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19524\Box\Shrinking Cities MP\data\bond_data\"/>
    </mc:Choice>
  </mc:AlternateContent>
  <xr:revisionPtr revIDLastSave="0" documentId="13_ncr:1_{EC89B479-5D97-4774-A590-4D23BE3BA543}" xr6:coauthVersionLast="45" xr6:coauthVersionMax="45" xr10:uidLastSave="{00000000-0000-0000-0000-000000000000}"/>
  <bookViews>
    <workbookView xWindow="-108" yWindow="-108" windowWidth="23256" windowHeight="12576" firstSheet="11" activeTab="20"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 name="financialIndicators" sheetId="21"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21" l="1"/>
  <c r="G22" i="21"/>
  <c r="H22" i="21"/>
  <c r="I22" i="21"/>
  <c r="J22" i="21"/>
  <c r="K22" i="21"/>
  <c r="L22" i="21"/>
  <c r="M22" i="21"/>
  <c r="N22" i="21"/>
  <c r="O22" i="21"/>
  <c r="P22" i="21"/>
  <c r="Q22" i="21"/>
  <c r="R22" i="21"/>
  <c r="S22" i="21"/>
  <c r="T22" i="21"/>
  <c r="U22" i="21"/>
  <c r="V22" i="21"/>
  <c r="W22" i="21"/>
  <c r="X22" i="21"/>
  <c r="Y22" i="21"/>
  <c r="Z22" i="21"/>
  <c r="AA22" i="21"/>
  <c r="AB22" i="21"/>
  <c r="AC22" i="21"/>
  <c r="AD22" i="21"/>
  <c r="AE22" i="21"/>
  <c r="AF22" i="21"/>
  <c r="AG22" i="21"/>
  <c r="AH22" i="21"/>
  <c r="AI22" i="21"/>
  <c r="AJ22" i="21"/>
  <c r="AK22" i="21"/>
  <c r="AL22" i="21"/>
  <c r="E22" i="21"/>
  <c r="F17" i="21"/>
  <c r="G17" i="21"/>
  <c r="H17" i="21"/>
  <c r="I17" i="21"/>
  <c r="J17" i="21"/>
  <c r="K17" i="21"/>
  <c r="L17" i="21"/>
  <c r="M17" i="21"/>
  <c r="N17" i="21"/>
  <c r="O17" i="21"/>
  <c r="P17" i="21"/>
  <c r="Q17" i="21"/>
  <c r="R17" i="21"/>
  <c r="S17" i="21"/>
  <c r="T17" i="21"/>
  <c r="U17" i="21"/>
  <c r="V17" i="21"/>
  <c r="W17" i="21"/>
  <c r="X17" i="21"/>
  <c r="Y17" i="21"/>
  <c r="Z17" i="21"/>
  <c r="AA17" i="21"/>
  <c r="AB17" i="21"/>
  <c r="AC17" i="21"/>
  <c r="AD17" i="21"/>
  <c r="AE17" i="21"/>
  <c r="AF17" i="21"/>
  <c r="AG17" i="21"/>
  <c r="AH17" i="21"/>
  <c r="AI17" i="21"/>
  <c r="AJ17" i="21"/>
  <c r="AK17" i="21"/>
  <c r="F18" i="21"/>
  <c r="G18" i="21"/>
  <c r="H18" i="21"/>
  <c r="I18" i="21"/>
  <c r="J18" i="21"/>
  <c r="K18" i="21"/>
  <c r="L18" i="21"/>
  <c r="M18" i="21"/>
  <c r="N18" i="21"/>
  <c r="O18" i="21"/>
  <c r="P18" i="21"/>
  <c r="Q18" i="21"/>
  <c r="R18" i="21"/>
  <c r="S18" i="21"/>
  <c r="T18" i="21"/>
  <c r="U18" i="21"/>
  <c r="V18" i="21"/>
  <c r="W18" i="21"/>
  <c r="X18" i="21"/>
  <c r="Y18" i="21"/>
  <c r="Z18" i="21"/>
  <c r="AA18" i="21"/>
  <c r="AB18" i="21"/>
  <c r="AC18" i="21"/>
  <c r="AD18" i="21"/>
  <c r="AE18" i="21"/>
  <c r="AF18" i="21"/>
  <c r="AG18" i="21"/>
  <c r="AH18" i="21"/>
  <c r="AI18" i="21"/>
  <c r="AJ18" i="21"/>
  <c r="AK18" i="21"/>
  <c r="F19" i="21"/>
  <c r="G19" i="21"/>
  <c r="H19" i="21"/>
  <c r="I19" i="21"/>
  <c r="J19" i="21"/>
  <c r="K19" i="21"/>
  <c r="L19" i="21"/>
  <c r="M19" i="21"/>
  <c r="N19" i="21"/>
  <c r="O19" i="21"/>
  <c r="P19" i="21"/>
  <c r="Q19" i="21"/>
  <c r="R19" i="21"/>
  <c r="S19" i="21"/>
  <c r="T19" i="21"/>
  <c r="U19" i="21"/>
  <c r="V19" i="21"/>
  <c r="W19" i="21"/>
  <c r="X19" i="21"/>
  <c r="Y19" i="21"/>
  <c r="Z19" i="21"/>
  <c r="AA19" i="21"/>
  <c r="AB19" i="21"/>
  <c r="AC19" i="21"/>
  <c r="AD19" i="21"/>
  <c r="AE19" i="21"/>
  <c r="AF19" i="21"/>
  <c r="AG19" i="21"/>
  <c r="AH19" i="21"/>
  <c r="AI19" i="21"/>
  <c r="AJ19" i="21"/>
  <c r="AK19" i="21"/>
  <c r="F20" i="21"/>
  <c r="G20" i="21"/>
  <c r="H20" i="21"/>
  <c r="I20" i="21"/>
  <c r="J20" i="21"/>
  <c r="K20" i="21"/>
  <c r="L20" i="21"/>
  <c r="M20" i="21"/>
  <c r="N20" i="21"/>
  <c r="O20" i="21"/>
  <c r="P20" i="21"/>
  <c r="Q20" i="21"/>
  <c r="R20" i="21"/>
  <c r="S20" i="21"/>
  <c r="T20" i="21"/>
  <c r="U20" i="21"/>
  <c r="V20" i="21"/>
  <c r="W20" i="21"/>
  <c r="X20" i="21"/>
  <c r="Y20" i="21"/>
  <c r="Z20" i="21"/>
  <c r="AA20" i="21"/>
  <c r="AB20" i="21"/>
  <c r="AC20" i="21"/>
  <c r="AD20" i="21"/>
  <c r="AE20" i="21"/>
  <c r="AF20" i="21"/>
  <c r="AG20" i="21"/>
  <c r="AH20" i="21"/>
  <c r="AI20" i="21"/>
  <c r="AJ20" i="21"/>
  <c r="AK20" i="21"/>
  <c r="F21" i="21"/>
  <c r="G21" i="21"/>
  <c r="H21" i="21"/>
  <c r="I21" i="21"/>
  <c r="J21" i="21"/>
  <c r="K21" i="21"/>
  <c r="L21" i="21"/>
  <c r="M21" i="21"/>
  <c r="N21" i="21"/>
  <c r="O21" i="21"/>
  <c r="P21" i="21"/>
  <c r="Q21" i="21"/>
  <c r="R21" i="21"/>
  <c r="S21" i="21"/>
  <c r="T21" i="21"/>
  <c r="U21" i="21"/>
  <c r="V21" i="21"/>
  <c r="W21" i="21"/>
  <c r="X21" i="21"/>
  <c r="Y21" i="21"/>
  <c r="Z21" i="21"/>
  <c r="AA21" i="21"/>
  <c r="AB21" i="21"/>
  <c r="AC21" i="21"/>
  <c r="AD21" i="21"/>
  <c r="AE21" i="21"/>
  <c r="AF21" i="21"/>
  <c r="AG21" i="21"/>
  <c r="AH21" i="21"/>
  <c r="AI21" i="21"/>
  <c r="AJ21" i="21"/>
  <c r="AK21" i="21"/>
  <c r="F23" i="21"/>
  <c r="G23" i="21"/>
  <c r="H23" i="21"/>
  <c r="I23" i="21"/>
  <c r="J23" i="21"/>
  <c r="K23" i="21"/>
  <c r="L23" i="21"/>
  <c r="M23" i="21"/>
  <c r="N23" i="21"/>
  <c r="O23" i="21"/>
  <c r="P23" i="21"/>
  <c r="Q23" i="21"/>
  <c r="R23" i="21"/>
  <c r="S23" i="21"/>
  <c r="T23" i="21"/>
  <c r="U23" i="21"/>
  <c r="V23" i="21"/>
  <c r="W23" i="21"/>
  <c r="X23" i="21"/>
  <c r="Y23" i="21"/>
  <c r="Z23" i="21"/>
  <c r="AA23" i="21"/>
  <c r="AB23" i="21"/>
  <c r="AC23" i="21"/>
  <c r="AD23" i="21"/>
  <c r="AE23" i="21"/>
  <c r="AF23" i="21"/>
  <c r="AG23" i="21"/>
  <c r="AH23" i="21"/>
  <c r="AI23" i="21"/>
  <c r="AJ23" i="21"/>
  <c r="AK23"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AF24" i="21"/>
  <c r="AG24" i="21"/>
  <c r="AH24" i="21"/>
  <c r="AI24" i="21"/>
  <c r="AJ24" i="21"/>
  <c r="AK24" i="21"/>
  <c r="F25" i="21"/>
  <c r="G25" i="21"/>
  <c r="H25" i="21"/>
  <c r="I25" i="21"/>
  <c r="J25" i="21"/>
  <c r="K25" i="21"/>
  <c r="L25" i="21"/>
  <c r="M25" i="21"/>
  <c r="N25" i="21"/>
  <c r="O25" i="21"/>
  <c r="P25" i="21"/>
  <c r="Q25" i="21"/>
  <c r="R25" i="21"/>
  <c r="S25" i="21"/>
  <c r="T25" i="21"/>
  <c r="U25" i="21"/>
  <c r="V25" i="21"/>
  <c r="W25" i="21"/>
  <c r="X25" i="21"/>
  <c r="Y25" i="21"/>
  <c r="Z25" i="21"/>
  <c r="AA25" i="21"/>
  <c r="AB25" i="21"/>
  <c r="AC25" i="21"/>
  <c r="AD25" i="21"/>
  <c r="AE25" i="21"/>
  <c r="AF25" i="21"/>
  <c r="AG25" i="21"/>
  <c r="AH25" i="21"/>
  <c r="AI25" i="21"/>
  <c r="AJ25" i="21"/>
  <c r="AK25" i="21"/>
  <c r="F26" i="21"/>
  <c r="G26" i="21"/>
  <c r="H26" i="21"/>
  <c r="I26" i="21"/>
  <c r="J26" i="21"/>
  <c r="K26" i="21"/>
  <c r="L26" i="21"/>
  <c r="M26" i="21"/>
  <c r="N26" i="21"/>
  <c r="O26" i="21"/>
  <c r="P26" i="21"/>
  <c r="Q26" i="21"/>
  <c r="R26" i="21"/>
  <c r="S26" i="21"/>
  <c r="T26" i="21"/>
  <c r="U26" i="21"/>
  <c r="V26" i="21"/>
  <c r="W26" i="21"/>
  <c r="X26" i="21"/>
  <c r="Y26" i="21"/>
  <c r="Z26" i="21"/>
  <c r="AA26" i="21"/>
  <c r="AB26" i="21"/>
  <c r="AC26" i="21"/>
  <c r="AD26" i="21"/>
  <c r="AE26" i="21"/>
  <c r="AF26" i="21"/>
  <c r="AG26" i="21"/>
  <c r="AH26" i="21"/>
  <c r="AI26" i="21"/>
  <c r="AJ26" i="21"/>
  <c r="AK26" i="21"/>
  <c r="E26" i="21"/>
  <c r="E18" i="21"/>
  <c r="E17" i="21"/>
  <c r="E25" i="21"/>
  <c r="E24" i="21"/>
  <c r="E23" i="21"/>
  <c r="E21" i="21"/>
  <c r="E20" i="21"/>
  <c r="E19" i="21"/>
  <c r="J2" i="21" l="1"/>
  <c r="K2" i="21"/>
  <c r="L2" i="21"/>
  <c r="M2" i="21"/>
  <c r="N2" i="21"/>
  <c r="O2" i="21"/>
  <c r="P2" i="21"/>
  <c r="Q2" i="21"/>
  <c r="R2" i="21"/>
  <c r="S2" i="21"/>
  <c r="T2" i="21"/>
  <c r="U2" i="21"/>
  <c r="V2" i="21"/>
  <c r="W2" i="21"/>
  <c r="X2" i="21"/>
  <c r="Y2" i="21"/>
  <c r="Z2" i="21"/>
  <c r="AA2" i="21"/>
  <c r="AB2" i="21"/>
  <c r="AC2" i="21"/>
  <c r="AD2" i="21"/>
  <c r="AE2" i="21"/>
  <c r="AF2" i="21"/>
  <c r="AG2" i="21"/>
  <c r="AH2" i="21"/>
  <c r="AI2" i="21"/>
  <c r="AJ2" i="21"/>
  <c r="AK2" i="21"/>
  <c r="J3" i="21"/>
  <c r="K3" i="21"/>
  <c r="L3" i="21"/>
  <c r="M3" i="21"/>
  <c r="N3" i="21"/>
  <c r="O3" i="21"/>
  <c r="P3" i="21"/>
  <c r="Q3" i="21"/>
  <c r="R3" i="21"/>
  <c r="S3" i="21"/>
  <c r="T3" i="21"/>
  <c r="U3" i="21"/>
  <c r="V3" i="21"/>
  <c r="W3" i="21"/>
  <c r="X3" i="21"/>
  <c r="Y3" i="21"/>
  <c r="Z3" i="21"/>
  <c r="AA3" i="21"/>
  <c r="AB3" i="21"/>
  <c r="AC3" i="21"/>
  <c r="AD3" i="21"/>
  <c r="AE3" i="21"/>
  <c r="AF3" i="21"/>
  <c r="AG3" i="21"/>
  <c r="AH3" i="21"/>
  <c r="AI3" i="21"/>
  <c r="AJ3" i="21"/>
  <c r="AK3" i="21"/>
  <c r="J7" i="21"/>
  <c r="K7" i="21"/>
  <c r="L7" i="21"/>
  <c r="M7" i="21"/>
  <c r="N7" i="21"/>
  <c r="O7" i="21"/>
  <c r="P7" i="21"/>
  <c r="Q7" i="21"/>
  <c r="R7" i="21"/>
  <c r="S7" i="21"/>
  <c r="T7" i="21"/>
  <c r="U7" i="21"/>
  <c r="V7" i="21"/>
  <c r="W7" i="21"/>
  <c r="X7" i="21"/>
  <c r="Y7" i="21"/>
  <c r="Z7" i="21"/>
  <c r="AA7" i="21"/>
  <c r="AB7" i="21"/>
  <c r="AC7" i="21"/>
  <c r="AD7" i="21"/>
  <c r="AE7" i="21"/>
  <c r="AF7" i="21"/>
  <c r="AG7" i="21"/>
  <c r="AH7" i="21"/>
  <c r="AI7" i="21"/>
  <c r="AJ7" i="21"/>
  <c r="J8" i="21"/>
  <c r="K8" i="21"/>
  <c r="L8" i="21"/>
  <c r="M8" i="21"/>
  <c r="N8" i="21"/>
  <c r="O8" i="21"/>
  <c r="P8" i="21"/>
  <c r="Q8" i="21"/>
  <c r="R8" i="21"/>
  <c r="S8" i="21"/>
  <c r="T8" i="21"/>
  <c r="U8" i="21"/>
  <c r="V8" i="21"/>
  <c r="W8" i="21"/>
  <c r="X8" i="21"/>
  <c r="Y8" i="21"/>
  <c r="Z8" i="21"/>
  <c r="AA8" i="21"/>
  <c r="AB8" i="21"/>
  <c r="AC8" i="21"/>
  <c r="AD8" i="21"/>
  <c r="AE8" i="21"/>
  <c r="AF8" i="21"/>
  <c r="AG8" i="21"/>
  <c r="AH8" i="21"/>
  <c r="AI8" i="21"/>
  <c r="AJ8" i="21"/>
  <c r="AK8" i="21"/>
  <c r="J9" i="21"/>
  <c r="K9" i="21"/>
  <c r="L9" i="21"/>
  <c r="M9" i="21"/>
  <c r="N9" i="21"/>
  <c r="O9" i="21"/>
  <c r="P9" i="21"/>
  <c r="Q9" i="21"/>
  <c r="R9" i="21"/>
  <c r="S9" i="21"/>
  <c r="T9" i="21"/>
  <c r="U9" i="21"/>
  <c r="V9" i="21"/>
  <c r="W9" i="21"/>
  <c r="X9" i="21"/>
  <c r="Y9" i="21"/>
  <c r="Z9" i="21"/>
  <c r="AA9" i="21"/>
  <c r="AB9" i="21"/>
  <c r="AC9" i="21"/>
  <c r="AD9" i="21"/>
  <c r="AE9" i="21"/>
  <c r="AF9" i="21"/>
  <c r="AG9" i="21"/>
  <c r="AH9" i="21"/>
  <c r="AI9" i="21"/>
  <c r="AJ9" i="21"/>
  <c r="AK9" i="21"/>
  <c r="J11" i="21"/>
  <c r="K11" i="21"/>
  <c r="L11" i="21"/>
  <c r="M11" i="21"/>
  <c r="N11" i="21"/>
  <c r="O11" i="21"/>
  <c r="P11" i="21"/>
  <c r="Q11" i="21"/>
  <c r="R11" i="21"/>
  <c r="S11" i="21"/>
  <c r="T11" i="21"/>
  <c r="U11" i="21"/>
  <c r="V11" i="21"/>
  <c r="W11" i="21"/>
  <c r="X11" i="21"/>
  <c r="Y11" i="21"/>
  <c r="Z11" i="21"/>
  <c r="AA11" i="21"/>
  <c r="AB11" i="21"/>
  <c r="AC11" i="21"/>
  <c r="AD11" i="21"/>
  <c r="AE11" i="21"/>
  <c r="AF11" i="21"/>
  <c r="AG11" i="21"/>
  <c r="AH11" i="21"/>
  <c r="AI11" i="21"/>
  <c r="AJ11" i="21"/>
  <c r="AK11" i="21"/>
  <c r="J12" i="21"/>
  <c r="K12" i="21"/>
  <c r="L12" i="21"/>
  <c r="M12" i="21"/>
  <c r="N12" i="21"/>
  <c r="O12" i="21"/>
  <c r="P12" i="21"/>
  <c r="Q12" i="21"/>
  <c r="R12" i="21"/>
  <c r="S12" i="21"/>
  <c r="T12" i="21"/>
  <c r="U12" i="21"/>
  <c r="V12" i="21"/>
  <c r="W12" i="21"/>
  <c r="X12" i="21"/>
  <c r="Y12" i="21"/>
  <c r="Z12" i="21"/>
  <c r="AA12" i="21"/>
  <c r="AB12" i="21"/>
  <c r="AC12" i="21"/>
  <c r="AD12" i="21"/>
  <c r="AE12" i="21"/>
  <c r="AF12" i="21"/>
  <c r="AG12" i="21"/>
  <c r="AH12" i="21"/>
  <c r="AI12" i="21"/>
  <c r="AJ12" i="21"/>
  <c r="J13" i="21"/>
  <c r="K13" i="21"/>
  <c r="L13" i="21"/>
  <c r="M13" i="21"/>
  <c r="N13" i="21"/>
  <c r="O13" i="21"/>
  <c r="P13" i="21"/>
  <c r="Q13" i="21"/>
  <c r="R13" i="21"/>
  <c r="S13" i="21"/>
  <c r="T13" i="21"/>
  <c r="U13" i="21"/>
  <c r="V13" i="21"/>
  <c r="W13" i="21"/>
  <c r="X13" i="21"/>
  <c r="Y13" i="21"/>
  <c r="Z13" i="21"/>
  <c r="AA13" i="21"/>
  <c r="AB13" i="21"/>
  <c r="AC13" i="21"/>
  <c r="AD13" i="21"/>
  <c r="AE13" i="21"/>
  <c r="AF13" i="21"/>
  <c r="AG13" i="21"/>
  <c r="AH13" i="21"/>
  <c r="AI13" i="21"/>
  <c r="AJ13" i="21"/>
  <c r="AK13" i="21"/>
  <c r="I13" i="21"/>
  <c r="I12" i="21"/>
  <c r="I11" i="21"/>
  <c r="I9" i="21"/>
  <c r="I8" i="21"/>
  <c r="I7" i="21"/>
  <c r="I3" i="21"/>
  <c r="I2" i="21"/>
  <c r="G38" i="3" l="1"/>
  <c r="J27" i="3"/>
  <c r="J37" i="3"/>
  <c r="J32" i="3"/>
  <c r="J30" i="3"/>
  <c r="J31" i="3"/>
  <c r="AG43" i="16"/>
  <c r="AI47" i="20"/>
  <c r="AI49" i="20" s="1"/>
  <c r="AI42" i="20"/>
  <c r="AI43" i="20" s="1"/>
  <c r="AI36" i="20"/>
  <c r="AI23" i="20"/>
  <c r="AI12" i="20"/>
  <c r="AK7" i="21" s="1"/>
  <c r="AH36" i="16"/>
  <c r="AH40" i="16" s="1"/>
  <c r="AG36" i="16"/>
  <c r="AG40" i="16" s="1"/>
  <c r="AF36" i="16"/>
  <c r="AF40" i="16" s="1"/>
  <c r="AE36" i="16"/>
  <c r="AE40" i="16" s="1"/>
  <c r="I13" i="12"/>
  <c r="I90" i="10"/>
  <c r="J143" i="19"/>
  <c r="J119" i="19"/>
  <c r="J109" i="19"/>
  <c r="J108" i="19"/>
  <c r="O107" i="19"/>
  <c r="J97" i="19"/>
  <c r="H90" i="14"/>
  <c r="J86" i="2"/>
  <c r="J87" i="2" s="1"/>
  <c r="J88" i="2" s="1"/>
  <c r="J89" i="2" s="1"/>
  <c r="J90" i="2" s="1"/>
  <c r="J91" i="2" s="1"/>
  <c r="J92" i="2" s="1"/>
  <c r="J93" i="2" s="1"/>
  <c r="J94" i="2" s="1"/>
  <c r="J95" i="2" s="1"/>
  <c r="J96" i="2" s="1"/>
  <c r="J97" i="2" s="1"/>
  <c r="J98" i="2" s="1"/>
  <c r="J99" i="2" s="1"/>
  <c r="J100" i="2" s="1"/>
  <c r="J101" i="2" s="1"/>
  <c r="J102" i="2" s="1"/>
  <c r="M40" i="16"/>
  <c r="N40" i="16"/>
  <c r="O40" i="16"/>
  <c r="P40" i="16"/>
  <c r="Q40" i="16"/>
  <c r="I5" i="12"/>
  <c r="J70" i="19"/>
  <c r="H72" i="14"/>
  <c r="J76" i="2"/>
  <c r="J77" i="2" s="1"/>
  <c r="J78" i="2" s="1"/>
  <c r="J79" i="2" s="1"/>
  <c r="J80" i="2" s="1"/>
  <c r="J81" i="2" s="1"/>
  <c r="J82" i="2" s="1"/>
  <c r="J83" i="2" s="1"/>
  <c r="J84" i="2" s="1"/>
  <c r="J85" i="2" s="1"/>
  <c r="G3" i="18"/>
  <c r="G4" i="18"/>
  <c r="G5" i="18"/>
  <c r="G6" i="18"/>
  <c r="G7" i="18"/>
  <c r="G8" i="18"/>
  <c r="G9" i="18"/>
  <c r="G10" i="18"/>
  <c r="G11" i="18"/>
  <c r="G12" i="18"/>
  <c r="G13" i="18"/>
  <c r="G14" i="18"/>
  <c r="G15" i="18"/>
  <c r="G16" i="18"/>
  <c r="G17" i="18"/>
  <c r="G2" i="18"/>
  <c r="K73" i="2"/>
  <c r="K72" i="2"/>
  <c r="K71" i="2"/>
  <c r="K70" i="2"/>
  <c r="K69" i="2"/>
  <c r="K68" i="2"/>
  <c r="K67" i="2"/>
  <c r="K66" i="2"/>
  <c r="K65" i="2"/>
  <c r="K64" i="2"/>
  <c r="K63" i="2"/>
  <c r="K62" i="2"/>
  <c r="K61" i="2"/>
  <c r="K60" i="2"/>
  <c r="I40" i="16"/>
  <c r="J40" i="16"/>
  <c r="K40" i="16"/>
  <c r="L40" i="16"/>
  <c r="H36" i="16"/>
  <c r="H40" i="16" s="1"/>
  <c r="R36" i="16"/>
  <c r="S36" i="16"/>
  <c r="T36" i="16"/>
  <c r="U36" i="16"/>
  <c r="V36" i="16"/>
  <c r="W36" i="16"/>
  <c r="X36" i="16"/>
  <c r="Y36" i="16"/>
  <c r="Z36" i="16"/>
  <c r="AA36" i="16"/>
  <c r="AB36" i="16"/>
  <c r="AC36" i="16"/>
  <c r="AD36" i="16"/>
  <c r="G36" i="16"/>
  <c r="AI29" i="20" l="1"/>
  <c r="AK12" i="21" s="1"/>
  <c r="I3" i="12"/>
  <c r="J43" i="19"/>
  <c r="H48" i="14"/>
  <c r="H23" i="14"/>
  <c r="J60" i="2"/>
  <c r="J61" i="2" s="1"/>
  <c r="J62" i="2" s="1"/>
  <c r="J63" i="2" s="1"/>
  <c r="J64" i="2" s="1"/>
  <c r="J65" i="2" s="1"/>
  <c r="J66" i="2" s="1"/>
  <c r="J67" i="2" s="1"/>
  <c r="J68" i="2" s="1"/>
  <c r="J69" i="2" s="1"/>
  <c r="J70" i="2" s="1"/>
  <c r="J71" i="2" s="1"/>
  <c r="J72" i="2" s="1"/>
  <c r="J73" i="2" s="1"/>
  <c r="J74" i="2" s="1"/>
  <c r="J3" i="3"/>
  <c r="J2" i="3"/>
  <c r="G40" i="16"/>
  <c r="G47" i="20"/>
  <c r="G42" i="20"/>
  <c r="G43" i="20" s="1"/>
  <c r="G36" i="20"/>
  <c r="G23" i="20"/>
  <c r="G27" i="20"/>
  <c r="G18" i="20"/>
  <c r="G12" i="20"/>
  <c r="J29" i="19"/>
  <c r="G29" i="20" l="1"/>
  <c r="G49" i="20"/>
  <c r="J2" i="19"/>
  <c r="J8" i="3" l="1"/>
  <c r="J6" i="3"/>
  <c r="J38" i="2"/>
  <c r="J39" i="2" s="1"/>
  <c r="J40" i="2" s="1"/>
  <c r="J41" i="2" s="1"/>
  <c r="J42" i="2" s="1"/>
  <c r="J43" i="2" s="1"/>
  <c r="J44" i="2" s="1"/>
  <c r="J45" i="2" s="1"/>
  <c r="J46" i="2" s="1"/>
  <c r="J47" i="2" s="1"/>
  <c r="J48" i="2" s="1"/>
  <c r="J49" i="2" s="1"/>
  <c r="J50" i="2" s="1"/>
  <c r="J51" i="2" s="1"/>
  <c r="J52" i="2" s="1"/>
  <c r="J53" i="2" s="1"/>
  <c r="J2" i="2"/>
  <c r="J3" i="2" s="1"/>
  <c r="J4" i="2" s="1"/>
  <c r="J5" i="2" s="1"/>
  <c r="J6" i="2" s="1"/>
  <c r="J7" i="2" s="1"/>
  <c r="J8" i="2" s="1"/>
  <c r="J9" i="2" s="1"/>
  <c r="J10" i="2" s="1"/>
  <c r="J11" i="2" s="1"/>
  <c r="J12" i="2" s="1"/>
  <c r="J13" i="2" s="1"/>
  <c r="J14" i="2" s="1"/>
  <c r="J15" i="2" s="1"/>
  <c r="J16" i="2" s="1"/>
  <c r="J17" i="2" s="1"/>
  <c r="J18" i="2" s="1"/>
  <c r="J19" i="2" s="1"/>
  <c r="J20" i="2" s="1"/>
  <c r="J21" i="2" s="1"/>
  <c r="J22" i="2"/>
  <c r="J23" i="2" s="1"/>
  <c r="J24" i="2" s="1"/>
  <c r="J25" i="2" s="1"/>
  <c r="J26" i="2" s="1"/>
  <c r="J27" i="2" s="1"/>
  <c r="J28" i="2" s="1"/>
  <c r="J29" i="2" s="1"/>
  <c r="J30" i="2" s="1"/>
  <c r="J31" i="2" s="1"/>
  <c r="J32" i="2" s="1"/>
  <c r="J33" i="2" s="1"/>
  <c r="J34" i="2" s="1"/>
  <c r="J35" i="2" s="1"/>
  <c r="J36" i="2" s="1"/>
  <c r="J37" i="2" s="1"/>
  <c r="AI25" i="16" l="1"/>
  <c r="AI14" i="16"/>
  <c r="AI26" i="16" l="1"/>
  <c r="G14" i="16"/>
  <c r="H14" i="16"/>
  <c r="I14" i="16"/>
  <c r="J14" i="16"/>
  <c r="K14" i="16"/>
  <c r="L14" i="16"/>
  <c r="M14" i="16"/>
  <c r="N14" i="16"/>
  <c r="O14" i="16"/>
  <c r="P14" i="16"/>
  <c r="Q14" i="16"/>
  <c r="R14" i="16"/>
  <c r="S14" i="16"/>
  <c r="T14" i="16"/>
  <c r="U14" i="16"/>
  <c r="V14" i="16"/>
  <c r="W14" i="16"/>
  <c r="X14" i="16"/>
  <c r="Y14" i="16"/>
  <c r="Z14" i="16"/>
  <c r="AA14" i="16"/>
  <c r="AB14" i="16"/>
  <c r="AC14" i="16"/>
  <c r="AD14" i="16"/>
  <c r="AE14" i="16"/>
  <c r="AF14" i="16"/>
  <c r="AG14"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AH14" i="16"/>
  <c r="J26" i="16" l="1"/>
  <c r="J41" i="16" s="1"/>
  <c r="Z26" i="16"/>
  <c r="AG26" i="16"/>
  <c r="AG41" i="16" s="1"/>
  <c r="AG42" i="16" s="1"/>
  <c r="AF43" i="16" s="1"/>
  <c r="Q26" i="16"/>
  <c r="Q41" i="16" s="1"/>
  <c r="R26" i="16"/>
  <c r="AF26" i="16"/>
  <c r="AF41" i="16" s="1"/>
  <c r="X26" i="16"/>
  <c r="P26" i="16"/>
  <c r="P41" i="16" s="1"/>
  <c r="H26" i="16"/>
  <c r="H41" i="16" s="1"/>
  <c r="AC26" i="16"/>
  <c r="U26" i="16"/>
  <c r="M26" i="16"/>
  <c r="M41" i="16" s="1"/>
  <c r="AB26" i="16"/>
  <c r="AD26" i="16"/>
  <c r="V26" i="16"/>
  <c r="N26" i="16"/>
  <c r="N41" i="16" s="1"/>
  <c r="AA26" i="16"/>
  <c r="S26" i="16"/>
  <c r="K26" i="16"/>
  <c r="K41" i="16" s="1"/>
  <c r="Y26" i="16"/>
  <c r="I26" i="16"/>
  <c r="I41" i="16" s="1"/>
  <c r="T26" i="16"/>
  <c r="L26" i="16"/>
  <c r="L41" i="16" s="1"/>
  <c r="AE26" i="16"/>
  <c r="AE41" i="16" s="1"/>
  <c r="W26" i="16"/>
  <c r="O26" i="16"/>
  <c r="O41" i="16" s="1"/>
  <c r="G26" i="16"/>
  <c r="G41" i="16" s="1"/>
  <c r="G43" i="16" s="1"/>
  <c r="H42" i="16" s="1"/>
  <c r="AH26" i="16"/>
  <c r="AH41" i="16" s="1"/>
  <c r="AH43" i="16" s="1"/>
  <c r="AF42" i="16" l="1"/>
  <c r="AE43" i="16" s="1"/>
  <c r="AE42" i="16" s="1"/>
  <c r="H43" i="16"/>
  <c r="I42" i="16" s="1"/>
  <c r="I43" i="16" s="1"/>
  <c r="J42" i="16" s="1"/>
  <c r="J43" i="16" s="1"/>
  <c r="K42" i="16" s="1"/>
  <c r="K43" i="16" s="1"/>
  <c r="L42" i="16" s="1"/>
  <c r="L43" i="16" s="1"/>
  <c r="M42" i="16" s="1"/>
  <c r="M43" i="16" s="1"/>
  <c r="N42" i="16" s="1"/>
  <c r="N43" i="16" s="1"/>
  <c r="O42" i="16" s="1"/>
  <c r="O43" i="16" s="1"/>
  <c r="P42" i="16" s="1"/>
  <c r="P43" i="16" s="1"/>
  <c r="Q42" i="16" s="1"/>
  <c r="Q43" i="16" s="1"/>
</calcChain>
</file>

<file path=xl/sharedStrings.xml><?xml version="1.0" encoding="utf-8"?>
<sst xmlns="http://schemas.openxmlformats.org/spreadsheetml/2006/main" count="6070" uniqueCount="671">
  <si>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</si>
  <si>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</si>
  <si>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</si>
  <si>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</si>
  <si>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</si>
  <si>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</si>
  <si>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</si>
  <si>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</si>
  <si>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</si>
  <si>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</si>
  <si>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</si>
  <si>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</si>
  <si>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</si>
  <si>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</si>
  <si>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</si>
  <si>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</si>
  <si>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</si>
  <si>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</si>
  <si>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</si>
  <si>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</si>
  <si>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</si>
  <si>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</si>
  <si>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</si>
  <si>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</si>
  <si>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</si>
  <si>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</si>
  <si>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</si>
  <si>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</si>
  <si>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</si>
  <si>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</si>
  <si>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</si>
  <si>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</si>
  <si>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</si>
  <si>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</si>
  <si>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</si>
  <si>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</si>
  <si>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</si>
  <si>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</si>
  <si>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</si>
  <si>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</si>
  <si>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</si>
  <si>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</si>
  <si>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</si>
  <si>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</si>
  <si>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</si>
  <si>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</si>
  <si>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</si>
  <si>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</si>
  <si>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</si>
  <si>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</si>
  <si>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</si>
  <si>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</si>
  <si>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</si>
  <si>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</si>
  <si>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</si>
  <si>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</si>
  <si>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</si>
  <si>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</si>
  <si>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</si>
  <si>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</si>
  <si>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</si>
  <si>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</si>
  <si>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</si>
  <si>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</si>
  <si>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</si>
  <si>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</si>
  <si>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</si>
  <si>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</si>
  <si>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</si>
  <si>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</si>
  <si>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</si>
  <si>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</si>
  <si>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</si>
  <si>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</si>
  <si>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</si>
  <si>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</si>
  <si>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</si>
  <si>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</si>
  <si>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</si>
  <si>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</si>
  <si>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</si>
  <si>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Change in Net Assets</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</si>
  <si>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</si>
  <si>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</si>
  <si>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</si>
  <si>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</si>
  <si>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</si>
  <si>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</si>
  <si>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</si>
  <si>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</si>
  <si>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</si>
  <si>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</si>
  <si>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</si>
  <si>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</si>
  <si>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</si>
  <si>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</si>
  <si>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</si>
  <si>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</si>
  <si>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</si>
  <si>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</si>
  <si>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</si>
  <si>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</si>
  <si>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</si>
  <si>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</si>
  <si>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</si>
  <si>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</si>
  <si>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</si>
  <si>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</si>
  <si>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</si>
  <si>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</si>
  <si>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</si>
  <si>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</si>
  <si>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</si>
  <si>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</si>
  <si>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</si>
  <si>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</si>
  <si>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</si>
  <si>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</si>
  <si>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</si>
  <si>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</si>
  <si>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</si>
  <si>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</si>
  <si>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</si>
  <si>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</si>
  <si>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</si>
  <si>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</si>
  <si>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</si>
  <si>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</si>
  <si>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</si>
  <si>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</si>
  <si>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</si>
  <si>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</si>
  <si>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</si>
  <si>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</si>
  <si>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</si>
  <si>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</si>
  <si>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</si>
  <si>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</si>
  <si>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</si>
  <si>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</si>
  <si>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</si>
  <si>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</si>
  <si>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</si>
  <si>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</si>
  <si>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</si>
  <si>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</si>
  <si>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</si>
  <si>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</si>
  <si>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</si>
  <si>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</si>
  <si>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</si>
  <si>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</si>
  <si>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</si>
  <si>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</si>
  <si>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</si>
  <si>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</si>
  <si>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</si>
  <si>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</si>
  <si>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</si>
  <si>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</si>
  <si>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</si>
  <si>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</si>
  <si>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</si>
  <si>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</si>
  <si>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</si>
  <si>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</si>
  <si>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</si>
  <si>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</si>
  <si>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</si>
  <si>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</si>
  <si>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</si>
  <si>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</si>
  <si>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</si>
  <si>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</si>
  <si>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</si>
  <si>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</si>
  <si>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</si>
  <si>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</si>
  <si>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SKIP FOR NOW</t>
  </si>
  <si>
    <t>Water</t>
  </si>
  <si>
    <t>PA3540038</t>
  </si>
  <si>
    <t>Schuylkill County Municipal Authority</t>
  </si>
  <si>
    <t>NA</t>
  </si>
  <si>
    <t>A</t>
  </si>
  <si>
    <t>B</t>
  </si>
  <si>
    <t>Both</t>
  </si>
  <si>
    <t>Semi-Annual</t>
  </si>
  <si>
    <t>No</t>
  </si>
  <si>
    <t>Special Obligation Bonds</t>
  </si>
  <si>
    <t>SO</t>
  </si>
  <si>
    <t>BAN-A</t>
  </si>
  <si>
    <t>BAN-B</t>
  </si>
  <si>
    <t>Bond Anticipation Notes</t>
  </si>
  <si>
    <t>Financial Guaranty Insurance Company</t>
  </si>
  <si>
    <t>Maturity Schedule</t>
  </si>
  <si>
    <t>Mandatory Redemption</t>
  </si>
  <si>
    <t>September</t>
  </si>
  <si>
    <t>February</t>
  </si>
  <si>
    <t>Notes Due</t>
  </si>
  <si>
    <t>Thomas Elliott Jr.</t>
  </si>
  <si>
    <t>Chairman</t>
  </si>
  <si>
    <t>Frank Zukas</t>
  </si>
  <si>
    <t>Vice Chairman</t>
  </si>
  <si>
    <t>1st vice chairman</t>
  </si>
  <si>
    <t>2nd vice chairman</t>
  </si>
  <si>
    <t>Richard Tomko</t>
  </si>
  <si>
    <t>Treasurer</t>
  </si>
  <si>
    <t>Walter Fisher</t>
  </si>
  <si>
    <t>Secretary</t>
  </si>
  <si>
    <t>Joseph Hopkins</t>
  </si>
  <si>
    <t>Assistant Treasurer</t>
  </si>
  <si>
    <t>Charles Miller</t>
  </si>
  <si>
    <t>Assistant Secretary</t>
  </si>
  <si>
    <t>Construction Project - Water Filtration Plant Construction</t>
  </si>
  <si>
    <t>Capitalied Interest - interest due on 1991 Revenue Bonds and on Notes</t>
  </si>
  <si>
    <t>Depost to Debt Service Reserve Fund</t>
  </si>
  <si>
    <t>Depost to Escrow Fund - Pay off $4,845,000 of remaining 1963 and 1967 bonds</t>
  </si>
  <si>
    <t>Reimbursement to Authority - for expenditures made for the Construction Project prior to bond and notes issuance</t>
  </si>
  <si>
    <t>Cost of Issuance</t>
  </si>
  <si>
    <t>Contract was amended in 1991 to extend existence to 2041</t>
  </si>
  <si>
    <t>David Holley</t>
  </si>
  <si>
    <t>Water Revenue Bonds, Series of 1963</t>
  </si>
  <si>
    <t>Bond</t>
  </si>
  <si>
    <t>Loan</t>
  </si>
  <si>
    <t>PennVest was created in 1988</t>
  </si>
  <si>
    <t>Grant</t>
  </si>
  <si>
    <t>Only 9,000 in interest for first 660 days.</t>
  </si>
  <si>
    <t>To construct another water filtration plant</t>
  </si>
  <si>
    <t>Applying for this loan to help create water filtration plant - not sure granted.</t>
  </si>
  <si>
    <t>TBD</t>
  </si>
  <si>
    <t>Sewer</t>
  </si>
  <si>
    <t>Construction of a sewage system</t>
  </si>
  <si>
    <t>Official Statement 1991</t>
  </si>
  <si>
    <t>The water filtration plant is part of reaching compliance for a consent order and agreement between the Authority and Pennsylvania Department of Envrionmental Authority. The Consent Order must complete construction or take the Wolf Creek Supply System (newly owned) out of service by December 31, 1991).</t>
  </si>
  <si>
    <t>The Consent Order also requires them to implement water conservation measures to reduce average annual daily volume of water withdrawn from Broad Mountain system from 4 MGD to 3.5 MGD. If they fail, they pay $1,000 per day for each violation.</t>
  </si>
  <si>
    <t>Montgomery</t>
  </si>
  <si>
    <t>Pottsville</t>
  </si>
  <si>
    <t>City</t>
  </si>
  <si>
    <t>Borough</t>
  </si>
  <si>
    <t>St. Clair</t>
  </si>
  <si>
    <t>Port Carbon</t>
  </si>
  <si>
    <t>Palo Alto</t>
  </si>
  <si>
    <t>Mechanicsville</t>
  </si>
  <si>
    <t>Mt. Carbon</t>
  </si>
  <si>
    <t>Norwegian</t>
  </si>
  <si>
    <t>Township</t>
  </si>
  <si>
    <t>Partial</t>
  </si>
  <si>
    <t>New Castle</t>
  </si>
  <si>
    <t>Butler</t>
  </si>
  <si>
    <t>West Mahony</t>
  </si>
  <si>
    <t>Ryan</t>
  </si>
  <si>
    <t>North Manheim</t>
  </si>
  <si>
    <t>Blythe</t>
  </si>
  <si>
    <t>surface</t>
  </si>
  <si>
    <t>Eisenhuth</t>
  </si>
  <si>
    <t>Reservoir</t>
  </si>
  <si>
    <t>Kauffman</t>
  </si>
  <si>
    <t>Pine Run</t>
  </si>
  <si>
    <t>Wolf Creek</t>
  </si>
  <si>
    <t>Indian Run</t>
  </si>
  <si>
    <t>Mt. Laurel</t>
  </si>
  <si>
    <t>20" main</t>
  </si>
  <si>
    <t>16" main</t>
  </si>
  <si>
    <t>14" main</t>
  </si>
  <si>
    <t>12" main</t>
  </si>
  <si>
    <t>ground</t>
  </si>
  <si>
    <t>Indian Run Well 1</t>
  </si>
  <si>
    <t>Well</t>
  </si>
  <si>
    <t>capacity of 625 gpm</t>
  </si>
  <si>
    <t>capacity of 125 gpm</t>
  </si>
  <si>
    <t>Emergeny well used to augment supplies</t>
  </si>
  <si>
    <t>They tell you which municipalities are served by which supply</t>
  </si>
  <si>
    <t>13-14</t>
  </si>
  <si>
    <t>I don't think they had any water treatment plants before this consent decree and are now building 4 water teratment plants</t>
  </si>
  <si>
    <t>Largest users include bleach and dye plant, plastics manufacturer, and a brewery and bottling firm for their production. Several use water for cooling and processing.</t>
  </si>
  <si>
    <t>Capacity</t>
  </si>
  <si>
    <t>Entire</t>
  </si>
  <si>
    <t>Pottsville Bleach &amp; Dye</t>
  </si>
  <si>
    <t>Clothing</t>
  </si>
  <si>
    <t>State Correctional Institution</t>
  </si>
  <si>
    <t>Prison</t>
  </si>
  <si>
    <t>Allied Chemical</t>
  </si>
  <si>
    <t>Plastics</t>
  </si>
  <si>
    <t>D.G. Yuengling &amp; Sons</t>
  </si>
  <si>
    <t>Beverage</t>
  </si>
  <si>
    <t>Pottsville Housing Authority</t>
  </si>
  <si>
    <t>Housing</t>
  </si>
  <si>
    <t>Pottsville Hospital</t>
  </si>
  <si>
    <t>Hospital</t>
  </si>
  <si>
    <t>Good Samaritan Hospital</t>
  </si>
  <si>
    <t>Claverton Corp.</t>
  </si>
  <si>
    <t>Mall</t>
  </si>
  <si>
    <t>United Metal Receptacle</t>
  </si>
  <si>
    <t>Manufacturing</t>
  </si>
  <si>
    <t>Manor Care Inc.</t>
  </si>
  <si>
    <t>Health Care</t>
  </si>
  <si>
    <t>Schuylkill County Prison</t>
  </si>
  <si>
    <t>Pottsville School District</t>
  </si>
  <si>
    <t>School</t>
  </si>
  <si>
    <t>Market Square</t>
  </si>
  <si>
    <t>Treadway Inn</t>
  </si>
  <si>
    <t>Hotel</t>
  </si>
  <si>
    <t>Mady's Car Wash</t>
  </si>
  <si>
    <t>Car Wash</t>
  </si>
  <si>
    <t>West Towne Development</t>
  </si>
  <si>
    <t>Medical Arts</t>
  </si>
  <si>
    <t>Coca Cola Bottling</t>
  </si>
  <si>
    <t>Schuylkill Manor</t>
  </si>
  <si>
    <t>Housing Authority</t>
  </si>
  <si>
    <t>Steco, Inc.</t>
  </si>
  <si>
    <t>Customer</t>
  </si>
  <si>
    <t>Residential</t>
  </si>
  <si>
    <t>Commercial &amp; Public</t>
  </si>
  <si>
    <t>Industrial</t>
  </si>
  <si>
    <t>Total</t>
  </si>
  <si>
    <t>Conducted a rate study in conjunction with bonds, etc.</t>
  </si>
  <si>
    <t>Monthly</t>
  </si>
  <si>
    <t>Flat Charge</t>
  </si>
  <si>
    <t>Meter Size</t>
  </si>
  <si>
    <t>inches</t>
  </si>
  <si>
    <t>included</t>
  </si>
  <si>
    <t>inclUnit</t>
  </si>
  <si>
    <t>CF</t>
  </si>
  <si>
    <t>Quarterly</t>
  </si>
  <si>
    <t>Consumption Charge</t>
  </si>
  <si>
    <t>CF per Quarter</t>
  </si>
  <si>
    <t>over 18000</t>
  </si>
  <si>
    <t>Minimum Bill</t>
  </si>
  <si>
    <t>Fire Hydrant</t>
  </si>
  <si>
    <t>hydrant</t>
  </si>
  <si>
    <t>over 6000</t>
  </si>
  <si>
    <t>Connection Fee</t>
  </si>
  <si>
    <t>Yearly</t>
  </si>
  <si>
    <t>per meter</t>
  </si>
  <si>
    <t>per bill</t>
  </si>
  <si>
    <t>Public</t>
  </si>
  <si>
    <t>Private</t>
  </si>
  <si>
    <t>Service Line</t>
  </si>
  <si>
    <t>per service line</t>
  </si>
  <si>
    <t>Authority</t>
  </si>
  <si>
    <t>None</t>
  </si>
  <si>
    <t>The authority is construction a wastewater treatment plant soley for a new federal prison and the Borough of Gordon - only building the plant.</t>
  </si>
  <si>
    <t>Equal to Maximum Annual Debt Service Reserve Requirement</t>
  </si>
  <si>
    <t>Aaa</t>
  </si>
  <si>
    <t>AAA</t>
  </si>
  <si>
    <t>No ratings</t>
  </si>
  <si>
    <t>Cash</t>
  </si>
  <si>
    <t>Investments - Unrestricted</t>
  </si>
  <si>
    <t>Investments - Restricted</t>
  </si>
  <si>
    <t>Inventory</t>
  </si>
  <si>
    <t>Other Receivables</t>
  </si>
  <si>
    <t>Debt Service Reserve Fund</t>
  </si>
  <si>
    <t>Debt Service Fund</t>
  </si>
  <si>
    <t>Capital Additions Fund</t>
  </si>
  <si>
    <t>Sinking Fund</t>
  </si>
  <si>
    <t>Utility Plant</t>
  </si>
  <si>
    <t>Bond Issuance Cost</t>
  </si>
  <si>
    <t>Customer Deposits</t>
  </si>
  <si>
    <t>Accrued payroll</t>
  </si>
  <si>
    <t>Revenue Bonds</t>
  </si>
  <si>
    <t>Water Revenue Bonds, Series of 1967</t>
  </si>
  <si>
    <t>Contributed Cpaital</t>
  </si>
  <si>
    <t>Restricted Earnings</t>
  </si>
  <si>
    <t>Unreserved Earnings</t>
  </si>
  <si>
    <t>Sales of water</t>
  </si>
  <si>
    <t>Customer penalites</t>
  </si>
  <si>
    <t>Other</t>
  </si>
  <si>
    <t>Source of supply</t>
  </si>
  <si>
    <t>Power and pumping</t>
  </si>
  <si>
    <t>Transmission and distribution</t>
  </si>
  <si>
    <t>Garage and transportation</t>
  </si>
  <si>
    <t>Customers accounting and collection</t>
  </si>
  <si>
    <t>Administration and general</t>
  </si>
  <si>
    <t>Miscellaneous income</t>
  </si>
  <si>
    <t>Merchandize and jobbing work</t>
  </si>
  <si>
    <t>Interest revenue</t>
  </si>
  <si>
    <t>Proceeds from asset sales</t>
  </si>
  <si>
    <t>Loss of disposition of assets</t>
  </si>
  <si>
    <t>Interest expense</t>
  </si>
  <si>
    <t>Amortization of bond issuance costs</t>
  </si>
  <si>
    <t>The utility does not provide for deprecation on utility plant and service assets which is required under generally accepted accounting principles.</t>
  </si>
  <si>
    <t>Details on pension plans - at end of July 31, 1990 the amount was $22,200</t>
  </si>
  <si>
    <t>This is the first endeavor into sanitary sewer systems.</t>
  </si>
  <si>
    <t>Federal and State Drinking Water Laws require that filtration systems be implemented on all surface water supplies by 1995.</t>
  </si>
  <si>
    <t>AMBAC</t>
  </si>
  <si>
    <t>Franklin Schoenerman</t>
  </si>
  <si>
    <t>Clayton Ost</t>
  </si>
  <si>
    <t>Heritage (Miners) Bank Loan</t>
  </si>
  <si>
    <t>Bank Loan</t>
  </si>
  <si>
    <t>Broad Mountain</t>
  </si>
  <si>
    <t>Indian Mountain</t>
  </si>
  <si>
    <t>Water &amp; Sewer Revenue Bonds, Series A</t>
  </si>
  <si>
    <t>Water &amp; Sewer Revenue Bonds, Series B</t>
  </si>
  <si>
    <t>Refunding Requirement</t>
  </si>
  <si>
    <t>Deposit to Debt Service Reserve Fund</t>
  </si>
  <si>
    <t>Tremont</t>
  </si>
  <si>
    <t>East Norwegian</t>
  </si>
  <si>
    <t>Frailey</t>
  </si>
  <si>
    <t>16" &amp; 20" main</t>
  </si>
  <si>
    <t>From Broad Mtn</t>
  </si>
  <si>
    <t>From Indian Run</t>
  </si>
  <si>
    <t>From Mt. Laurel</t>
  </si>
  <si>
    <t>Tierney</t>
  </si>
  <si>
    <t>10" main</t>
  </si>
  <si>
    <t>combined capacity of 625 gpm</t>
  </si>
  <si>
    <t>Tremont Well 2</t>
  </si>
  <si>
    <t>combined capacity of 460 GPM</t>
  </si>
  <si>
    <t>From Tremont - obtained WTP from the Tremont Water and Gas Company in September 1994</t>
  </si>
  <si>
    <t>Official Statement 1996</t>
  </si>
  <si>
    <t>SCMA executed an agreement with the Tremont Water and Gas Company in September 1994 to operate the Tremont Water System; assuming ownership in 1995 after receiving a PennVest Loan and Grant Commitment Letter.</t>
  </si>
  <si>
    <t>Tremont Water Treatment Plant</t>
  </si>
  <si>
    <t>Comes online in 1996</t>
  </si>
  <si>
    <t>WTP</t>
  </si>
  <si>
    <t>Broad Mountaint Water Filtration Plant</t>
  </si>
  <si>
    <t>Mt. Laurel Water Filtration Plant</t>
  </si>
  <si>
    <t>Serves two state correctional institutions, a shopping mall, and one federal correctional institution.</t>
  </si>
  <si>
    <t>Indian Water Filtration Plant</t>
  </si>
  <si>
    <t>Federal Correctional Institution</t>
  </si>
  <si>
    <t>State Prison Mahanoy</t>
  </si>
  <si>
    <t>State Prison Frackville</t>
  </si>
  <si>
    <t>Intershop Real Estate</t>
  </si>
  <si>
    <t>Beverly Enterprises</t>
  </si>
  <si>
    <t>Quality Hotel</t>
  </si>
  <si>
    <t>World Resources</t>
  </si>
  <si>
    <t>Queen of Peace Housing</t>
  </si>
  <si>
    <t>Schuylkill County Housing Authority</t>
  </si>
  <si>
    <t>https://www.scmawater.com/about-us/</t>
  </si>
  <si>
    <t>They have acquired many, many systems - particularly noncompliant systems</t>
  </si>
  <si>
    <t>Acquired a new system</t>
  </si>
  <si>
    <t>per 100 CF</t>
  </si>
  <si>
    <t>Wastewater Treatment Plant</t>
  </si>
  <si>
    <t>Serves the federal correctional institution near Minersville and the Borough of Gordon. Capable of being expanded by an additional 100,000 GPD</t>
  </si>
  <si>
    <t>Treated Water</t>
  </si>
  <si>
    <t>Sales of water and sewer</t>
  </si>
  <si>
    <t>Sewer Fees</t>
  </si>
  <si>
    <t>Sale of Water - Tremont</t>
  </si>
  <si>
    <t>Sewer Expenditures</t>
  </si>
  <si>
    <t>Tremont Expenses</t>
  </si>
  <si>
    <t>Extraordinary Item</t>
  </si>
  <si>
    <t>Frank Runkle</t>
  </si>
  <si>
    <t>PennVest</t>
  </si>
  <si>
    <t>PennVest 1990</t>
  </si>
  <si>
    <t>PennVest 1991</t>
  </si>
  <si>
    <t>PennVest 1991A</t>
  </si>
  <si>
    <t>PennVest 1991B</t>
  </si>
  <si>
    <t>PennVest 1994</t>
  </si>
  <si>
    <t>PennVest 1995</t>
  </si>
  <si>
    <t>PennVest 1997</t>
  </si>
  <si>
    <t>PennVest 1999</t>
  </si>
  <si>
    <t>PennVest 2000A</t>
  </si>
  <si>
    <t>PennVest 2000B</t>
  </si>
  <si>
    <t>PennVest 2000C</t>
  </si>
  <si>
    <t>PennVest 2001</t>
  </si>
  <si>
    <t>Pending</t>
  </si>
  <si>
    <t>Highridge Sewer</t>
  </si>
  <si>
    <t>New Boston</t>
  </si>
  <si>
    <t>Tremont (new)</t>
  </si>
  <si>
    <t>Highridge Water</t>
  </si>
  <si>
    <t>Water &amp; Sewer Revenue Bonds, Special Obligation Bonds</t>
  </si>
  <si>
    <t>Refunding Requirement - 1991 and 1996 bonds</t>
  </si>
  <si>
    <t>capacity of 100 gpm (gallons per minute)</t>
  </si>
  <si>
    <t>Providence Place</t>
  </si>
  <si>
    <t>Diakon Lutheran</t>
  </si>
  <si>
    <t>The sewer system is being expanded by an additional 200,000 gpd</t>
  </si>
  <si>
    <t>A1</t>
  </si>
  <si>
    <t>MAC</t>
  </si>
  <si>
    <t>Equipment Funding Requirement</t>
  </si>
  <si>
    <t>C.E. Ned Connors</t>
  </si>
  <si>
    <t>Howard Merrick Jr.</t>
  </si>
  <si>
    <t>Brock Stein</t>
  </si>
  <si>
    <t>John Boyer</t>
  </si>
  <si>
    <t>Matthew Baran</t>
  </si>
  <si>
    <t>Cass</t>
  </si>
  <si>
    <t>Foster</t>
  </si>
  <si>
    <t>Mahony</t>
  </si>
  <si>
    <t>Branch</t>
  </si>
  <si>
    <t>Reilly</t>
  </si>
  <si>
    <t>West Brunswick</t>
  </si>
  <si>
    <t>Pine Grove</t>
  </si>
  <si>
    <t>They have entered into a contract agreement to operate the water treatment plant for the borough of Orwigsburg</t>
  </si>
  <si>
    <t>Orwigsburg</t>
  </si>
  <si>
    <t>Per the Pennsylvania Department of Environmental Protection (PADEP), SCMA owns and operates four (4) separate water supply systems including the Pottsville System, Tremont System, Pinebrook System, and Pine Grove Township System.</t>
  </si>
  <si>
    <t>Official Statement 2019</t>
  </si>
  <si>
    <t>Pottsville System</t>
  </si>
  <si>
    <t>Tremont System</t>
  </si>
  <si>
    <t>Pinebrook System</t>
  </si>
  <si>
    <t>Pine Grove Township System</t>
  </si>
  <si>
    <t>From Tremont - obtained WTP from the Tremont Water and Gas Company in September 1994. No longer in use</t>
  </si>
  <si>
    <t>400 gpm</t>
  </si>
  <si>
    <t>120 gpm</t>
  </si>
  <si>
    <t>Indian Run Well 5</t>
  </si>
  <si>
    <t>Wildcat Well 4</t>
  </si>
  <si>
    <t>125 gpm</t>
  </si>
  <si>
    <t>230 gpm</t>
  </si>
  <si>
    <t>130 gpm</t>
  </si>
  <si>
    <t>Tremont Well 4</t>
  </si>
  <si>
    <t>Tremont Well 15</t>
  </si>
  <si>
    <t>Gordon Well</t>
  </si>
  <si>
    <t>Pinebrook Well 1</t>
  </si>
  <si>
    <t>Pine Grove Township 1</t>
  </si>
  <si>
    <t>Pine Grove Township 2</t>
  </si>
  <si>
    <t>247 gpm</t>
  </si>
  <si>
    <t>280 gpm</t>
  </si>
  <si>
    <t>80 gpm</t>
  </si>
  <si>
    <t>50 gpm</t>
  </si>
  <si>
    <t>Pottsville System - Mt. Laurel</t>
  </si>
  <si>
    <t>Pottsville System - Indian Run</t>
  </si>
  <si>
    <t>Pottsville System - Broad Mtn</t>
  </si>
  <si>
    <t>Broad Mountain Water Treatment Plant</t>
  </si>
  <si>
    <t>Mt. Laurel Water Treatment Plant</t>
  </si>
  <si>
    <t>Indian Run Water Treatment Plant</t>
  </si>
  <si>
    <t>Pinebook Water System</t>
  </si>
  <si>
    <t>less than 0.015 MGD</t>
  </si>
  <si>
    <t>Regular</t>
  </si>
  <si>
    <t>bulk water purchase agreement with West Brunswick</t>
  </si>
  <si>
    <t>Honeywells</t>
  </si>
  <si>
    <t>LVNHN Hospital</t>
  </si>
  <si>
    <t>Walmart Distribution Center</t>
  </si>
  <si>
    <t>Warehouse</t>
  </si>
  <si>
    <t>Wegmans Distribution</t>
  </si>
  <si>
    <t>Fabcon</t>
  </si>
  <si>
    <t>Pottsville School Authority - Middle</t>
  </si>
  <si>
    <t>Pottsville School Authority - High</t>
  </si>
  <si>
    <t>over 60,000</t>
  </si>
  <si>
    <t>Pottsville Area</t>
  </si>
  <si>
    <t>Pine Grove Township</t>
  </si>
  <si>
    <t>base rate</t>
  </si>
  <si>
    <t>gallons per quarter</t>
  </si>
  <si>
    <t>residential</t>
  </si>
  <si>
    <t>per 1000 gal</t>
  </si>
  <si>
    <t>gal</t>
  </si>
  <si>
    <t>over 333000</t>
  </si>
  <si>
    <t>West Burnswick/Orwigsburg</t>
  </si>
  <si>
    <t>commercial, industrial, public</t>
  </si>
  <si>
    <t>customer type</t>
  </si>
  <si>
    <t>Gordon WWTP</t>
  </si>
  <si>
    <t>Gordon, part of Butler, Cass, Foster, and CES Landfill</t>
  </si>
  <si>
    <t>WWTP</t>
  </si>
  <si>
    <t>Gordon</t>
  </si>
  <si>
    <t>Deer Lake</t>
  </si>
  <si>
    <t>Branch - Cass</t>
  </si>
  <si>
    <t>Tremont, portions of Tremont and Frailey</t>
  </si>
  <si>
    <t>Tremont WWTP</t>
  </si>
  <si>
    <t>Deer Lake WWTP</t>
  </si>
  <si>
    <t>Branch - Cass WWTP</t>
  </si>
  <si>
    <t>Deer Lake, Auburn and portions of West Brunswick</t>
  </si>
  <si>
    <t>Portions of Branch and Cass</t>
  </si>
  <si>
    <t>System</t>
  </si>
  <si>
    <t>sewer</t>
  </si>
  <si>
    <t>Gordon System</t>
  </si>
  <si>
    <t>Funding for treatment plant was private and authority did not assume additional debt</t>
  </si>
  <si>
    <t>As part of the Asset and Obligation Agreement, SCMA assumed the $546,000 remaining debt on the Gordon Sewer System in 2017.</t>
  </si>
  <si>
    <t>In 2008, SCMA entered into an Asset and Obligation Agreement to acquire the former Deer Lake Municipal Authority Ssytem constructed in 1972 with $1.3 million in remaining debt.</t>
  </si>
  <si>
    <t>Deer Lake System</t>
  </si>
  <si>
    <t>Expansion project was $21M</t>
  </si>
  <si>
    <t>In 2007, the Authority acquired Tremont Municipal Authority wastewater system</t>
  </si>
  <si>
    <t>In 2007, SCMA acquired the former Tremont Municipal Authority sewer system. Used a PennVest Loan to complete upgrade at $5.3M</t>
  </si>
  <si>
    <t>In 2010, SCMA acquired the former Branch-Cass Regional Sewer Authority and assumed a PennVest Loan debt of $15.69M</t>
  </si>
  <si>
    <t>SMCA is in final negotiations to acquire the Butler Township Municipal Authority and will get their $5.2M in debt. They are currently contracted to operate and maintain their system with understanding that they are working toward a full Asset and Obligation Agreement.</t>
  </si>
  <si>
    <t>Branch-Cass Regional System</t>
  </si>
  <si>
    <t>Accrued PennVest Loan Debt of $15.69M</t>
  </si>
  <si>
    <t>Will get existing bond debt of $5.2M</t>
  </si>
  <si>
    <t>Butler Township</t>
  </si>
  <si>
    <t>WHEN A SYSTEM ACQUIRES ANOTHER SYSTEM AND THEIR DEBT… WHAT TO DO?</t>
  </si>
  <si>
    <t>SMCA is in process of acquiring Seider's Hill WWTP and are developing an Asset and Obligations Agreement.</t>
  </si>
  <si>
    <t>Location</t>
  </si>
  <si>
    <t>Branc-Cass</t>
  </si>
  <si>
    <t>Service Area</t>
  </si>
  <si>
    <t>per unit</t>
  </si>
  <si>
    <t>Gordon Borough</t>
  </si>
  <si>
    <t>Highridge</t>
  </si>
  <si>
    <t>Gravity</t>
  </si>
  <si>
    <t>Pumped</t>
  </si>
  <si>
    <t>Purification and laboratory / Plant</t>
  </si>
  <si>
    <t>Debt Service</t>
  </si>
  <si>
    <t>Capital Projects</t>
  </si>
  <si>
    <t>Cash &amp; Investments - unrestricted</t>
  </si>
  <si>
    <t>Earned/Unbilled</t>
  </si>
  <si>
    <t>Current maturities of long-term debt</t>
  </si>
  <si>
    <t>Accrued wages</t>
  </si>
  <si>
    <t>Accrued interest</t>
  </si>
  <si>
    <t xml:space="preserve">Other </t>
  </si>
  <si>
    <t>Long-term Debt</t>
  </si>
  <si>
    <t>Post-Employment Benefits</t>
  </si>
  <si>
    <t>Compensated Absences</t>
  </si>
  <si>
    <t>Pension Liability</t>
  </si>
  <si>
    <t>Position restated</t>
  </si>
  <si>
    <t>West Brunswick Township</t>
  </si>
  <si>
    <t>M&amp;T Bank</t>
  </si>
  <si>
    <t>Improvements to water system in Tremont Borough and Donaldson Village</t>
  </si>
  <si>
    <t>Sewer system projects</t>
  </si>
  <si>
    <t>water system projects</t>
  </si>
  <si>
    <t>improve the New Boston Water Association System</t>
  </si>
  <si>
    <t>Aqcuire the Deer Lake Municipal Authority</t>
  </si>
  <si>
    <t>Reservoir rehabilitation project</t>
  </si>
  <si>
    <t>monthly payment of 16,538</t>
  </si>
  <si>
    <t>Acquired the Branch-Cass Regional Sewer Authority and assuumed their PennVest Loan</t>
  </si>
  <si>
    <t>Acquired the Tremont Municipal Authority and assumed their PennVest Loan</t>
  </si>
  <si>
    <t>Upgrade and expand various dam projects</t>
  </si>
  <si>
    <t>Expand and upgrade the sewer system</t>
  </si>
  <si>
    <t>Expand and upgrade water distribution lines to Mahanoy Business Park</t>
  </si>
  <si>
    <t>Reimburse</t>
  </si>
  <si>
    <t>SCMA entered agreement to reimburse West Brusnwick Township for sewage capacity reservations previously paid to the Orwigsburg Authority.</t>
  </si>
  <si>
    <t>First 22 annual payments of 7,500 and last 23 payments of 4,858.</t>
  </si>
  <si>
    <t>Expand and upgrade water distribution lines to Reilly Township.</t>
  </si>
  <si>
    <t>Replace meters and upgrade water tanks</t>
  </si>
  <si>
    <t>Loan to acquire the Gordon Wastewater Collection System</t>
  </si>
  <si>
    <t>60 monthly payments of 9,746</t>
  </si>
  <si>
    <t>Five major customers accounted for 28% water billings</t>
  </si>
  <si>
    <t>Has detailed operation expenses</t>
  </si>
  <si>
    <t>Refunding Requirement - 2015 bonds (these bonds were acquired with the Butler Township Municipal Authority)</t>
  </si>
  <si>
    <t>Line Item</t>
  </si>
  <si>
    <t>Notes</t>
  </si>
  <si>
    <t>[1]</t>
  </si>
  <si>
    <t>Enter as shown in the Total Operating Revenues line</t>
  </si>
  <si>
    <t xml:space="preserve"> </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</si>
  <si>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</si>
  <si>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</si>
  <si>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</si>
  <si>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</si>
  <si>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</si>
  <si>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</si>
  <si>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</si>
  <si>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</si>
  <si>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</si>
  <si>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</si>
  <si>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</si>
  <si>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</si>
  <si>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</si>
  <si>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</si>
  <si>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</si>
  <si>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</si>
  <si>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</si>
  <si>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</si>
  <si>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</si>
  <si>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</si>
  <si>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</si>
  <si>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</si>
  <si>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</si>
  <si>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</si>
  <si>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</si>
  <si>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</si>
  <si>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</si>
  <si>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</si>
  <si>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Capital Spending</t>
  </si>
  <si>
    <t>Enter Current PPE less Prior PPE + Depreciation</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</si>
  <si>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</si>
  <si>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</si>
  <si>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</si>
  <si>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</si>
  <si>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</si>
  <si>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</si>
  <si>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</si>
  <si>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r>
      <t xml:space="preserve">_[1] -  [2] + [3] _
</t>
    </r>
    <r>
      <rPr>
        <sz val="11"/>
        <color theme="1"/>
        <rFont val="Calibri"/>
        <family val="2"/>
        <scheme val="minor"/>
      </rPr>
      <t>[4] + [4b]</t>
    </r>
  </si>
  <si>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</si>
  <si>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</si>
  <si>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</si>
  <si>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</si>
  <si>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</si>
  <si>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</si>
  <si>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</si>
  <si>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</si>
  <si>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</si>
  <si>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</si>
  <si>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</si>
  <si>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t>
  </si>
  <si>
    <t>CapEx</t>
  </si>
  <si>
    <t>Replacement ratio</t>
  </si>
  <si>
    <r>
      <rPr>
        <u/>
        <sz val="11"/>
        <color theme="1"/>
        <rFont val="Calibri"/>
        <family val="2"/>
        <scheme val="minor"/>
      </rPr>
      <t xml:space="preserve">_CapEx_
</t>
    </r>
    <r>
      <rPr>
        <sz val="11"/>
        <color theme="1"/>
        <rFont val="Calibri"/>
        <family val="2"/>
        <scheme val="minor"/>
      </rPr>
      <t>[3]</t>
    </r>
  </si>
  <si>
    <t>*in cases where accumulated depcreciation is not available, calculate as: 35 - (net PPE / annual depreciation expense)</t>
  </si>
  <si>
    <t>**can also look in cash flow statement for capex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</si>
</sst>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0.000"/>
    <numFmt numFmtId="166" formatCode="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44">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0" fontId="0" fillId="2" borderId="0" xfId="0" applyFill="1" applyAlignment="1">
      <alignment horizontal="center"/>
    </xf>
    <xf numFmtId="0" fontId="0" fillId="3" borderId="0" xfId="0" applyFill="1"/>
    <xf numFmtId="2" fontId="0" fillId="2" borderId="0" xfId="0" applyNumberFormat="1" applyFill="1"/>
    <xf numFmtId="2" fontId="3" fillId="2" borderId="1" xfId="0" applyNumberFormat="1" applyFont="1" applyFill="1" applyBorder="1"/>
    <xf numFmtId="164" fontId="1" fillId="2" borderId="0" xfId="1" applyNumberFormat="1" applyFont="1" applyFill="1" applyAlignment="1">
      <alignment horizontal="center"/>
    </xf>
    <xf numFmtId="164" fontId="3" fillId="2" borderId="0" xfId="0" applyNumberFormat="1" applyFont="1" applyFill="1"/>
    <xf numFmtId="0" fontId="5" fillId="0" borderId="0" xfId="2"/>
    <xf numFmtId="0" fontId="3" fillId="3" borderId="0" xfId="0" applyFont="1" applyFill="1"/>
    <xf numFmtId="0" fontId="3" fillId="0" borderId="1" xfId="0" applyFont="1" applyBorder="1"/>
    <xf numFmtId="0" fontId="6" fillId="0" borderId="0" xfId="0" applyFont="1"/>
    <xf numFmtId="0" fontId="7" fillId="0" borderId="0" xfId="0" applyFont="1" applyAlignment="1">
      <alignment horizontal="left" indent="1"/>
    </xf>
    <xf numFmtId="3" fontId="0" fillId="0" borderId="0" xfId="0" applyNumberFormat="1"/>
    <xf numFmtId="6" fontId="0" fillId="0" borderId="0" xfId="0" applyNumberFormat="1"/>
    <xf numFmtId="0" fontId="8"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9" fillId="0" borderId="0" xfId="0" applyFont="1" applyAlignment="1">
      <alignment horizontal="center" vertical="center" wrapText="1"/>
    </xf>
    <xf numFmtId="1" fontId="0" fillId="0" borderId="0" xfId="0" applyNumberFormat="1"/>
    <xf numFmtId="9" fontId="0" fillId="0" borderId="0" xfId="3" applyFont="1"/>
    <xf numFmtId="166"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cmawater.com/about-us/"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workbookViewId="0">
      <selection activeCell="D29" sqref="D29"/>
    </sheetView>
  </sheetViews>
  <sheetFormatPr defaultRowHeight="14.4" x14ac:dyDescent="0.3"/>
  <cols>
    <col min="1" max="1" width="21.6640625" style="1" customWidth="1"/>
    <col min="2" max="16384" width="8.88671875" style="1"/>
  </cols>
  <sheetData>
    <row r="1" spans="1:3" ht="18" x14ac:dyDescent="0.35">
      <c r="A1" s="17" t="s">
        <v>83</v>
      </c>
    </row>
    <row r="2" spans="1:3" ht="18" x14ac:dyDescent="0.35">
      <c r="A2" s="17" t="s">
        <v>87</v>
      </c>
    </row>
    <row r="4" spans="1:3" x14ac:dyDescent="0.3">
      <c r="A4" s="18" t="s">
        <v>84</v>
      </c>
      <c r="B4" s="18" t="s">
        <v>85</v>
      </c>
      <c r="C4" s="18" t="s">
        <v>86</v>
      </c>
    </row>
    <row r="5" spans="1:3" s="21" customFormat="1" x14ac:dyDescent="0.3">
      <c r="A5" s="21" t="s">
        <v>232</v>
      </c>
      <c r="B5" s="21">
        <v>12</v>
      </c>
      <c r="C5" s="21" t="s">
        <v>233</v>
      </c>
    </row>
    <row r="6" spans="1:3" s="21" customFormat="1" x14ac:dyDescent="0.3">
      <c r="A6" s="21" t="s">
        <v>232</v>
      </c>
      <c r="B6" s="21">
        <v>12</v>
      </c>
      <c r="C6" s="21" t="s">
        <v>234</v>
      </c>
    </row>
    <row r="7" spans="1:3" x14ac:dyDescent="0.3">
      <c r="A7" s="1" t="s">
        <v>232</v>
      </c>
      <c r="B7" s="1" t="s">
        <v>272</v>
      </c>
      <c r="C7" s="1" t="s">
        <v>273</v>
      </c>
    </row>
    <row r="8" spans="1:3" x14ac:dyDescent="0.3">
      <c r="A8" s="1" t="s">
        <v>232</v>
      </c>
      <c r="B8" s="1">
        <v>14</v>
      </c>
      <c r="C8" s="1" t="s">
        <v>274</v>
      </c>
    </row>
    <row r="9" spans="1:3" x14ac:dyDescent="0.3">
      <c r="A9" s="1" t="s">
        <v>232</v>
      </c>
      <c r="B9" s="1">
        <v>15</v>
      </c>
      <c r="C9" s="1" t="s">
        <v>315</v>
      </c>
    </row>
    <row r="10" spans="1:3" x14ac:dyDescent="0.3">
      <c r="A10" s="1" t="s">
        <v>232</v>
      </c>
      <c r="B10" s="1">
        <v>18</v>
      </c>
      <c r="C10" s="1" t="s">
        <v>341</v>
      </c>
    </row>
    <row r="11" spans="1:3" s="21" customFormat="1" x14ac:dyDescent="0.3">
      <c r="A11" s="21" t="s">
        <v>232</v>
      </c>
      <c r="B11" s="21">
        <v>46</v>
      </c>
      <c r="C11" s="21" t="s">
        <v>380</v>
      </c>
    </row>
    <row r="12" spans="1:3" x14ac:dyDescent="0.3">
      <c r="A12" s="1" t="s">
        <v>232</v>
      </c>
      <c r="B12" s="1">
        <v>46</v>
      </c>
      <c r="C12" s="1" t="s">
        <v>381</v>
      </c>
    </row>
    <row r="13" spans="1:3" x14ac:dyDescent="0.3">
      <c r="A13" s="1" t="s">
        <v>232</v>
      </c>
      <c r="B13" s="1">
        <v>51</v>
      </c>
      <c r="C13" s="1" t="s">
        <v>382</v>
      </c>
    </row>
    <row r="14" spans="1:3" s="21" customFormat="1" x14ac:dyDescent="0.3">
      <c r="A14" s="21" t="s">
        <v>232</v>
      </c>
      <c r="B14" s="21">
        <v>51</v>
      </c>
      <c r="C14" s="21" t="s">
        <v>383</v>
      </c>
    </row>
    <row r="16" spans="1:3" x14ac:dyDescent="0.3">
      <c r="A16" s="1" t="s">
        <v>408</v>
      </c>
      <c r="B16" s="1">
        <v>20</v>
      </c>
      <c r="C16" s="1" t="s">
        <v>409</v>
      </c>
    </row>
    <row r="17" spans="1:3" x14ac:dyDescent="0.3">
      <c r="A17" s="26" t="s">
        <v>426</v>
      </c>
      <c r="C17" s="1" t="s">
        <v>427</v>
      </c>
    </row>
    <row r="19" spans="1:3" s="21" customFormat="1" x14ac:dyDescent="0.3">
      <c r="A19" s="21" t="s">
        <v>482</v>
      </c>
      <c r="B19" s="21">
        <v>21</v>
      </c>
      <c r="C19" s="21" t="s">
        <v>481</v>
      </c>
    </row>
    <row r="20" spans="1:3" x14ac:dyDescent="0.3">
      <c r="A20" s="1" t="s">
        <v>482</v>
      </c>
      <c r="B20" s="1">
        <v>31</v>
      </c>
      <c r="C20" s="1" t="s">
        <v>551</v>
      </c>
    </row>
    <row r="21" spans="1:3" x14ac:dyDescent="0.3">
      <c r="A21" s="1" t="s">
        <v>482</v>
      </c>
      <c r="B21" s="1">
        <v>32</v>
      </c>
      <c r="C21" s="1" t="s">
        <v>552</v>
      </c>
    </row>
    <row r="22" spans="1:3" x14ac:dyDescent="0.3">
      <c r="A22" s="1" t="s">
        <v>482</v>
      </c>
      <c r="B22" s="1">
        <v>32</v>
      </c>
      <c r="C22" s="1" t="s">
        <v>556</v>
      </c>
    </row>
    <row r="23" spans="1:3" x14ac:dyDescent="0.3">
      <c r="A23" s="1" t="s">
        <v>482</v>
      </c>
      <c r="B23" s="1">
        <v>32</v>
      </c>
      <c r="C23" s="1" t="s">
        <v>557</v>
      </c>
    </row>
    <row r="24" spans="1:3" x14ac:dyDescent="0.3">
      <c r="A24" s="1" t="s">
        <v>482</v>
      </c>
      <c r="B24" s="1">
        <v>32</v>
      </c>
      <c r="C24" s="1" t="s">
        <v>558</v>
      </c>
    </row>
    <row r="25" spans="1:3" x14ac:dyDescent="0.3">
      <c r="A25" s="1" t="s">
        <v>482</v>
      </c>
      <c r="B25" s="1">
        <v>33</v>
      </c>
      <c r="C25" s="1" t="s">
        <v>564</v>
      </c>
    </row>
    <row r="27" spans="1:3" s="21" customFormat="1" x14ac:dyDescent="0.3">
      <c r="A27" s="27" t="s">
        <v>563</v>
      </c>
    </row>
    <row r="29" spans="1:3" x14ac:dyDescent="0.3">
      <c r="A29" s="1" t="s">
        <v>482</v>
      </c>
      <c r="B29" s="1">
        <v>91</v>
      </c>
      <c r="C29" s="1" t="s">
        <v>609</v>
      </c>
    </row>
  </sheetData>
  <hyperlinks>
    <hyperlink ref="A17"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2"/>
  <sheetViews>
    <sheetView topLeftCell="A34" workbookViewId="0">
      <selection activeCell="F73" sqref="F73"/>
    </sheetView>
  </sheetViews>
  <sheetFormatPr defaultRowHeight="14.4" x14ac:dyDescent="0.3"/>
  <cols>
    <col min="1" max="1" width="10.109375" style="1" bestFit="1" customWidth="1"/>
    <col min="2" max="2" width="22.109375" style="1" customWidth="1"/>
    <col min="3" max="3" width="8.88671875" style="1"/>
    <col min="4" max="4" width="11.21875" style="1" bestFit="1" customWidth="1"/>
    <col min="5" max="16384" width="8.88671875" style="1"/>
  </cols>
  <sheetData>
    <row r="1" spans="1:8" x14ac:dyDescent="0.3">
      <c r="A1" s="2" t="s">
        <v>0</v>
      </c>
      <c r="B1" s="2" t="s">
        <v>27</v>
      </c>
      <c r="C1" s="2" t="s">
        <v>2</v>
      </c>
      <c r="D1" s="2" t="s">
        <v>24</v>
      </c>
      <c r="E1" s="2" t="s">
        <v>126</v>
      </c>
      <c r="F1" s="2" t="s">
        <v>123</v>
      </c>
      <c r="G1" s="2" t="s">
        <v>109</v>
      </c>
      <c r="H1" s="4" t="s">
        <v>96</v>
      </c>
    </row>
    <row r="2" spans="1:8" x14ac:dyDescent="0.3">
      <c r="A2" s="1" t="s">
        <v>180</v>
      </c>
      <c r="B2" s="1" t="s">
        <v>181</v>
      </c>
      <c r="C2" s="1">
        <v>1991</v>
      </c>
      <c r="D2" s="1" t="s">
        <v>179</v>
      </c>
      <c r="E2" s="1" t="s">
        <v>235</v>
      </c>
      <c r="F2" s="1" t="s">
        <v>236</v>
      </c>
      <c r="G2" s="1" t="s">
        <v>237</v>
      </c>
    </row>
    <row r="3" spans="1:8" x14ac:dyDescent="0.3">
      <c r="A3" s="1" t="s">
        <v>180</v>
      </c>
      <c r="B3" s="1" t="s">
        <v>181</v>
      </c>
      <c r="C3" s="1">
        <v>1991</v>
      </c>
      <c r="D3" s="1" t="s">
        <v>179</v>
      </c>
      <c r="E3" s="1" t="s">
        <v>235</v>
      </c>
      <c r="F3" s="1" t="s">
        <v>239</v>
      </c>
      <c r="G3" s="1" t="s">
        <v>238</v>
      </c>
    </row>
    <row r="4" spans="1:8" x14ac:dyDescent="0.3">
      <c r="A4" s="1" t="s">
        <v>180</v>
      </c>
      <c r="B4" s="1" t="s">
        <v>181</v>
      </c>
      <c r="C4" s="1">
        <v>1991</v>
      </c>
      <c r="D4" s="1" t="s">
        <v>179</v>
      </c>
      <c r="E4" s="1" t="s">
        <v>235</v>
      </c>
      <c r="F4" s="1" t="s">
        <v>240</v>
      </c>
      <c r="G4" s="1" t="s">
        <v>238</v>
      </c>
    </row>
    <row r="5" spans="1:8" x14ac:dyDescent="0.3">
      <c r="A5" s="1" t="s">
        <v>180</v>
      </c>
      <c r="B5" s="1" t="s">
        <v>181</v>
      </c>
      <c r="C5" s="1">
        <v>1991</v>
      </c>
      <c r="D5" s="1" t="s">
        <v>179</v>
      </c>
      <c r="E5" s="1" t="s">
        <v>235</v>
      </c>
      <c r="F5" s="1" t="s">
        <v>241</v>
      </c>
      <c r="G5" s="1" t="s">
        <v>238</v>
      </c>
    </row>
    <row r="6" spans="1:8" x14ac:dyDescent="0.3">
      <c r="A6" s="1" t="s">
        <v>180</v>
      </c>
      <c r="B6" s="1" t="s">
        <v>181</v>
      </c>
      <c r="C6" s="1">
        <v>1991</v>
      </c>
      <c r="D6" s="1" t="s">
        <v>179</v>
      </c>
      <c r="E6" s="1" t="s">
        <v>235</v>
      </c>
      <c r="F6" s="1" t="s">
        <v>242</v>
      </c>
      <c r="G6" s="1" t="s">
        <v>238</v>
      </c>
    </row>
    <row r="7" spans="1:8" x14ac:dyDescent="0.3">
      <c r="A7" s="1" t="s">
        <v>180</v>
      </c>
      <c r="B7" s="1" t="s">
        <v>181</v>
      </c>
      <c r="C7" s="1">
        <v>1991</v>
      </c>
      <c r="D7" s="1" t="s">
        <v>179</v>
      </c>
      <c r="E7" s="1" t="s">
        <v>235</v>
      </c>
      <c r="F7" s="1" t="s">
        <v>243</v>
      </c>
      <c r="G7" s="1" t="s">
        <v>238</v>
      </c>
    </row>
    <row r="8" spans="1:8" x14ac:dyDescent="0.3">
      <c r="A8" s="1" t="s">
        <v>180</v>
      </c>
      <c r="B8" s="1" t="s">
        <v>181</v>
      </c>
      <c r="C8" s="1">
        <v>1991</v>
      </c>
      <c r="D8" s="1" t="s">
        <v>179</v>
      </c>
      <c r="E8" s="1" t="s">
        <v>235</v>
      </c>
      <c r="F8" s="1" t="s">
        <v>244</v>
      </c>
      <c r="G8" s="1" t="s">
        <v>245</v>
      </c>
      <c r="H8" s="1" t="s">
        <v>246</v>
      </c>
    </row>
    <row r="9" spans="1:8" x14ac:dyDescent="0.3">
      <c r="A9" s="1" t="s">
        <v>180</v>
      </c>
      <c r="B9" s="1" t="s">
        <v>181</v>
      </c>
      <c r="C9" s="1">
        <v>1991</v>
      </c>
      <c r="D9" s="1" t="s">
        <v>179</v>
      </c>
      <c r="E9" s="1" t="s">
        <v>235</v>
      </c>
      <c r="F9" s="1" t="s">
        <v>247</v>
      </c>
      <c r="G9" s="1" t="s">
        <v>245</v>
      </c>
      <c r="H9" s="1" t="s">
        <v>246</v>
      </c>
    </row>
    <row r="10" spans="1:8" x14ac:dyDescent="0.3">
      <c r="A10" s="1" t="s">
        <v>180</v>
      </c>
      <c r="B10" s="1" t="s">
        <v>181</v>
      </c>
      <c r="C10" s="1">
        <v>1991</v>
      </c>
      <c r="D10" s="1" t="s">
        <v>179</v>
      </c>
      <c r="E10" s="1" t="s">
        <v>235</v>
      </c>
      <c r="F10" s="1" t="s">
        <v>248</v>
      </c>
      <c r="G10" s="1" t="s">
        <v>245</v>
      </c>
      <c r="H10" s="1" t="s">
        <v>246</v>
      </c>
    </row>
    <row r="11" spans="1:8" x14ac:dyDescent="0.3">
      <c r="A11" s="1" t="s">
        <v>180</v>
      </c>
      <c r="B11" s="1" t="s">
        <v>181</v>
      </c>
      <c r="C11" s="1">
        <v>1991</v>
      </c>
      <c r="D11" s="1" t="s">
        <v>179</v>
      </c>
      <c r="E11" s="1" t="s">
        <v>235</v>
      </c>
      <c r="F11" s="1" t="s">
        <v>249</v>
      </c>
      <c r="G11" s="1" t="s">
        <v>245</v>
      </c>
      <c r="H11" s="1" t="s">
        <v>246</v>
      </c>
    </row>
    <row r="12" spans="1:8" x14ac:dyDescent="0.3">
      <c r="A12" s="1" t="s">
        <v>180</v>
      </c>
      <c r="B12" s="1" t="s">
        <v>181</v>
      </c>
      <c r="C12" s="1">
        <v>1991</v>
      </c>
      <c r="D12" s="1" t="s">
        <v>179</v>
      </c>
      <c r="E12" s="1" t="s">
        <v>235</v>
      </c>
      <c r="F12" s="1" t="s">
        <v>250</v>
      </c>
      <c r="G12" s="1" t="s">
        <v>245</v>
      </c>
      <c r="H12" s="1" t="s">
        <v>246</v>
      </c>
    </row>
    <row r="13" spans="1:8" x14ac:dyDescent="0.3">
      <c r="A13" s="1" t="s">
        <v>180</v>
      </c>
      <c r="B13" s="1" t="s">
        <v>181</v>
      </c>
      <c r="C13" s="1">
        <v>1991</v>
      </c>
      <c r="D13" s="1" t="s">
        <v>179</v>
      </c>
      <c r="E13" s="1" t="s">
        <v>235</v>
      </c>
      <c r="F13" s="1" t="s">
        <v>251</v>
      </c>
      <c r="G13" s="1" t="s">
        <v>245</v>
      </c>
      <c r="H13" s="1" t="s">
        <v>246</v>
      </c>
    </row>
    <row r="14" spans="1:8" x14ac:dyDescent="0.3">
      <c r="A14" s="1" t="s">
        <v>180</v>
      </c>
      <c r="B14" s="1" t="s">
        <v>181</v>
      </c>
      <c r="C14" s="1">
        <v>1991</v>
      </c>
      <c r="D14" s="1" t="s">
        <v>179</v>
      </c>
      <c r="E14" s="1" t="s">
        <v>235</v>
      </c>
      <c r="F14" s="1" t="s">
        <v>252</v>
      </c>
      <c r="G14" s="1" t="s">
        <v>245</v>
      </c>
      <c r="H14" s="1" t="s">
        <v>246</v>
      </c>
    </row>
    <row r="15" spans="1:8" x14ac:dyDescent="0.3">
      <c r="A15" s="1" t="s">
        <v>180</v>
      </c>
      <c r="B15" s="1" t="s">
        <v>181</v>
      </c>
      <c r="C15" s="1">
        <v>1996</v>
      </c>
      <c r="D15" s="1" t="s">
        <v>179</v>
      </c>
      <c r="E15" s="1" t="s">
        <v>235</v>
      </c>
      <c r="F15" s="1" t="s">
        <v>236</v>
      </c>
      <c r="G15" s="1" t="s">
        <v>237</v>
      </c>
    </row>
    <row r="16" spans="1:8" x14ac:dyDescent="0.3">
      <c r="A16" s="1" t="s">
        <v>180</v>
      </c>
      <c r="B16" s="1" t="s">
        <v>181</v>
      </c>
      <c r="C16" s="1">
        <v>1996</v>
      </c>
      <c r="D16" s="1" t="s">
        <v>179</v>
      </c>
      <c r="E16" s="1" t="s">
        <v>235</v>
      </c>
      <c r="F16" s="1" t="s">
        <v>239</v>
      </c>
      <c r="G16" s="1" t="s">
        <v>238</v>
      </c>
    </row>
    <row r="17" spans="1:8" x14ac:dyDescent="0.3">
      <c r="A17" s="1" t="s">
        <v>180</v>
      </c>
      <c r="B17" s="1" t="s">
        <v>181</v>
      </c>
      <c r="C17" s="1">
        <v>1996</v>
      </c>
      <c r="D17" s="1" t="s">
        <v>179</v>
      </c>
      <c r="E17" s="1" t="s">
        <v>235</v>
      </c>
      <c r="F17" s="1" t="s">
        <v>240</v>
      </c>
      <c r="G17" s="1" t="s">
        <v>238</v>
      </c>
    </row>
    <row r="18" spans="1:8" x14ac:dyDescent="0.3">
      <c r="A18" s="1" t="s">
        <v>180</v>
      </c>
      <c r="B18" s="1" t="s">
        <v>181</v>
      </c>
      <c r="C18" s="1">
        <v>1996</v>
      </c>
      <c r="D18" s="1" t="s">
        <v>179</v>
      </c>
      <c r="E18" s="1" t="s">
        <v>235</v>
      </c>
      <c r="F18" s="1" t="s">
        <v>241</v>
      </c>
      <c r="G18" s="1" t="s">
        <v>238</v>
      </c>
    </row>
    <row r="19" spans="1:8" x14ac:dyDescent="0.3">
      <c r="A19" s="1" t="s">
        <v>180</v>
      </c>
      <c r="B19" s="1" t="s">
        <v>181</v>
      </c>
      <c r="C19" s="1">
        <v>1996</v>
      </c>
      <c r="D19" s="1" t="s">
        <v>179</v>
      </c>
      <c r="E19" s="1" t="s">
        <v>235</v>
      </c>
      <c r="F19" s="1" t="s">
        <v>242</v>
      </c>
      <c r="G19" s="1" t="s">
        <v>238</v>
      </c>
    </row>
    <row r="20" spans="1:8" x14ac:dyDescent="0.3">
      <c r="A20" s="1" t="s">
        <v>180</v>
      </c>
      <c r="B20" s="1" t="s">
        <v>181</v>
      </c>
      <c r="C20" s="1">
        <v>1996</v>
      </c>
      <c r="D20" s="1" t="s">
        <v>179</v>
      </c>
      <c r="E20" s="1" t="s">
        <v>235</v>
      </c>
      <c r="F20" s="1" t="s">
        <v>243</v>
      </c>
      <c r="G20" s="1" t="s">
        <v>238</v>
      </c>
    </row>
    <row r="21" spans="1:8" x14ac:dyDescent="0.3">
      <c r="A21" s="1" t="s">
        <v>180</v>
      </c>
      <c r="B21" s="1" t="s">
        <v>181</v>
      </c>
      <c r="C21" s="1">
        <v>1996</v>
      </c>
      <c r="D21" s="1" t="s">
        <v>179</v>
      </c>
      <c r="E21" s="1" t="s">
        <v>235</v>
      </c>
      <c r="F21" s="1" t="s">
        <v>395</v>
      </c>
      <c r="G21" s="1" t="s">
        <v>238</v>
      </c>
    </row>
    <row r="22" spans="1:8" x14ac:dyDescent="0.3">
      <c r="A22" s="1" t="s">
        <v>180</v>
      </c>
      <c r="B22" s="1" t="s">
        <v>181</v>
      </c>
      <c r="C22" s="1">
        <v>1996</v>
      </c>
      <c r="D22" s="1" t="s">
        <v>179</v>
      </c>
      <c r="E22" s="1" t="s">
        <v>235</v>
      </c>
      <c r="F22" s="1" t="s">
        <v>244</v>
      </c>
      <c r="G22" s="1" t="s">
        <v>245</v>
      </c>
      <c r="H22" s="1" t="s">
        <v>246</v>
      </c>
    </row>
    <row r="23" spans="1:8" x14ac:dyDescent="0.3">
      <c r="A23" s="1" t="s">
        <v>180</v>
      </c>
      <c r="B23" s="1" t="s">
        <v>181</v>
      </c>
      <c r="C23" s="1">
        <v>1996</v>
      </c>
      <c r="D23" s="1" t="s">
        <v>179</v>
      </c>
      <c r="E23" s="1" t="s">
        <v>235</v>
      </c>
      <c r="F23" s="1" t="s">
        <v>396</v>
      </c>
      <c r="G23" s="1" t="s">
        <v>245</v>
      </c>
      <c r="H23" s="1" t="s">
        <v>246</v>
      </c>
    </row>
    <row r="24" spans="1:8" x14ac:dyDescent="0.3">
      <c r="A24" s="1" t="s">
        <v>180</v>
      </c>
      <c r="B24" s="1" t="s">
        <v>181</v>
      </c>
      <c r="C24" s="1">
        <v>1996</v>
      </c>
      <c r="D24" s="1" t="s">
        <v>179</v>
      </c>
      <c r="E24" s="1" t="s">
        <v>235</v>
      </c>
      <c r="F24" s="1" t="s">
        <v>247</v>
      </c>
      <c r="G24" s="1" t="s">
        <v>245</v>
      </c>
      <c r="H24" s="1" t="s">
        <v>246</v>
      </c>
    </row>
    <row r="25" spans="1:8" x14ac:dyDescent="0.3">
      <c r="A25" s="1" t="s">
        <v>180</v>
      </c>
      <c r="B25" s="1" t="s">
        <v>181</v>
      </c>
      <c r="C25" s="1">
        <v>1996</v>
      </c>
      <c r="D25" s="1" t="s">
        <v>179</v>
      </c>
      <c r="E25" s="1" t="s">
        <v>235</v>
      </c>
      <c r="F25" s="1" t="s">
        <v>248</v>
      </c>
      <c r="G25" s="1" t="s">
        <v>245</v>
      </c>
      <c r="H25" s="1" t="s">
        <v>246</v>
      </c>
    </row>
    <row r="26" spans="1:8" x14ac:dyDescent="0.3">
      <c r="A26" s="1" t="s">
        <v>180</v>
      </c>
      <c r="B26" s="1" t="s">
        <v>181</v>
      </c>
      <c r="C26" s="1">
        <v>1996</v>
      </c>
      <c r="D26" s="1" t="s">
        <v>179</v>
      </c>
      <c r="E26" s="1" t="s">
        <v>235</v>
      </c>
      <c r="F26" s="1" t="s">
        <v>249</v>
      </c>
      <c r="G26" s="1" t="s">
        <v>245</v>
      </c>
      <c r="H26" s="1" t="s">
        <v>246</v>
      </c>
    </row>
    <row r="27" spans="1:8" x14ac:dyDescent="0.3">
      <c r="A27" s="1" t="s">
        <v>180</v>
      </c>
      <c r="B27" s="1" t="s">
        <v>181</v>
      </c>
      <c r="C27" s="1">
        <v>1996</v>
      </c>
      <c r="D27" s="1" t="s">
        <v>179</v>
      </c>
      <c r="E27" s="1" t="s">
        <v>235</v>
      </c>
      <c r="F27" s="1" t="s">
        <v>250</v>
      </c>
      <c r="G27" s="1" t="s">
        <v>245</v>
      </c>
      <c r="H27" s="1" t="s">
        <v>246</v>
      </c>
    </row>
    <row r="28" spans="1:8" x14ac:dyDescent="0.3">
      <c r="A28" s="1" t="s">
        <v>180</v>
      </c>
      <c r="B28" s="1" t="s">
        <v>181</v>
      </c>
      <c r="C28" s="1">
        <v>1996</v>
      </c>
      <c r="D28" s="1" t="s">
        <v>179</v>
      </c>
      <c r="E28" s="1" t="s">
        <v>235</v>
      </c>
      <c r="F28" s="1" t="s">
        <v>251</v>
      </c>
      <c r="G28" s="1" t="s">
        <v>245</v>
      </c>
      <c r="H28" s="1" t="s">
        <v>246</v>
      </c>
    </row>
    <row r="29" spans="1:8" x14ac:dyDescent="0.3">
      <c r="A29" s="1" t="s">
        <v>180</v>
      </c>
      <c r="B29" s="1" t="s">
        <v>181</v>
      </c>
      <c r="C29" s="1">
        <v>1996</v>
      </c>
      <c r="D29" s="1" t="s">
        <v>179</v>
      </c>
      <c r="E29" s="1" t="s">
        <v>235</v>
      </c>
      <c r="F29" s="1" t="s">
        <v>252</v>
      </c>
      <c r="G29" s="1" t="s">
        <v>245</v>
      </c>
      <c r="H29" s="1" t="s">
        <v>246</v>
      </c>
    </row>
    <row r="30" spans="1:8" x14ac:dyDescent="0.3">
      <c r="A30" s="1" t="s">
        <v>180</v>
      </c>
      <c r="B30" s="1" t="s">
        <v>181</v>
      </c>
      <c r="C30" s="1">
        <v>1996</v>
      </c>
      <c r="D30" s="1" t="s">
        <v>179</v>
      </c>
      <c r="E30" s="1" t="s">
        <v>235</v>
      </c>
      <c r="F30" s="1" t="s">
        <v>397</v>
      </c>
      <c r="G30" s="1" t="s">
        <v>245</v>
      </c>
      <c r="H30" s="1" t="s">
        <v>246</v>
      </c>
    </row>
    <row r="31" spans="1:8" x14ac:dyDescent="0.3">
      <c r="A31" s="1" t="s">
        <v>180</v>
      </c>
      <c r="B31" s="1" t="s">
        <v>181</v>
      </c>
      <c r="C31" s="1">
        <v>2001</v>
      </c>
      <c r="D31" s="1" t="s">
        <v>179</v>
      </c>
      <c r="E31" s="1" t="s">
        <v>235</v>
      </c>
      <c r="F31" s="1" t="s">
        <v>236</v>
      </c>
      <c r="G31" s="1" t="s">
        <v>237</v>
      </c>
    </row>
    <row r="32" spans="1:8" x14ac:dyDescent="0.3">
      <c r="A32" s="1" t="s">
        <v>180</v>
      </c>
      <c r="B32" s="1" t="s">
        <v>181</v>
      </c>
      <c r="C32" s="1">
        <v>2001</v>
      </c>
      <c r="D32" s="1" t="s">
        <v>179</v>
      </c>
      <c r="E32" s="1" t="s">
        <v>235</v>
      </c>
      <c r="F32" s="1" t="s">
        <v>239</v>
      </c>
      <c r="G32" s="1" t="s">
        <v>238</v>
      </c>
    </row>
    <row r="33" spans="1:8" x14ac:dyDescent="0.3">
      <c r="A33" s="1" t="s">
        <v>180</v>
      </c>
      <c r="B33" s="1" t="s">
        <v>181</v>
      </c>
      <c r="C33" s="1">
        <v>2001</v>
      </c>
      <c r="D33" s="1" t="s">
        <v>179</v>
      </c>
      <c r="E33" s="1" t="s">
        <v>235</v>
      </c>
      <c r="F33" s="1" t="s">
        <v>240</v>
      </c>
      <c r="G33" s="1" t="s">
        <v>238</v>
      </c>
    </row>
    <row r="34" spans="1:8" x14ac:dyDescent="0.3">
      <c r="A34" s="1" t="s">
        <v>180</v>
      </c>
      <c r="B34" s="1" t="s">
        <v>181</v>
      </c>
      <c r="C34" s="1">
        <v>2001</v>
      </c>
      <c r="D34" s="1" t="s">
        <v>179</v>
      </c>
      <c r="E34" s="1" t="s">
        <v>235</v>
      </c>
      <c r="F34" s="1" t="s">
        <v>241</v>
      </c>
      <c r="G34" s="1" t="s">
        <v>238</v>
      </c>
    </row>
    <row r="35" spans="1:8" x14ac:dyDescent="0.3">
      <c r="A35" s="1" t="s">
        <v>180</v>
      </c>
      <c r="B35" s="1" t="s">
        <v>181</v>
      </c>
      <c r="C35" s="1">
        <v>2001</v>
      </c>
      <c r="D35" s="1" t="s">
        <v>179</v>
      </c>
      <c r="E35" s="1" t="s">
        <v>235</v>
      </c>
      <c r="F35" s="1" t="s">
        <v>242</v>
      </c>
      <c r="G35" s="1" t="s">
        <v>238</v>
      </c>
    </row>
    <row r="36" spans="1:8" x14ac:dyDescent="0.3">
      <c r="A36" s="1" t="s">
        <v>180</v>
      </c>
      <c r="B36" s="1" t="s">
        <v>181</v>
      </c>
      <c r="C36" s="1">
        <v>2001</v>
      </c>
      <c r="D36" s="1" t="s">
        <v>179</v>
      </c>
      <c r="E36" s="1" t="s">
        <v>235</v>
      </c>
      <c r="F36" s="1" t="s">
        <v>243</v>
      </c>
      <c r="G36" s="1" t="s">
        <v>238</v>
      </c>
    </row>
    <row r="37" spans="1:8" x14ac:dyDescent="0.3">
      <c r="A37" s="1" t="s">
        <v>180</v>
      </c>
      <c r="B37" s="1" t="s">
        <v>181</v>
      </c>
      <c r="C37" s="1">
        <v>2001</v>
      </c>
      <c r="D37" s="1" t="s">
        <v>179</v>
      </c>
      <c r="E37" s="1" t="s">
        <v>235</v>
      </c>
      <c r="F37" s="1" t="s">
        <v>395</v>
      </c>
      <c r="G37" s="1" t="s">
        <v>238</v>
      </c>
    </row>
    <row r="38" spans="1:8" x14ac:dyDescent="0.3">
      <c r="A38" s="1" t="s">
        <v>180</v>
      </c>
      <c r="B38" s="1" t="s">
        <v>181</v>
      </c>
      <c r="C38" s="1">
        <v>2001</v>
      </c>
      <c r="D38" s="1" t="s">
        <v>179</v>
      </c>
      <c r="E38" s="1" t="s">
        <v>235</v>
      </c>
      <c r="F38" s="1" t="s">
        <v>244</v>
      </c>
      <c r="G38" s="1" t="s">
        <v>245</v>
      </c>
      <c r="H38" s="1" t="s">
        <v>246</v>
      </c>
    </row>
    <row r="39" spans="1:8" x14ac:dyDescent="0.3">
      <c r="A39" s="1" t="s">
        <v>180</v>
      </c>
      <c r="B39" s="1" t="s">
        <v>181</v>
      </c>
      <c r="C39" s="1">
        <v>2001</v>
      </c>
      <c r="D39" s="1" t="s">
        <v>179</v>
      </c>
      <c r="E39" s="1" t="s">
        <v>235</v>
      </c>
      <c r="F39" s="1" t="s">
        <v>396</v>
      </c>
      <c r="G39" s="1" t="s">
        <v>245</v>
      </c>
      <c r="H39" s="1" t="s">
        <v>246</v>
      </c>
    </row>
    <row r="40" spans="1:8" x14ac:dyDescent="0.3">
      <c r="A40" s="1" t="s">
        <v>180</v>
      </c>
      <c r="B40" s="1" t="s">
        <v>181</v>
      </c>
      <c r="C40" s="1">
        <v>2001</v>
      </c>
      <c r="D40" s="1" t="s">
        <v>179</v>
      </c>
      <c r="E40" s="1" t="s">
        <v>235</v>
      </c>
      <c r="F40" s="1" t="s">
        <v>247</v>
      </c>
      <c r="G40" s="1" t="s">
        <v>245</v>
      </c>
      <c r="H40" s="1" t="s">
        <v>246</v>
      </c>
    </row>
    <row r="41" spans="1:8" x14ac:dyDescent="0.3">
      <c r="A41" s="1" t="s">
        <v>180</v>
      </c>
      <c r="B41" s="1" t="s">
        <v>181</v>
      </c>
      <c r="C41" s="1">
        <v>2001</v>
      </c>
      <c r="D41" s="1" t="s">
        <v>179</v>
      </c>
      <c r="E41" s="1" t="s">
        <v>235</v>
      </c>
      <c r="F41" s="1" t="s">
        <v>248</v>
      </c>
      <c r="G41" s="1" t="s">
        <v>245</v>
      </c>
      <c r="H41" s="1" t="s">
        <v>246</v>
      </c>
    </row>
    <row r="42" spans="1:8" x14ac:dyDescent="0.3">
      <c r="A42" s="1" t="s">
        <v>180</v>
      </c>
      <c r="B42" s="1" t="s">
        <v>181</v>
      </c>
      <c r="C42" s="1">
        <v>2001</v>
      </c>
      <c r="D42" s="1" t="s">
        <v>179</v>
      </c>
      <c r="E42" s="1" t="s">
        <v>235</v>
      </c>
      <c r="F42" s="1" t="s">
        <v>249</v>
      </c>
      <c r="G42" s="1" t="s">
        <v>245</v>
      </c>
      <c r="H42" s="1" t="s">
        <v>246</v>
      </c>
    </row>
    <row r="43" spans="1:8" x14ac:dyDescent="0.3">
      <c r="A43" s="1" t="s">
        <v>180</v>
      </c>
      <c r="B43" s="1" t="s">
        <v>181</v>
      </c>
      <c r="C43" s="1">
        <v>2001</v>
      </c>
      <c r="D43" s="1" t="s">
        <v>179</v>
      </c>
      <c r="E43" s="1" t="s">
        <v>235</v>
      </c>
      <c r="F43" s="1" t="s">
        <v>250</v>
      </c>
      <c r="G43" s="1" t="s">
        <v>245</v>
      </c>
      <c r="H43" s="1" t="s">
        <v>246</v>
      </c>
    </row>
    <row r="44" spans="1:8" x14ac:dyDescent="0.3">
      <c r="A44" s="1" t="s">
        <v>180</v>
      </c>
      <c r="B44" s="1" t="s">
        <v>181</v>
      </c>
      <c r="C44" s="1">
        <v>2001</v>
      </c>
      <c r="D44" s="1" t="s">
        <v>179</v>
      </c>
      <c r="E44" s="1" t="s">
        <v>235</v>
      </c>
      <c r="F44" s="1" t="s">
        <v>251</v>
      </c>
      <c r="G44" s="1" t="s">
        <v>245</v>
      </c>
      <c r="H44" s="1" t="s">
        <v>246</v>
      </c>
    </row>
    <row r="45" spans="1:8" x14ac:dyDescent="0.3">
      <c r="A45" s="1" t="s">
        <v>180</v>
      </c>
      <c r="B45" s="1" t="s">
        <v>181</v>
      </c>
      <c r="C45" s="1">
        <v>2001</v>
      </c>
      <c r="D45" s="1" t="s">
        <v>179</v>
      </c>
      <c r="E45" s="1" t="s">
        <v>235</v>
      </c>
      <c r="F45" s="1" t="s">
        <v>252</v>
      </c>
      <c r="G45" s="1" t="s">
        <v>245</v>
      </c>
      <c r="H45" s="1" t="s">
        <v>246</v>
      </c>
    </row>
    <row r="46" spans="1:8" x14ac:dyDescent="0.3">
      <c r="A46" s="1" t="s">
        <v>180</v>
      </c>
      <c r="B46" s="1" t="s">
        <v>181</v>
      </c>
      <c r="C46" s="1">
        <v>2001</v>
      </c>
      <c r="D46" s="1" t="s">
        <v>179</v>
      </c>
      <c r="E46" s="1" t="s">
        <v>235</v>
      </c>
      <c r="F46" s="1" t="s">
        <v>397</v>
      </c>
      <c r="G46" s="1" t="s">
        <v>245</v>
      </c>
      <c r="H46" s="1" t="s">
        <v>246</v>
      </c>
    </row>
    <row r="47" spans="1:8" x14ac:dyDescent="0.3">
      <c r="A47" s="1" t="s">
        <v>180</v>
      </c>
      <c r="B47" s="1" t="s">
        <v>181</v>
      </c>
      <c r="C47" s="1">
        <v>2001</v>
      </c>
      <c r="D47" s="1" t="s">
        <v>179</v>
      </c>
      <c r="E47" s="1" t="s">
        <v>235</v>
      </c>
      <c r="F47" s="1" t="s">
        <v>395</v>
      </c>
      <c r="G47" s="1" t="s">
        <v>245</v>
      </c>
      <c r="H47" s="1" t="s">
        <v>246</v>
      </c>
    </row>
    <row r="48" spans="1:8" x14ac:dyDescent="0.3">
      <c r="A48" s="1" t="s">
        <v>180</v>
      </c>
      <c r="B48" s="1" t="s">
        <v>181</v>
      </c>
      <c r="C48" s="1">
        <v>2019</v>
      </c>
      <c r="D48" s="1" t="s">
        <v>179</v>
      </c>
      <c r="E48" s="1" t="s">
        <v>235</v>
      </c>
      <c r="F48" s="1" t="s">
        <v>236</v>
      </c>
      <c r="G48" s="1" t="s">
        <v>237</v>
      </c>
    </row>
    <row r="49" spans="1:8" x14ac:dyDescent="0.3">
      <c r="A49" s="1" t="s">
        <v>180</v>
      </c>
      <c r="B49" s="1" t="s">
        <v>181</v>
      </c>
      <c r="C49" s="1">
        <v>2019</v>
      </c>
      <c r="D49" s="1" t="s">
        <v>179</v>
      </c>
      <c r="E49" s="1" t="s">
        <v>235</v>
      </c>
      <c r="F49" s="1" t="s">
        <v>239</v>
      </c>
      <c r="G49" s="1" t="s">
        <v>238</v>
      </c>
    </row>
    <row r="50" spans="1:8" x14ac:dyDescent="0.3">
      <c r="A50" s="1" t="s">
        <v>180</v>
      </c>
      <c r="B50" s="1" t="s">
        <v>181</v>
      </c>
      <c r="C50" s="1">
        <v>2019</v>
      </c>
      <c r="D50" s="1" t="s">
        <v>179</v>
      </c>
      <c r="E50" s="1" t="s">
        <v>235</v>
      </c>
      <c r="F50" s="1" t="s">
        <v>240</v>
      </c>
      <c r="G50" s="1" t="s">
        <v>238</v>
      </c>
    </row>
    <row r="51" spans="1:8" x14ac:dyDescent="0.3">
      <c r="A51" s="1" t="s">
        <v>180</v>
      </c>
      <c r="B51" s="1" t="s">
        <v>181</v>
      </c>
      <c r="C51" s="1">
        <v>2019</v>
      </c>
      <c r="D51" s="1" t="s">
        <v>179</v>
      </c>
      <c r="E51" s="1" t="s">
        <v>235</v>
      </c>
      <c r="F51" s="1" t="s">
        <v>241</v>
      </c>
      <c r="G51" s="1" t="s">
        <v>238</v>
      </c>
    </row>
    <row r="52" spans="1:8" x14ac:dyDescent="0.3">
      <c r="A52" s="1" t="s">
        <v>180</v>
      </c>
      <c r="B52" s="1" t="s">
        <v>181</v>
      </c>
      <c r="C52" s="1">
        <v>2019</v>
      </c>
      <c r="D52" s="1" t="s">
        <v>179</v>
      </c>
      <c r="E52" s="1" t="s">
        <v>235</v>
      </c>
      <c r="F52" s="1" t="s">
        <v>242</v>
      </c>
      <c r="G52" s="1" t="s">
        <v>238</v>
      </c>
    </row>
    <row r="53" spans="1:8" x14ac:dyDescent="0.3">
      <c r="A53" s="1" t="s">
        <v>180</v>
      </c>
      <c r="B53" s="1" t="s">
        <v>181</v>
      </c>
      <c r="C53" s="1">
        <v>2019</v>
      </c>
      <c r="D53" s="1" t="s">
        <v>179</v>
      </c>
      <c r="E53" s="1" t="s">
        <v>235</v>
      </c>
      <c r="F53" s="1" t="s">
        <v>243</v>
      </c>
      <c r="G53" s="1" t="s">
        <v>238</v>
      </c>
    </row>
    <row r="54" spans="1:8" x14ac:dyDescent="0.3">
      <c r="A54" s="1" t="s">
        <v>180</v>
      </c>
      <c r="B54" s="1" t="s">
        <v>181</v>
      </c>
      <c r="C54" s="1">
        <v>2019</v>
      </c>
      <c r="D54" s="1" t="s">
        <v>179</v>
      </c>
      <c r="E54" s="1" t="s">
        <v>235</v>
      </c>
      <c r="F54" s="1" t="s">
        <v>395</v>
      </c>
      <c r="G54" s="1" t="s">
        <v>238</v>
      </c>
    </row>
    <row r="55" spans="1:8" x14ac:dyDescent="0.3">
      <c r="A55" s="1" t="s">
        <v>180</v>
      </c>
      <c r="B55" s="1" t="s">
        <v>181</v>
      </c>
      <c r="C55" s="1">
        <v>2019</v>
      </c>
      <c r="D55" s="1" t="s">
        <v>179</v>
      </c>
      <c r="E55" s="1" t="s">
        <v>235</v>
      </c>
      <c r="F55" s="1" t="s">
        <v>244</v>
      </c>
      <c r="G55" s="1" t="s">
        <v>245</v>
      </c>
      <c r="H55" s="1" t="s">
        <v>246</v>
      </c>
    </row>
    <row r="56" spans="1:8" x14ac:dyDescent="0.3">
      <c r="A56" s="1" t="s">
        <v>180</v>
      </c>
      <c r="B56" s="1" t="s">
        <v>181</v>
      </c>
      <c r="C56" s="1">
        <v>2019</v>
      </c>
      <c r="D56" s="1" t="s">
        <v>179</v>
      </c>
      <c r="E56" s="1" t="s">
        <v>235</v>
      </c>
      <c r="F56" s="1" t="s">
        <v>396</v>
      </c>
      <c r="G56" s="1" t="s">
        <v>245</v>
      </c>
      <c r="H56" s="1" t="s">
        <v>246</v>
      </c>
    </row>
    <row r="57" spans="1:8" x14ac:dyDescent="0.3">
      <c r="A57" s="1" t="s">
        <v>180</v>
      </c>
      <c r="B57" s="1" t="s">
        <v>181</v>
      </c>
      <c r="C57" s="1">
        <v>2019</v>
      </c>
      <c r="D57" s="1" t="s">
        <v>179</v>
      </c>
      <c r="E57" s="1" t="s">
        <v>235</v>
      </c>
      <c r="F57" s="1" t="s">
        <v>247</v>
      </c>
      <c r="G57" s="1" t="s">
        <v>245</v>
      </c>
      <c r="H57" s="1" t="s">
        <v>246</v>
      </c>
    </row>
    <row r="58" spans="1:8" x14ac:dyDescent="0.3">
      <c r="A58" s="1" t="s">
        <v>180</v>
      </c>
      <c r="B58" s="1" t="s">
        <v>181</v>
      </c>
      <c r="C58" s="1">
        <v>2019</v>
      </c>
      <c r="D58" s="1" t="s">
        <v>179</v>
      </c>
      <c r="E58" s="1" t="s">
        <v>235</v>
      </c>
      <c r="F58" s="1" t="s">
        <v>248</v>
      </c>
      <c r="G58" s="1" t="s">
        <v>245</v>
      </c>
      <c r="H58" s="1" t="s">
        <v>246</v>
      </c>
    </row>
    <row r="59" spans="1:8" x14ac:dyDescent="0.3">
      <c r="A59" s="1" t="s">
        <v>180</v>
      </c>
      <c r="B59" s="1" t="s">
        <v>181</v>
      </c>
      <c r="C59" s="1">
        <v>2019</v>
      </c>
      <c r="D59" s="1" t="s">
        <v>179</v>
      </c>
      <c r="E59" s="1" t="s">
        <v>235</v>
      </c>
      <c r="F59" s="1" t="s">
        <v>472</v>
      </c>
      <c r="G59" s="1" t="s">
        <v>245</v>
      </c>
      <c r="H59" s="1" t="s">
        <v>246</v>
      </c>
    </row>
    <row r="60" spans="1:8" x14ac:dyDescent="0.3">
      <c r="A60" s="1" t="s">
        <v>180</v>
      </c>
      <c r="B60" s="1" t="s">
        <v>181</v>
      </c>
      <c r="C60" s="1">
        <v>2019</v>
      </c>
      <c r="D60" s="1" t="s">
        <v>179</v>
      </c>
      <c r="E60" s="1" t="s">
        <v>235</v>
      </c>
      <c r="F60" s="1" t="s">
        <v>473</v>
      </c>
      <c r="G60" s="1" t="s">
        <v>245</v>
      </c>
      <c r="H60" s="1" t="s">
        <v>246</v>
      </c>
    </row>
    <row r="61" spans="1:8" x14ac:dyDescent="0.3">
      <c r="A61" s="1" t="s">
        <v>180</v>
      </c>
      <c r="B61" s="1" t="s">
        <v>181</v>
      </c>
      <c r="C61" s="1">
        <v>2019</v>
      </c>
      <c r="D61" s="1" t="s">
        <v>179</v>
      </c>
      <c r="E61" s="1" t="s">
        <v>235</v>
      </c>
      <c r="F61" s="1" t="s">
        <v>474</v>
      </c>
      <c r="G61" s="1" t="s">
        <v>245</v>
      </c>
      <c r="H61" s="1" t="s">
        <v>246</v>
      </c>
    </row>
    <row r="62" spans="1:8" x14ac:dyDescent="0.3">
      <c r="A62" s="1" t="s">
        <v>180</v>
      </c>
      <c r="B62" s="1" t="s">
        <v>181</v>
      </c>
      <c r="C62" s="1">
        <v>2019</v>
      </c>
      <c r="D62" s="1" t="s">
        <v>179</v>
      </c>
      <c r="E62" s="1" t="s">
        <v>235</v>
      </c>
      <c r="F62" s="1" t="s">
        <v>249</v>
      </c>
      <c r="G62" s="1" t="s">
        <v>245</v>
      </c>
      <c r="H62" s="1" t="s">
        <v>246</v>
      </c>
    </row>
    <row r="63" spans="1:8" x14ac:dyDescent="0.3">
      <c r="A63" s="1" t="s">
        <v>180</v>
      </c>
      <c r="B63" s="1" t="s">
        <v>181</v>
      </c>
      <c r="C63" s="1">
        <v>2019</v>
      </c>
      <c r="D63" s="1" t="s">
        <v>179</v>
      </c>
      <c r="E63" s="1" t="s">
        <v>235</v>
      </c>
      <c r="F63" s="1" t="s">
        <v>250</v>
      </c>
      <c r="G63" s="1" t="s">
        <v>245</v>
      </c>
      <c r="H63" s="1" t="s">
        <v>246</v>
      </c>
    </row>
    <row r="64" spans="1:8" x14ac:dyDescent="0.3">
      <c r="A64" s="1" t="s">
        <v>180</v>
      </c>
      <c r="B64" s="1" t="s">
        <v>181</v>
      </c>
      <c r="C64" s="1">
        <v>2019</v>
      </c>
      <c r="D64" s="1" t="s">
        <v>179</v>
      </c>
      <c r="E64" s="1" t="s">
        <v>235</v>
      </c>
      <c r="F64" s="1" t="s">
        <v>251</v>
      </c>
      <c r="G64" s="1" t="s">
        <v>245</v>
      </c>
      <c r="H64" s="1" t="s">
        <v>246</v>
      </c>
    </row>
    <row r="65" spans="1:8" x14ac:dyDescent="0.3">
      <c r="A65" s="1" t="s">
        <v>180</v>
      </c>
      <c r="B65" s="1" t="s">
        <v>181</v>
      </c>
      <c r="C65" s="1">
        <v>2019</v>
      </c>
      <c r="D65" s="1" t="s">
        <v>179</v>
      </c>
      <c r="E65" s="1" t="s">
        <v>235</v>
      </c>
      <c r="F65" s="1" t="s">
        <v>475</v>
      </c>
      <c r="G65" s="1" t="s">
        <v>245</v>
      </c>
      <c r="H65" s="1" t="s">
        <v>246</v>
      </c>
    </row>
    <row r="66" spans="1:8" x14ac:dyDescent="0.3">
      <c r="A66" s="1" t="s">
        <v>180</v>
      </c>
      <c r="B66" s="1" t="s">
        <v>181</v>
      </c>
      <c r="C66" s="1">
        <v>2019</v>
      </c>
      <c r="D66" s="1" t="s">
        <v>179</v>
      </c>
      <c r="E66" s="1" t="s">
        <v>235</v>
      </c>
      <c r="F66" s="1" t="s">
        <v>252</v>
      </c>
      <c r="G66" s="1" t="s">
        <v>245</v>
      </c>
      <c r="H66" s="1" t="s">
        <v>246</v>
      </c>
    </row>
    <row r="67" spans="1:8" x14ac:dyDescent="0.3">
      <c r="A67" s="1" t="s">
        <v>180</v>
      </c>
      <c r="B67" s="1" t="s">
        <v>181</v>
      </c>
      <c r="C67" s="1">
        <v>2019</v>
      </c>
      <c r="D67" s="1" t="s">
        <v>179</v>
      </c>
      <c r="E67" s="1" t="s">
        <v>235</v>
      </c>
      <c r="F67" s="1" t="s">
        <v>397</v>
      </c>
      <c r="G67" s="1" t="s">
        <v>245</v>
      </c>
      <c r="H67" s="1" t="s">
        <v>246</v>
      </c>
    </row>
    <row r="68" spans="1:8" x14ac:dyDescent="0.3">
      <c r="A68" s="1" t="s">
        <v>180</v>
      </c>
      <c r="B68" s="1" t="s">
        <v>181</v>
      </c>
      <c r="C68" s="1">
        <v>2019</v>
      </c>
      <c r="D68" s="1" t="s">
        <v>179</v>
      </c>
      <c r="E68" s="1" t="s">
        <v>235</v>
      </c>
      <c r="F68" s="1" t="s">
        <v>395</v>
      </c>
      <c r="G68" s="1" t="s">
        <v>245</v>
      </c>
      <c r="H68" s="1" t="s">
        <v>246</v>
      </c>
    </row>
    <row r="69" spans="1:8" x14ac:dyDescent="0.3">
      <c r="A69" s="1" t="s">
        <v>180</v>
      </c>
      <c r="B69" s="1" t="s">
        <v>181</v>
      </c>
      <c r="C69" s="1">
        <v>2019</v>
      </c>
      <c r="D69" s="1" t="s">
        <v>179</v>
      </c>
      <c r="E69" s="1" t="s">
        <v>235</v>
      </c>
      <c r="F69" s="1" t="s">
        <v>476</v>
      </c>
      <c r="G69" s="1" t="s">
        <v>245</v>
      </c>
      <c r="H69" s="1" t="s">
        <v>246</v>
      </c>
    </row>
    <row r="70" spans="1:8" x14ac:dyDescent="0.3">
      <c r="A70" s="1" t="s">
        <v>180</v>
      </c>
      <c r="B70" s="1" t="s">
        <v>181</v>
      </c>
      <c r="C70" s="1">
        <v>2019</v>
      </c>
      <c r="D70" s="1" t="s">
        <v>179</v>
      </c>
      <c r="E70" s="1" t="s">
        <v>235</v>
      </c>
      <c r="F70" s="1" t="s">
        <v>477</v>
      </c>
      <c r="G70" s="1" t="s">
        <v>245</v>
      </c>
      <c r="H70" s="1" t="s">
        <v>246</v>
      </c>
    </row>
    <row r="71" spans="1:8" x14ac:dyDescent="0.3">
      <c r="A71" s="1" t="s">
        <v>180</v>
      </c>
      <c r="B71" s="1" t="s">
        <v>181</v>
      </c>
      <c r="C71" s="1">
        <v>2019</v>
      </c>
      <c r="D71" s="1" t="s">
        <v>179</v>
      </c>
      <c r="E71" s="1" t="s">
        <v>235</v>
      </c>
      <c r="F71" s="1" t="s">
        <v>478</v>
      </c>
      <c r="G71" s="1" t="s">
        <v>245</v>
      </c>
      <c r="H71" s="1" t="s">
        <v>246</v>
      </c>
    </row>
    <row r="72" spans="1:8" x14ac:dyDescent="0.3">
      <c r="A72" s="1" t="s">
        <v>180</v>
      </c>
      <c r="B72" s="1" t="s">
        <v>181</v>
      </c>
      <c r="C72" s="1">
        <v>2019</v>
      </c>
      <c r="D72" s="1" t="s">
        <v>179</v>
      </c>
      <c r="E72" s="1" t="s">
        <v>235</v>
      </c>
      <c r="F72" s="1" t="s">
        <v>480</v>
      </c>
      <c r="G72" s="1" t="s">
        <v>238</v>
      </c>
      <c r="H72" s="1" t="s">
        <v>479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heetViews>
  <sheetFormatPr defaultRowHeight="14.4" x14ac:dyDescent="0.3"/>
  <cols>
    <col min="1" max="2" width="8.88671875" style="1"/>
    <col min="3" max="3" width="11.21875" style="1" bestFit="1" customWidth="1"/>
    <col min="4" max="4" width="11.88671875" style="1" bestFit="1" customWidth="1"/>
    <col min="5" max="5" width="15.88671875" style="1" bestFit="1" customWidth="1"/>
    <col min="6" max="6" width="20" style="1" bestFit="1" customWidth="1"/>
    <col min="7" max="16384" width="8.88671875" style="1"/>
  </cols>
  <sheetData>
    <row r="1" spans="1:11" x14ac:dyDescent="0.3">
      <c r="A1" s="2" t="s">
        <v>0</v>
      </c>
      <c r="B1" s="2" t="s">
        <v>2</v>
      </c>
      <c r="C1" s="2" t="s">
        <v>24</v>
      </c>
      <c r="D1" s="2" t="s">
        <v>127</v>
      </c>
      <c r="E1" s="2" t="s">
        <v>21</v>
      </c>
      <c r="F1" s="2" t="s">
        <v>128</v>
      </c>
      <c r="G1" s="2" t="s">
        <v>109</v>
      </c>
      <c r="H1" s="2" t="s">
        <v>129</v>
      </c>
      <c r="I1" s="2" t="s">
        <v>22</v>
      </c>
      <c r="J1" s="2" t="s">
        <v>23</v>
      </c>
      <c r="K1" s="2" t="s">
        <v>96</v>
      </c>
    </row>
    <row r="2" spans="1:11" x14ac:dyDescent="0.3">
      <c r="A2" s="1" t="s">
        <v>180</v>
      </c>
      <c r="B2" s="1">
        <v>2019</v>
      </c>
      <c r="C2" s="1" t="s">
        <v>179</v>
      </c>
      <c r="D2" s="1" t="s">
        <v>480</v>
      </c>
      <c r="G2" s="1" t="s">
        <v>513</v>
      </c>
      <c r="K2" s="1" t="s">
        <v>514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65"/>
  <sheetViews>
    <sheetView workbookViewId="0">
      <pane ySplit="1" topLeftCell="A27" activePane="bottomLeft" state="frozen"/>
      <selection pane="bottomLeft" activeCell="A65" sqref="A65:D65"/>
    </sheetView>
  </sheetViews>
  <sheetFormatPr defaultRowHeight="14.4" x14ac:dyDescent="0.3"/>
  <cols>
    <col min="1" max="1" width="10.109375" style="1" bestFit="1" customWidth="1"/>
    <col min="2" max="4" width="8.88671875" style="1"/>
    <col min="5" max="5" width="16.44140625" style="1" customWidth="1"/>
    <col min="6" max="6" width="8.88671875" style="1"/>
    <col min="7" max="7" width="10.21875" style="1" bestFit="1" customWidth="1"/>
    <col min="8" max="16384" width="8.88671875" style="1"/>
  </cols>
  <sheetData>
    <row r="1" spans="1:13" x14ac:dyDescent="0.3">
      <c r="A1" s="2" t="s">
        <v>0</v>
      </c>
      <c r="B1" s="2" t="s">
        <v>27</v>
      </c>
      <c r="C1" s="2" t="s">
        <v>2</v>
      </c>
      <c r="D1" s="4" t="s">
        <v>26</v>
      </c>
      <c r="E1" s="4" t="s">
        <v>130</v>
      </c>
      <c r="F1" s="4" t="s">
        <v>131</v>
      </c>
      <c r="G1" s="4" t="s">
        <v>28</v>
      </c>
      <c r="H1" s="4" t="s">
        <v>132</v>
      </c>
      <c r="I1" s="4" t="s">
        <v>133</v>
      </c>
      <c r="J1" s="4" t="s">
        <v>158</v>
      </c>
      <c r="K1" s="4" t="s">
        <v>29</v>
      </c>
      <c r="L1" s="4" t="s">
        <v>30</v>
      </c>
      <c r="M1" s="4" t="s">
        <v>96</v>
      </c>
    </row>
    <row r="2" spans="1:13" x14ac:dyDescent="0.3">
      <c r="A2" s="1" t="s">
        <v>180</v>
      </c>
      <c r="B2" s="1" t="s">
        <v>181</v>
      </c>
      <c r="C2" s="1">
        <v>1991</v>
      </c>
      <c r="D2" s="1" t="s">
        <v>253</v>
      </c>
      <c r="E2" s="1" t="s">
        <v>254</v>
      </c>
      <c r="F2" s="1" t="s">
        <v>255</v>
      </c>
      <c r="I2" s="1">
        <v>298.60000000000002</v>
      </c>
      <c r="K2" s="1" t="s">
        <v>261</v>
      </c>
      <c r="M2" s="1" t="s">
        <v>271</v>
      </c>
    </row>
    <row r="3" spans="1:13" x14ac:dyDescent="0.3">
      <c r="A3" s="1" t="s">
        <v>180</v>
      </c>
      <c r="B3" s="1" t="s">
        <v>181</v>
      </c>
      <c r="C3" s="1">
        <v>1991</v>
      </c>
      <c r="D3" s="1" t="s">
        <v>253</v>
      </c>
      <c r="E3" s="1" t="s">
        <v>256</v>
      </c>
      <c r="F3" s="1" t="s">
        <v>255</v>
      </c>
      <c r="I3" s="1">
        <v>104.6</v>
      </c>
      <c r="K3" s="1" t="s">
        <v>261</v>
      </c>
    </row>
    <row r="4" spans="1:13" x14ac:dyDescent="0.3">
      <c r="A4" s="1" t="s">
        <v>180</v>
      </c>
      <c r="B4" s="1" t="s">
        <v>181</v>
      </c>
      <c r="C4" s="1">
        <v>1991</v>
      </c>
      <c r="D4" s="1" t="s">
        <v>253</v>
      </c>
      <c r="E4" s="1" t="s">
        <v>257</v>
      </c>
      <c r="F4" s="1" t="s">
        <v>255</v>
      </c>
      <c r="I4" s="1">
        <v>190</v>
      </c>
      <c r="K4" s="1" t="s">
        <v>261</v>
      </c>
    </row>
    <row r="5" spans="1:13" x14ac:dyDescent="0.3">
      <c r="A5" s="1" t="s">
        <v>180</v>
      </c>
      <c r="B5" s="1" t="s">
        <v>181</v>
      </c>
      <c r="C5" s="1">
        <v>1991</v>
      </c>
      <c r="D5" s="1" t="s">
        <v>253</v>
      </c>
      <c r="E5" s="1" t="s">
        <v>258</v>
      </c>
      <c r="F5" s="1" t="s">
        <v>255</v>
      </c>
      <c r="I5" s="1">
        <v>392.8</v>
      </c>
      <c r="K5" s="1" t="s">
        <v>262</v>
      </c>
    </row>
    <row r="6" spans="1:13" x14ac:dyDescent="0.3">
      <c r="A6" s="1" t="s">
        <v>180</v>
      </c>
      <c r="B6" s="1" t="s">
        <v>181</v>
      </c>
      <c r="C6" s="1">
        <v>1991</v>
      </c>
      <c r="D6" s="1" t="s">
        <v>253</v>
      </c>
      <c r="E6" s="1" t="s">
        <v>259</v>
      </c>
      <c r="F6" s="1" t="s">
        <v>255</v>
      </c>
      <c r="I6" s="1">
        <v>488</v>
      </c>
      <c r="K6" s="1" t="s">
        <v>263</v>
      </c>
    </row>
    <row r="7" spans="1:13" x14ac:dyDescent="0.3">
      <c r="A7" s="1" t="s">
        <v>180</v>
      </c>
      <c r="B7" s="1" t="s">
        <v>181</v>
      </c>
      <c r="C7" s="1">
        <v>1991</v>
      </c>
      <c r="D7" s="1" t="s">
        <v>253</v>
      </c>
      <c r="E7" s="1" t="s">
        <v>260</v>
      </c>
      <c r="F7" s="1" t="s">
        <v>255</v>
      </c>
      <c r="I7" s="1">
        <v>202</v>
      </c>
      <c r="K7" s="1" t="s">
        <v>264</v>
      </c>
    </row>
    <row r="8" spans="1:13" x14ac:dyDescent="0.3">
      <c r="A8" s="1" t="s">
        <v>180</v>
      </c>
      <c r="B8" s="1" t="s">
        <v>181</v>
      </c>
      <c r="C8" s="1">
        <v>1991</v>
      </c>
      <c r="D8" s="1" t="s">
        <v>265</v>
      </c>
      <c r="E8" s="1" t="s">
        <v>266</v>
      </c>
      <c r="F8" s="1" t="s">
        <v>267</v>
      </c>
      <c r="K8" s="1" t="s">
        <v>268</v>
      </c>
      <c r="M8" s="1" t="s">
        <v>270</v>
      </c>
    </row>
    <row r="9" spans="1:13" x14ac:dyDescent="0.3">
      <c r="A9" s="1" t="s">
        <v>180</v>
      </c>
      <c r="B9" s="1" t="s">
        <v>181</v>
      </c>
      <c r="C9" s="1">
        <v>1991</v>
      </c>
      <c r="D9" s="1" t="s">
        <v>265</v>
      </c>
      <c r="E9" s="1" t="s">
        <v>490</v>
      </c>
      <c r="F9" s="1" t="s">
        <v>267</v>
      </c>
      <c r="K9" s="1" t="s">
        <v>268</v>
      </c>
      <c r="M9" s="1" t="s">
        <v>270</v>
      </c>
    </row>
    <row r="10" spans="1:13" x14ac:dyDescent="0.3">
      <c r="A10" s="1" t="s">
        <v>180</v>
      </c>
      <c r="B10" s="1" t="s">
        <v>181</v>
      </c>
      <c r="C10" s="1">
        <v>1991</v>
      </c>
      <c r="D10" s="1" t="s">
        <v>265</v>
      </c>
      <c r="E10" s="1" t="s">
        <v>491</v>
      </c>
      <c r="F10" s="1" t="s">
        <v>267</v>
      </c>
      <c r="K10" s="1" t="s">
        <v>269</v>
      </c>
      <c r="M10" s="1" t="s">
        <v>270</v>
      </c>
    </row>
    <row r="11" spans="1:13" x14ac:dyDescent="0.3">
      <c r="A11" s="1" t="s">
        <v>180</v>
      </c>
      <c r="B11" s="1" t="s">
        <v>181</v>
      </c>
      <c r="C11" s="1">
        <v>1996</v>
      </c>
      <c r="D11" s="1" t="s">
        <v>253</v>
      </c>
      <c r="E11" s="1" t="s">
        <v>254</v>
      </c>
      <c r="F11" s="1" t="s">
        <v>255</v>
      </c>
      <c r="I11" s="1">
        <v>298.60000000000002</v>
      </c>
      <c r="K11" s="1" t="s">
        <v>398</v>
      </c>
      <c r="M11" s="1" t="s">
        <v>399</v>
      </c>
    </row>
    <row r="12" spans="1:13" x14ac:dyDescent="0.3">
      <c r="A12" s="1" t="s">
        <v>180</v>
      </c>
      <c r="B12" s="1" t="s">
        <v>181</v>
      </c>
      <c r="C12" s="1">
        <v>1996</v>
      </c>
      <c r="D12" s="1" t="s">
        <v>253</v>
      </c>
      <c r="E12" s="1" t="s">
        <v>256</v>
      </c>
      <c r="F12" s="1" t="s">
        <v>255</v>
      </c>
      <c r="I12" s="1">
        <v>104.6</v>
      </c>
      <c r="K12" s="1" t="s">
        <v>398</v>
      </c>
      <c r="M12" s="1" t="s">
        <v>399</v>
      </c>
    </row>
    <row r="13" spans="1:13" x14ac:dyDescent="0.3">
      <c r="A13" s="1" t="s">
        <v>180</v>
      </c>
      <c r="B13" s="1" t="s">
        <v>181</v>
      </c>
      <c r="C13" s="1">
        <v>1996</v>
      </c>
      <c r="D13" s="1" t="s">
        <v>253</v>
      </c>
      <c r="E13" s="1" t="s">
        <v>257</v>
      </c>
      <c r="F13" s="1" t="s">
        <v>255</v>
      </c>
      <c r="I13" s="1">
        <v>190</v>
      </c>
      <c r="K13" s="1" t="s">
        <v>398</v>
      </c>
      <c r="M13" s="1" t="s">
        <v>399</v>
      </c>
    </row>
    <row r="14" spans="1:13" x14ac:dyDescent="0.3">
      <c r="A14" s="1" t="s">
        <v>180</v>
      </c>
      <c r="B14" s="1" t="s">
        <v>181</v>
      </c>
      <c r="C14" s="1">
        <v>1996</v>
      </c>
      <c r="D14" s="1" t="s">
        <v>253</v>
      </c>
      <c r="E14" s="1" t="s">
        <v>258</v>
      </c>
      <c r="F14" s="1" t="s">
        <v>255</v>
      </c>
      <c r="I14" s="1">
        <v>392.8</v>
      </c>
      <c r="K14" s="1" t="s">
        <v>398</v>
      </c>
      <c r="M14" s="1" t="s">
        <v>399</v>
      </c>
    </row>
    <row r="15" spans="1:13" x14ac:dyDescent="0.3">
      <c r="A15" s="1" t="s">
        <v>180</v>
      </c>
      <c r="B15" s="1" t="s">
        <v>181</v>
      </c>
      <c r="C15" s="1">
        <v>1996</v>
      </c>
      <c r="D15" s="1" t="s">
        <v>253</v>
      </c>
      <c r="E15" s="1" t="s">
        <v>259</v>
      </c>
      <c r="F15" s="1" t="s">
        <v>255</v>
      </c>
      <c r="I15" s="1">
        <v>488</v>
      </c>
      <c r="K15" s="1" t="s">
        <v>263</v>
      </c>
      <c r="M15" s="1" t="s">
        <v>400</v>
      </c>
    </row>
    <row r="16" spans="1:13" x14ac:dyDescent="0.3">
      <c r="A16" s="1" t="s">
        <v>180</v>
      </c>
      <c r="B16" s="1" t="s">
        <v>181</v>
      </c>
      <c r="C16" s="1">
        <v>1996</v>
      </c>
      <c r="D16" s="1" t="s">
        <v>253</v>
      </c>
      <c r="E16" s="1" t="s">
        <v>260</v>
      </c>
      <c r="F16" s="1" t="s">
        <v>255</v>
      </c>
      <c r="I16" s="1">
        <v>202</v>
      </c>
      <c r="K16" s="1" t="s">
        <v>264</v>
      </c>
      <c r="M16" s="1" t="s">
        <v>401</v>
      </c>
    </row>
    <row r="17" spans="1:13" x14ac:dyDescent="0.3">
      <c r="A17" s="1" t="s">
        <v>180</v>
      </c>
      <c r="B17" s="1" t="s">
        <v>181</v>
      </c>
      <c r="C17" s="1">
        <v>1996</v>
      </c>
      <c r="D17" s="1" t="s">
        <v>253</v>
      </c>
      <c r="E17" s="1" t="s">
        <v>402</v>
      </c>
      <c r="F17" s="1" t="s">
        <v>255</v>
      </c>
      <c r="I17" s="1">
        <v>15</v>
      </c>
      <c r="K17" s="1" t="s">
        <v>403</v>
      </c>
      <c r="M17" s="1" t="s">
        <v>407</v>
      </c>
    </row>
    <row r="18" spans="1:13" x14ac:dyDescent="0.3">
      <c r="A18" s="1" t="s">
        <v>180</v>
      </c>
      <c r="B18" s="1" t="s">
        <v>181</v>
      </c>
      <c r="C18" s="1">
        <v>1996</v>
      </c>
      <c r="D18" s="1" t="s">
        <v>265</v>
      </c>
      <c r="E18" s="1" t="s">
        <v>266</v>
      </c>
      <c r="F18" s="1" t="s">
        <v>267</v>
      </c>
      <c r="K18" s="1" t="s">
        <v>404</v>
      </c>
      <c r="M18" s="1" t="s">
        <v>270</v>
      </c>
    </row>
    <row r="19" spans="1:13" x14ac:dyDescent="0.3">
      <c r="A19" s="1" t="s">
        <v>180</v>
      </c>
      <c r="B19" s="1" t="s">
        <v>181</v>
      </c>
      <c r="C19" s="1">
        <v>1996</v>
      </c>
      <c r="D19" s="1" t="s">
        <v>265</v>
      </c>
      <c r="E19" s="1" t="s">
        <v>490</v>
      </c>
      <c r="F19" s="1" t="s">
        <v>267</v>
      </c>
      <c r="K19" s="1" t="s">
        <v>404</v>
      </c>
      <c r="M19" s="1" t="s">
        <v>270</v>
      </c>
    </row>
    <row r="20" spans="1:13" x14ac:dyDescent="0.3">
      <c r="A20" s="1" t="s">
        <v>180</v>
      </c>
      <c r="B20" s="1" t="s">
        <v>181</v>
      </c>
      <c r="C20" s="1">
        <v>1996</v>
      </c>
      <c r="D20" s="1" t="s">
        <v>265</v>
      </c>
      <c r="E20" s="1" t="s">
        <v>491</v>
      </c>
      <c r="F20" s="1" t="s">
        <v>267</v>
      </c>
      <c r="K20" s="1" t="s">
        <v>269</v>
      </c>
      <c r="M20" s="1" t="s">
        <v>270</v>
      </c>
    </row>
    <row r="21" spans="1:13" x14ac:dyDescent="0.3">
      <c r="A21" s="1" t="s">
        <v>180</v>
      </c>
      <c r="B21" s="1" t="s">
        <v>181</v>
      </c>
      <c r="C21" s="1">
        <v>1996</v>
      </c>
      <c r="D21" s="1" t="s">
        <v>265</v>
      </c>
      <c r="E21" s="1" t="s">
        <v>495</v>
      </c>
      <c r="F21" s="1" t="s">
        <v>267</v>
      </c>
      <c r="K21" s="1" t="s">
        <v>406</v>
      </c>
    </row>
    <row r="22" spans="1:13" x14ac:dyDescent="0.3">
      <c r="A22" s="1" t="s">
        <v>180</v>
      </c>
      <c r="B22" s="1" t="s">
        <v>181</v>
      </c>
      <c r="C22" s="1">
        <v>1996</v>
      </c>
      <c r="D22" s="1" t="s">
        <v>265</v>
      </c>
      <c r="E22" s="1" t="s">
        <v>405</v>
      </c>
      <c r="F22" s="1" t="s">
        <v>267</v>
      </c>
      <c r="K22" s="1" t="s">
        <v>406</v>
      </c>
    </row>
    <row r="23" spans="1:13" x14ac:dyDescent="0.3">
      <c r="A23" s="1" t="s">
        <v>180</v>
      </c>
      <c r="B23" s="1" t="s">
        <v>181</v>
      </c>
      <c r="C23" s="1">
        <v>1996</v>
      </c>
      <c r="D23" s="1" t="s">
        <v>253</v>
      </c>
      <c r="E23" s="1" t="s">
        <v>413</v>
      </c>
      <c r="F23" s="1" t="s">
        <v>412</v>
      </c>
      <c r="G23" s="1">
        <v>1993</v>
      </c>
    </row>
    <row r="24" spans="1:13" x14ac:dyDescent="0.3">
      <c r="A24" s="1" t="s">
        <v>180</v>
      </c>
      <c r="B24" s="1" t="s">
        <v>181</v>
      </c>
      <c r="C24" s="1">
        <v>1996</v>
      </c>
      <c r="D24" s="1" t="s">
        <v>253</v>
      </c>
      <c r="E24" s="1" t="s">
        <v>414</v>
      </c>
      <c r="F24" s="1" t="s">
        <v>412</v>
      </c>
      <c r="G24" s="1">
        <v>1993</v>
      </c>
      <c r="M24" s="1" t="s">
        <v>415</v>
      </c>
    </row>
    <row r="25" spans="1:13" x14ac:dyDescent="0.3">
      <c r="A25" s="1" t="s">
        <v>180</v>
      </c>
      <c r="B25" s="1" t="s">
        <v>181</v>
      </c>
      <c r="C25" s="1">
        <v>1996</v>
      </c>
      <c r="D25" s="1" t="s">
        <v>253</v>
      </c>
      <c r="E25" s="1" t="s">
        <v>416</v>
      </c>
      <c r="G25" s="1">
        <v>1993</v>
      </c>
    </row>
    <row r="26" spans="1:13" x14ac:dyDescent="0.3">
      <c r="A26" s="1" t="s">
        <v>180</v>
      </c>
      <c r="B26" s="1" t="s">
        <v>181</v>
      </c>
      <c r="C26" s="1">
        <v>1996</v>
      </c>
      <c r="D26" s="1" t="s">
        <v>265</v>
      </c>
      <c r="E26" s="1" t="s">
        <v>410</v>
      </c>
      <c r="G26" s="1">
        <v>1996</v>
      </c>
    </row>
    <row r="27" spans="1:13" x14ac:dyDescent="0.3">
      <c r="A27" s="1" t="s">
        <v>180</v>
      </c>
      <c r="B27" s="1" t="s">
        <v>181</v>
      </c>
      <c r="C27" s="1">
        <v>2001</v>
      </c>
      <c r="D27" s="1" t="s">
        <v>253</v>
      </c>
      <c r="E27" s="1" t="s">
        <v>254</v>
      </c>
      <c r="F27" s="1" t="s">
        <v>255</v>
      </c>
      <c r="I27" s="1">
        <v>298.60000000000002</v>
      </c>
      <c r="K27" s="1" t="s">
        <v>398</v>
      </c>
      <c r="M27" s="1" t="s">
        <v>399</v>
      </c>
    </row>
    <row r="28" spans="1:13" x14ac:dyDescent="0.3">
      <c r="A28" s="1" t="s">
        <v>180</v>
      </c>
      <c r="B28" s="1" t="s">
        <v>181</v>
      </c>
      <c r="C28" s="1">
        <v>2001</v>
      </c>
      <c r="D28" s="1" t="s">
        <v>253</v>
      </c>
      <c r="E28" s="1" t="s">
        <v>256</v>
      </c>
      <c r="F28" s="1" t="s">
        <v>255</v>
      </c>
      <c r="I28" s="1">
        <v>104.6</v>
      </c>
      <c r="K28" s="1" t="s">
        <v>398</v>
      </c>
      <c r="M28" s="1" t="s">
        <v>399</v>
      </c>
    </row>
    <row r="29" spans="1:13" x14ac:dyDescent="0.3">
      <c r="A29" s="1" t="s">
        <v>180</v>
      </c>
      <c r="B29" s="1" t="s">
        <v>181</v>
      </c>
      <c r="C29" s="1">
        <v>2001</v>
      </c>
      <c r="D29" s="1" t="s">
        <v>253</v>
      </c>
      <c r="E29" s="1" t="s">
        <v>257</v>
      </c>
      <c r="F29" s="1" t="s">
        <v>255</v>
      </c>
      <c r="I29" s="1">
        <v>190</v>
      </c>
      <c r="K29" s="1" t="s">
        <v>398</v>
      </c>
      <c r="M29" s="1" t="s">
        <v>399</v>
      </c>
    </row>
    <row r="30" spans="1:13" x14ac:dyDescent="0.3">
      <c r="A30" s="1" t="s">
        <v>180</v>
      </c>
      <c r="B30" s="1" t="s">
        <v>181</v>
      </c>
      <c r="C30" s="1">
        <v>2001</v>
      </c>
      <c r="D30" s="1" t="s">
        <v>253</v>
      </c>
      <c r="E30" s="1" t="s">
        <v>258</v>
      </c>
      <c r="F30" s="1" t="s">
        <v>255</v>
      </c>
      <c r="I30" s="1">
        <v>392.8</v>
      </c>
      <c r="K30" s="1" t="s">
        <v>398</v>
      </c>
      <c r="M30" s="1" t="s">
        <v>399</v>
      </c>
    </row>
    <row r="31" spans="1:13" x14ac:dyDescent="0.3">
      <c r="A31" s="1" t="s">
        <v>180</v>
      </c>
      <c r="B31" s="1" t="s">
        <v>181</v>
      </c>
      <c r="C31" s="1">
        <v>2001</v>
      </c>
      <c r="D31" s="1" t="s">
        <v>253</v>
      </c>
      <c r="E31" s="1" t="s">
        <v>259</v>
      </c>
      <c r="F31" s="1" t="s">
        <v>255</v>
      </c>
      <c r="I31" s="1">
        <v>488</v>
      </c>
      <c r="K31" s="1" t="s">
        <v>263</v>
      </c>
      <c r="M31" s="1" t="s">
        <v>400</v>
      </c>
    </row>
    <row r="32" spans="1:13" x14ac:dyDescent="0.3">
      <c r="A32" s="1" t="s">
        <v>180</v>
      </c>
      <c r="B32" s="1" t="s">
        <v>181</v>
      </c>
      <c r="C32" s="1">
        <v>2001</v>
      </c>
      <c r="D32" s="1" t="s">
        <v>253</v>
      </c>
      <c r="E32" s="1" t="s">
        <v>260</v>
      </c>
      <c r="F32" s="1" t="s">
        <v>255</v>
      </c>
      <c r="I32" s="1">
        <v>202</v>
      </c>
      <c r="K32" s="1" t="s">
        <v>264</v>
      </c>
      <c r="M32" s="1" t="s">
        <v>401</v>
      </c>
    </row>
    <row r="33" spans="1:13" x14ac:dyDescent="0.3">
      <c r="A33" s="1" t="s">
        <v>180</v>
      </c>
      <c r="B33" s="1" t="s">
        <v>181</v>
      </c>
      <c r="C33" s="1">
        <v>2001</v>
      </c>
      <c r="D33" s="1" t="s">
        <v>253</v>
      </c>
      <c r="E33" s="1" t="s">
        <v>402</v>
      </c>
      <c r="F33" s="1" t="s">
        <v>255</v>
      </c>
      <c r="I33" s="1">
        <v>15</v>
      </c>
      <c r="K33" s="1" t="s">
        <v>403</v>
      </c>
      <c r="M33" s="1" t="s">
        <v>407</v>
      </c>
    </row>
    <row r="34" spans="1:13" x14ac:dyDescent="0.3">
      <c r="A34" s="1" t="s">
        <v>180</v>
      </c>
      <c r="B34" s="1" t="s">
        <v>181</v>
      </c>
      <c r="C34" s="1">
        <v>2001</v>
      </c>
      <c r="D34" s="1" t="s">
        <v>265</v>
      </c>
      <c r="E34" s="1" t="s">
        <v>266</v>
      </c>
      <c r="F34" s="1" t="s">
        <v>267</v>
      </c>
      <c r="K34" s="1" t="s">
        <v>404</v>
      </c>
      <c r="M34" s="1" t="s">
        <v>270</v>
      </c>
    </row>
    <row r="35" spans="1:13" x14ac:dyDescent="0.3">
      <c r="A35" s="1" t="s">
        <v>180</v>
      </c>
      <c r="B35" s="1" t="s">
        <v>181</v>
      </c>
      <c r="C35" s="1">
        <v>2001</v>
      </c>
      <c r="D35" s="1" t="s">
        <v>265</v>
      </c>
      <c r="E35" s="1" t="s">
        <v>490</v>
      </c>
      <c r="F35" s="1" t="s">
        <v>267</v>
      </c>
      <c r="K35" s="1" t="s">
        <v>404</v>
      </c>
      <c r="M35" s="1" t="s">
        <v>270</v>
      </c>
    </row>
    <row r="36" spans="1:13" x14ac:dyDescent="0.3">
      <c r="A36" s="1" t="s">
        <v>180</v>
      </c>
      <c r="B36" s="1" t="s">
        <v>181</v>
      </c>
      <c r="C36" s="1">
        <v>2001</v>
      </c>
      <c r="D36" s="1" t="s">
        <v>265</v>
      </c>
      <c r="E36" s="1" t="s">
        <v>491</v>
      </c>
      <c r="F36" s="1" t="s">
        <v>267</v>
      </c>
      <c r="K36" s="1" t="s">
        <v>269</v>
      </c>
      <c r="M36" s="1" t="s">
        <v>270</v>
      </c>
    </row>
    <row r="37" spans="1:13" x14ac:dyDescent="0.3">
      <c r="A37" s="1" t="s">
        <v>180</v>
      </c>
      <c r="B37" s="1" t="s">
        <v>181</v>
      </c>
      <c r="C37" s="1">
        <v>2001</v>
      </c>
      <c r="D37" s="1" t="s">
        <v>265</v>
      </c>
      <c r="E37" s="1" t="s">
        <v>495</v>
      </c>
      <c r="F37" s="1" t="s">
        <v>267</v>
      </c>
      <c r="K37" s="1" t="s">
        <v>406</v>
      </c>
    </row>
    <row r="38" spans="1:13" x14ac:dyDescent="0.3">
      <c r="A38" s="1" t="s">
        <v>180</v>
      </c>
      <c r="B38" s="1" t="s">
        <v>181</v>
      </c>
      <c r="C38" s="1">
        <v>2001</v>
      </c>
      <c r="D38" s="1" t="s">
        <v>265</v>
      </c>
      <c r="E38" s="1" t="s">
        <v>405</v>
      </c>
      <c r="F38" s="1" t="s">
        <v>267</v>
      </c>
      <c r="K38" s="1" t="s">
        <v>406</v>
      </c>
    </row>
    <row r="39" spans="1:13" x14ac:dyDescent="0.3">
      <c r="A39" s="1" t="s">
        <v>180</v>
      </c>
      <c r="B39" s="1" t="s">
        <v>181</v>
      </c>
      <c r="C39" s="1">
        <v>2001</v>
      </c>
      <c r="D39" s="1" t="s">
        <v>265</v>
      </c>
      <c r="E39" s="1" t="s">
        <v>496</v>
      </c>
      <c r="F39" s="1" t="s">
        <v>267</v>
      </c>
    </row>
    <row r="40" spans="1:13" x14ac:dyDescent="0.3">
      <c r="A40" s="1" t="s">
        <v>180</v>
      </c>
      <c r="B40" s="1" t="s">
        <v>181</v>
      </c>
      <c r="C40" s="1">
        <v>2001</v>
      </c>
      <c r="D40" s="1" t="s">
        <v>253</v>
      </c>
      <c r="E40" s="1" t="s">
        <v>413</v>
      </c>
      <c r="F40" s="1" t="s">
        <v>412</v>
      </c>
      <c r="G40" s="1">
        <v>1993</v>
      </c>
      <c r="K40" s="1" t="s">
        <v>460</v>
      </c>
    </row>
    <row r="41" spans="1:13" x14ac:dyDescent="0.3">
      <c r="A41" s="1" t="s">
        <v>180</v>
      </c>
      <c r="B41" s="1" t="s">
        <v>181</v>
      </c>
      <c r="C41" s="1">
        <v>2001</v>
      </c>
      <c r="D41" s="1" t="s">
        <v>253</v>
      </c>
      <c r="E41" s="1" t="s">
        <v>414</v>
      </c>
      <c r="F41" s="1" t="s">
        <v>412</v>
      </c>
      <c r="G41" s="1">
        <v>1993</v>
      </c>
      <c r="M41" s="1" t="s">
        <v>415</v>
      </c>
    </row>
    <row r="42" spans="1:13" x14ac:dyDescent="0.3">
      <c r="A42" s="1" t="s">
        <v>180</v>
      </c>
      <c r="B42" s="1" t="s">
        <v>181</v>
      </c>
      <c r="C42" s="1">
        <v>2001</v>
      </c>
      <c r="D42" s="1" t="s">
        <v>253</v>
      </c>
      <c r="E42" s="1" t="s">
        <v>416</v>
      </c>
      <c r="G42" s="1">
        <v>1993</v>
      </c>
    </row>
    <row r="43" spans="1:13" x14ac:dyDescent="0.3">
      <c r="A43" s="1" t="s">
        <v>180</v>
      </c>
      <c r="B43" s="1" t="s">
        <v>181</v>
      </c>
      <c r="C43" s="1">
        <v>2001</v>
      </c>
      <c r="D43" s="1" t="s">
        <v>265</v>
      </c>
      <c r="E43" s="1" t="s">
        <v>410</v>
      </c>
      <c r="G43" s="1">
        <v>1996</v>
      </c>
    </row>
    <row r="44" spans="1:13" x14ac:dyDescent="0.3">
      <c r="A44" s="1" t="s">
        <v>180</v>
      </c>
      <c r="B44" s="1" t="s">
        <v>181</v>
      </c>
      <c r="C44" s="1">
        <v>2019</v>
      </c>
      <c r="D44" s="1" t="s">
        <v>253</v>
      </c>
      <c r="E44" s="1" t="s">
        <v>254</v>
      </c>
      <c r="F44" s="1" t="s">
        <v>255</v>
      </c>
      <c r="I44" s="1">
        <v>298.60000000000002</v>
      </c>
      <c r="K44" s="1" t="s">
        <v>398</v>
      </c>
      <c r="M44" s="1" t="s">
        <v>399</v>
      </c>
    </row>
    <row r="45" spans="1:13" x14ac:dyDescent="0.3">
      <c r="A45" s="1" t="s">
        <v>180</v>
      </c>
      <c r="B45" s="1" t="s">
        <v>181</v>
      </c>
      <c r="C45" s="1">
        <v>2019</v>
      </c>
      <c r="D45" s="1" t="s">
        <v>253</v>
      </c>
      <c r="E45" s="1" t="s">
        <v>256</v>
      </c>
      <c r="F45" s="1" t="s">
        <v>255</v>
      </c>
      <c r="I45" s="1">
        <v>104.6</v>
      </c>
      <c r="K45" s="1" t="s">
        <v>398</v>
      </c>
      <c r="M45" s="1" t="s">
        <v>399</v>
      </c>
    </row>
    <row r="46" spans="1:13" x14ac:dyDescent="0.3">
      <c r="A46" s="1" t="s">
        <v>180</v>
      </c>
      <c r="B46" s="1" t="s">
        <v>181</v>
      </c>
      <c r="C46" s="1">
        <v>2019</v>
      </c>
      <c r="D46" s="1" t="s">
        <v>253</v>
      </c>
      <c r="E46" s="1" t="s">
        <v>257</v>
      </c>
      <c r="F46" s="1" t="s">
        <v>255</v>
      </c>
      <c r="I46" s="1">
        <v>190</v>
      </c>
      <c r="K46" s="1" t="s">
        <v>398</v>
      </c>
      <c r="M46" s="1" t="s">
        <v>399</v>
      </c>
    </row>
    <row r="47" spans="1:13" x14ac:dyDescent="0.3">
      <c r="A47" s="1" t="s">
        <v>180</v>
      </c>
      <c r="B47" s="1" t="s">
        <v>181</v>
      </c>
      <c r="C47" s="1">
        <v>2019</v>
      </c>
      <c r="D47" s="1" t="s">
        <v>253</v>
      </c>
      <c r="E47" s="1" t="s">
        <v>258</v>
      </c>
      <c r="F47" s="1" t="s">
        <v>255</v>
      </c>
      <c r="I47" s="1">
        <v>392.8</v>
      </c>
      <c r="K47" s="1" t="s">
        <v>398</v>
      </c>
      <c r="M47" s="1" t="s">
        <v>399</v>
      </c>
    </row>
    <row r="48" spans="1:13" x14ac:dyDescent="0.3">
      <c r="A48" s="1" t="s">
        <v>180</v>
      </c>
      <c r="B48" s="1" t="s">
        <v>181</v>
      </c>
      <c r="C48" s="1">
        <v>2019</v>
      </c>
      <c r="D48" s="1" t="s">
        <v>253</v>
      </c>
      <c r="E48" s="1" t="s">
        <v>259</v>
      </c>
      <c r="F48" s="1" t="s">
        <v>255</v>
      </c>
      <c r="I48" s="1">
        <v>488</v>
      </c>
      <c r="K48" s="1" t="s">
        <v>263</v>
      </c>
      <c r="M48" s="1" t="s">
        <v>400</v>
      </c>
    </row>
    <row r="49" spans="1:13" x14ac:dyDescent="0.3">
      <c r="A49" s="1" t="s">
        <v>180</v>
      </c>
      <c r="B49" s="1" t="s">
        <v>181</v>
      </c>
      <c r="C49" s="1">
        <v>2019</v>
      </c>
      <c r="D49" s="1" t="s">
        <v>253</v>
      </c>
      <c r="E49" s="1" t="s">
        <v>260</v>
      </c>
      <c r="F49" s="1" t="s">
        <v>255</v>
      </c>
      <c r="I49" s="1">
        <v>202</v>
      </c>
      <c r="K49" s="1" t="s">
        <v>264</v>
      </c>
      <c r="M49" s="1" t="s">
        <v>401</v>
      </c>
    </row>
    <row r="50" spans="1:13" x14ac:dyDescent="0.3">
      <c r="A50" s="1" t="s">
        <v>180</v>
      </c>
      <c r="B50" s="1" t="s">
        <v>181</v>
      </c>
      <c r="C50" s="1">
        <v>2019</v>
      </c>
      <c r="D50" s="1" t="s">
        <v>253</v>
      </c>
      <c r="E50" s="1" t="s">
        <v>402</v>
      </c>
      <c r="F50" s="1" t="s">
        <v>255</v>
      </c>
      <c r="I50" s="1">
        <v>15</v>
      </c>
      <c r="J50" s="1">
        <v>2019</v>
      </c>
      <c r="K50" s="1" t="s">
        <v>403</v>
      </c>
      <c r="M50" s="1" t="s">
        <v>487</v>
      </c>
    </row>
    <row r="51" spans="1:13" x14ac:dyDescent="0.3">
      <c r="A51" s="1" t="s">
        <v>180</v>
      </c>
      <c r="B51" s="1" t="s">
        <v>181</v>
      </c>
      <c r="C51" s="1">
        <v>2019</v>
      </c>
      <c r="D51" s="1" t="s">
        <v>265</v>
      </c>
      <c r="E51" s="1" t="s">
        <v>266</v>
      </c>
      <c r="F51" s="1" t="s">
        <v>267</v>
      </c>
      <c r="K51" s="1" t="s">
        <v>488</v>
      </c>
      <c r="M51" s="1" t="s">
        <v>506</v>
      </c>
    </row>
    <row r="52" spans="1:13" x14ac:dyDescent="0.3">
      <c r="A52" s="1" t="s">
        <v>180</v>
      </c>
      <c r="B52" s="1" t="s">
        <v>181</v>
      </c>
      <c r="C52" s="1">
        <v>2019</v>
      </c>
      <c r="D52" s="1" t="s">
        <v>265</v>
      </c>
      <c r="E52" s="1" t="s">
        <v>490</v>
      </c>
      <c r="F52" s="1" t="s">
        <v>267</v>
      </c>
      <c r="K52" s="1" t="s">
        <v>489</v>
      </c>
      <c r="M52" s="1" t="s">
        <v>506</v>
      </c>
    </row>
    <row r="53" spans="1:13" x14ac:dyDescent="0.3">
      <c r="A53" s="1" t="s">
        <v>180</v>
      </c>
      <c r="B53" s="1" t="s">
        <v>181</v>
      </c>
      <c r="C53" s="1">
        <v>2019</v>
      </c>
      <c r="D53" s="1" t="s">
        <v>265</v>
      </c>
      <c r="E53" s="1" t="s">
        <v>491</v>
      </c>
      <c r="F53" s="1" t="s">
        <v>267</v>
      </c>
      <c r="K53" s="1" t="s">
        <v>492</v>
      </c>
      <c r="M53" s="1" t="s">
        <v>507</v>
      </c>
    </row>
    <row r="54" spans="1:13" x14ac:dyDescent="0.3">
      <c r="A54" s="1" t="s">
        <v>180</v>
      </c>
      <c r="B54" s="1" t="s">
        <v>181</v>
      </c>
      <c r="C54" s="1">
        <v>2019</v>
      </c>
      <c r="D54" s="1" t="s">
        <v>265</v>
      </c>
      <c r="E54" s="1" t="s">
        <v>495</v>
      </c>
      <c r="F54" s="1" t="s">
        <v>267</v>
      </c>
      <c r="K54" s="1" t="s">
        <v>493</v>
      </c>
      <c r="M54" s="1" t="s">
        <v>484</v>
      </c>
    </row>
    <row r="55" spans="1:13" x14ac:dyDescent="0.3">
      <c r="A55" s="1" t="s">
        <v>180</v>
      </c>
      <c r="B55" s="1" t="s">
        <v>181</v>
      </c>
      <c r="C55" s="1">
        <v>2019</v>
      </c>
      <c r="D55" s="1" t="s">
        <v>265</v>
      </c>
      <c r="E55" s="1" t="s">
        <v>405</v>
      </c>
      <c r="F55" s="1" t="s">
        <v>267</v>
      </c>
      <c r="K55" s="1" t="s">
        <v>493</v>
      </c>
      <c r="M55" s="1" t="s">
        <v>484</v>
      </c>
    </row>
    <row r="56" spans="1:13" x14ac:dyDescent="0.3">
      <c r="A56" s="1" t="s">
        <v>180</v>
      </c>
      <c r="B56" s="1" t="s">
        <v>181</v>
      </c>
      <c r="C56" s="1">
        <v>2019</v>
      </c>
      <c r="D56" s="1" t="s">
        <v>265</v>
      </c>
      <c r="E56" s="1" t="s">
        <v>496</v>
      </c>
      <c r="F56" s="1" t="s">
        <v>267</v>
      </c>
      <c r="K56" s="1" t="s">
        <v>494</v>
      </c>
      <c r="M56" s="1" t="s">
        <v>484</v>
      </c>
    </row>
    <row r="57" spans="1:13" x14ac:dyDescent="0.3">
      <c r="A57" s="1" t="s">
        <v>180</v>
      </c>
      <c r="B57" s="1" t="s">
        <v>181</v>
      </c>
      <c r="C57" s="1">
        <v>2019</v>
      </c>
      <c r="D57" s="1" t="s">
        <v>265</v>
      </c>
      <c r="E57" s="1" t="s">
        <v>497</v>
      </c>
      <c r="F57" s="1" t="s">
        <v>267</v>
      </c>
      <c r="K57" s="1" t="s">
        <v>501</v>
      </c>
      <c r="M57" s="1" t="s">
        <v>505</v>
      </c>
    </row>
    <row r="58" spans="1:13" x14ac:dyDescent="0.3">
      <c r="A58" s="1" t="s">
        <v>180</v>
      </c>
      <c r="B58" s="1" t="s">
        <v>181</v>
      </c>
      <c r="C58" s="1">
        <v>2019</v>
      </c>
      <c r="D58" s="1" t="s">
        <v>265</v>
      </c>
      <c r="E58" s="1" t="s">
        <v>498</v>
      </c>
      <c r="F58" s="1" t="s">
        <v>267</v>
      </c>
      <c r="K58" s="1" t="s">
        <v>502</v>
      </c>
      <c r="M58" s="1" t="s">
        <v>485</v>
      </c>
    </row>
    <row r="59" spans="1:13" x14ac:dyDescent="0.3">
      <c r="A59" s="1" t="s">
        <v>180</v>
      </c>
      <c r="B59" s="1" t="s">
        <v>181</v>
      </c>
      <c r="C59" s="1">
        <v>2019</v>
      </c>
      <c r="D59" s="1" t="s">
        <v>265</v>
      </c>
      <c r="E59" s="1" t="s">
        <v>499</v>
      </c>
      <c r="F59" s="1" t="s">
        <v>267</v>
      </c>
      <c r="K59" s="1" t="s">
        <v>503</v>
      </c>
      <c r="M59" s="1" t="s">
        <v>486</v>
      </c>
    </row>
    <row r="60" spans="1:13" x14ac:dyDescent="0.3">
      <c r="A60" s="1" t="s">
        <v>180</v>
      </c>
      <c r="B60" s="1" t="s">
        <v>181</v>
      </c>
      <c r="C60" s="1">
        <v>2019</v>
      </c>
      <c r="D60" s="1" t="s">
        <v>265</v>
      </c>
      <c r="E60" s="1" t="s">
        <v>500</v>
      </c>
      <c r="F60" s="1" t="s">
        <v>267</v>
      </c>
      <c r="K60" s="1" t="s">
        <v>504</v>
      </c>
      <c r="M60" s="1" t="s">
        <v>486</v>
      </c>
    </row>
    <row r="61" spans="1:13" x14ac:dyDescent="0.3">
      <c r="A61" s="1" t="s">
        <v>180</v>
      </c>
      <c r="B61" s="1" t="s">
        <v>181</v>
      </c>
      <c r="C61" s="1">
        <v>2019</v>
      </c>
      <c r="D61" s="1" t="s">
        <v>548</v>
      </c>
      <c r="E61" s="1" t="s">
        <v>549</v>
      </c>
      <c r="F61" s="1" t="s">
        <v>537</v>
      </c>
      <c r="G61" s="1">
        <v>1989</v>
      </c>
      <c r="H61" s="1">
        <v>2000</v>
      </c>
      <c r="I61" s="1">
        <v>0.6</v>
      </c>
      <c r="M61" s="1" t="s">
        <v>550</v>
      </c>
    </row>
    <row r="62" spans="1:13" x14ac:dyDescent="0.3">
      <c r="A62" s="1" t="s">
        <v>180</v>
      </c>
      <c r="B62" s="1" t="s">
        <v>181</v>
      </c>
      <c r="C62" s="1">
        <v>2019</v>
      </c>
      <c r="D62" s="1" t="s">
        <v>548</v>
      </c>
      <c r="E62" s="1" t="s">
        <v>553</v>
      </c>
      <c r="F62" s="1" t="s">
        <v>537</v>
      </c>
      <c r="G62" s="1">
        <v>1972</v>
      </c>
      <c r="H62" s="1">
        <v>2014</v>
      </c>
      <c r="I62" s="1">
        <v>1</v>
      </c>
      <c r="M62" s="1" t="s">
        <v>554</v>
      </c>
    </row>
    <row r="63" spans="1:13" x14ac:dyDescent="0.3">
      <c r="A63" s="1" t="s">
        <v>180</v>
      </c>
      <c r="B63" s="1" t="s">
        <v>181</v>
      </c>
      <c r="C63" s="1">
        <v>2019</v>
      </c>
      <c r="D63" s="1" t="s">
        <v>548</v>
      </c>
      <c r="E63" s="1" t="s">
        <v>484</v>
      </c>
      <c r="F63" s="1" t="s">
        <v>537</v>
      </c>
      <c r="G63" s="1">
        <v>1974</v>
      </c>
      <c r="H63" s="1">
        <v>2007</v>
      </c>
      <c r="I63" s="1">
        <v>0.5</v>
      </c>
      <c r="M63" s="1" t="s">
        <v>555</v>
      </c>
    </row>
    <row r="64" spans="1:13" x14ac:dyDescent="0.3">
      <c r="A64" s="1" t="s">
        <v>180</v>
      </c>
      <c r="B64" s="1" t="s">
        <v>181</v>
      </c>
      <c r="C64" s="1">
        <v>2019</v>
      </c>
      <c r="D64" s="1" t="s">
        <v>548</v>
      </c>
      <c r="E64" s="1" t="s">
        <v>559</v>
      </c>
      <c r="F64" s="1" t="s">
        <v>537</v>
      </c>
      <c r="G64" s="1">
        <v>2003</v>
      </c>
      <c r="I64" s="1">
        <v>0.45</v>
      </c>
      <c r="M64" s="1" t="s">
        <v>560</v>
      </c>
    </row>
    <row r="65" spans="1:13" x14ac:dyDescent="0.3">
      <c r="A65" s="1" t="s">
        <v>180</v>
      </c>
      <c r="B65" s="1" t="s">
        <v>181</v>
      </c>
      <c r="C65" s="1">
        <v>2019</v>
      </c>
      <c r="D65" s="1" t="s">
        <v>548</v>
      </c>
      <c r="E65" s="1" t="s">
        <v>562</v>
      </c>
      <c r="F65" s="1" t="s">
        <v>537</v>
      </c>
      <c r="M65" s="1" t="s">
        <v>561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90"/>
  <sheetViews>
    <sheetView topLeftCell="A52" workbookViewId="0">
      <selection activeCell="C87" sqref="C87"/>
    </sheetView>
  </sheetViews>
  <sheetFormatPr defaultRowHeight="14.4" x14ac:dyDescent="0.3"/>
  <cols>
    <col min="1" max="1" width="10.109375" style="1" bestFit="1" customWidth="1"/>
    <col min="2" max="16384" width="8.88671875" style="1"/>
  </cols>
  <sheetData>
    <row r="1" spans="1:10" x14ac:dyDescent="0.3">
      <c r="A1" s="2" t="s">
        <v>0</v>
      </c>
      <c r="B1" s="2" t="s">
        <v>27</v>
      </c>
      <c r="C1" s="2" t="s">
        <v>2</v>
      </c>
      <c r="D1" s="2" t="s">
        <v>24</v>
      </c>
      <c r="E1" s="4" t="s">
        <v>134</v>
      </c>
      <c r="F1" s="4" t="s">
        <v>135</v>
      </c>
      <c r="G1" s="2" t="s">
        <v>136</v>
      </c>
      <c r="H1" s="4" t="s">
        <v>110</v>
      </c>
      <c r="I1" s="4" t="s">
        <v>25</v>
      </c>
      <c r="J1" s="4" t="s">
        <v>96</v>
      </c>
    </row>
    <row r="2" spans="1:10" x14ac:dyDescent="0.3">
      <c r="A2" s="1" t="s">
        <v>180</v>
      </c>
      <c r="B2" s="1" t="s">
        <v>181</v>
      </c>
      <c r="C2" s="1">
        <v>1991</v>
      </c>
      <c r="D2" s="1" t="s">
        <v>179</v>
      </c>
      <c r="E2" s="1" t="s">
        <v>310</v>
      </c>
      <c r="F2" s="1" t="s">
        <v>311</v>
      </c>
      <c r="G2" s="1" t="s">
        <v>182</v>
      </c>
      <c r="H2" s="1">
        <v>1986</v>
      </c>
      <c r="I2" s="1">
        <v>9189</v>
      </c>
    </row>
    <row r="3" spans="1:10" x14ac:dyDescent="0.3">
      <c r="A3" s="1" t="s">
        <v>180</v>
      </c>
      <c r="B3" s="1" t="s">
        <v>181</v>
      </c>
      <c r="C3" s="1">
        <v>1991</v>
      </c>
      <c r="D3" s="1" t="s">
        <v>179</v>
      </c>
      <c r="E3" s="1" t="s">
        <v>310</v>
      </c>
      <c r="F3" s="1" t="s">
        <v>312</v>
      </c>
      <c r="G3" s="1" t="s">
        <v>182</v>
      </c>
      <c r="H3" s="1">
        <v>1986</v>
      </c>
      <c r="I3" s="1">
        <v>863</v>
      </c>
    </row>
    <row r="4" spans="1:10" x14ac:dyDescent="0.3">
      <c r="A4" s="1" t="s">
        <v>180</v>
      </c>
      <c r="B4" s="1" t="s">
        <v>181</v>
      </c>
      <c r="C4" s="1">
        <v>1991</v>
      </c>
      <c r="D4" s="1" t="s">
        <v>179</v>
      </c>
      <c r="E4" s="1" t="s">
        <v>310</v>
      </c>
      <c r="F4" s="1" t="s">
        <v>313</v>
      </c>
      <c r="G4" s="1" t="s">
        <v>182</v>
      </c>
      <c r="H4" s="1">
        <v>1986</v>
      </c>
      <c r="I4" s="1">
        <v>42</v>
      </c>
    </row>
    <row r="5" spans="1:10" x14ac:dyDescent="0.3">
      <c r="A5" s="1" t="s">
        <v>180</v>
      </c>
      <c r="B5" s="1" t="s">
        <v>181</v>
      </c>
      <c r="C5" s="1">
        <v>1991</v>
      </c>
      <c r="D5" s="1" t="s">
        <v>179</v>
      </c>
      <c r="E5" s="1" t="s">
        <v>310</v>
      </c>
      <c r="F5" s="1" t="s">
        <v>314</v>
      </c>
      <c r="G5" s="1" t="s">
        <v>182</v>
      </c>
      <c r="H5" s="1">
        <v>1986</v>
      </c>
      <c r="I5" s="1">
        <v>10094</v>
      </c>
    </row>
    <row r="6" spans="1:10" x14ac:dyDescent="0.3">
      <c r="A6" s="1" t="s">
        <v>180</v>
      </c>
      <c r="B6" s="1" t="s">
        <v>181</v>
      </c>
      <c r="C6" s="1">
        <v>1991</v>
      </c>
      <c r="D6" s="1" t="s">
        <v>179</v>
      </c>
      <c r="E6" s="1" t="s">
        <v>310</v>
      </c>
      <c r="F6" s="1" t="s">
        <v>311</v>
      </c>
      <c r="G6" s="1" t="s">
        <v>182</v>
      </c>
      <c r="H6" s="1">
        <v>1987</v>
      </c>
      <c r="I6" s="1">
        <v>9222</v>
      </c>
    </row>
    <row r="7" spans="1:10" x14ac:dyDescent="0.3">
      <c r="A7" s="1" t="s">
        <v>180</v>
      </c>
      <c r="B7" s="1" t="s">
        <v>181</v>
      </c>
      <c r="C7" s="1">
        <v>1991</v>
      </c>
      <c r="D7" s="1" t="s">
        <v>179</v>
      </c>
      <c r="E7" s="1" t="s">
        <v>310</v>
      </c>
      <c r="F7" s="1" t="s">
        <v>312</v>
      </c>
      <c r="G7" s="1" t="s">
        <v>182</v>
      </c>
      <c r="H7" s="1">
        <v>1987</v>
      </c>
      <c r="I7" s="1">
        <v>881</v>
      </c>
    </row>
    <row r="8" spans="1:10" x14ac:dyDescent="0.3">
      <c r="A8" s="1" t="s">
        <v>180</v>
      </c>
      <c r="B8" s="1" t="s">
        <v>181</v>
      </c>
      <c r="C8" s="1">
        <v>1991</v>
      </c>
      <c r="D8" s="1" t="s">
        <v>179</v>
      </c>
      <c r="E8" s="1" t="s">
        <v>310</v>
      </c>
      <c r="F8" s="1" t="s">
        <v>313</v>
      </c>
      <c r="G8" s="1" t="s">
        <v>182</v>
      </c>
      <c r="H8" s="1">
        <v>1987</v>
      </c>
      <c r="I8" s="1">
        <v>38</v>
      </c>
    </row>
    <row r="9" spans="1:10" x14ac:dyDescent="0.3">
      <c r="A9" s="1" t="s">
        <v>180</v>
      </c>
      <c r="B9" s="1" t="s">
        <v>181</v>
      </c>
      <c r="C9" s="1">
        <v>1991</v>
      </c>
      <c r="D9" s="1" t="s">
        <v>179</v>
      </c>
      <c r="E9" s="1" t="s">
        <v>310</v>
      </c>
      <c r="F9" s="1" t="s">
        <v>314</v>
      </c>
      <c r="G9" s="1" t="s">
        <v>182</v>
      </c>
      <c r="H9" s="1">
        <v>1987</v>
      </c>
      <c r="I9" s="1">
        <v>10141</v>
      </c>
    </row>
    <row r="10" spans="1:10" x14ac:dyDescent="0.3">
      <c r="A10" s="1" t="s">
        <v>180</v>
      </c>
      <c r="B10" s="1" t="s">
        <v>181</v>
      </c>
      <c r="C10" s="1">
        <v>1991</v>
      </c>
      <c r="D10" s="1" t="s">
        <v>179</v>
      </c>
      <c r="E10" s="1" t="s">
        <v>310</v>
      </c>
      <c r="F10" s="1" t="s">
        <v>311</v>
      </c>
      <c r="G10" s="1" t="s">
        <v>182</v>
      </c>
      <c r="H10" s="1">
        <v>1988</v>
      </c>
      <c r="I10" s="1">
        <v>9238</v>
      </c>
    </row>
    <row r="11" spans="1:10" x14ac:dyDescent="0.3">
      <c r="A11" s="1" t="s">
        <v>180</v>
      </c>
      <c r="B11" s="1" t="s">
        <v>181</v>
      </c>
      <c r="C11" s="1">
        <v>1991</v>
      </c>
      <c r="D11" s="1" t="s">
        <v>179</v>
      </c>
      <c r="E11" s="1" t="s">
        <v>310</v>
      </c>
      <c r="F11" s="1" t="s">
        <v>312</v>
      </c>
      <c r="G11" s="1" t="s">
        <v>182</v>
      </c>
      <c r="H11" s="1">
        <v>1988</v>
      </c>
      <c r="I11" s="1">
        <v>864</v>
      </c>
    </row>
    <row r="12" spans="1:10" x14ac:dyDescent="0.3">
      <c r="A12" s="1" t="s">
        <v>180</v>
      </c>
      <c r="B12" s="1" t="s">
        <v>181</v>
      </c>
      <c r="C12" s="1">
        <v>1991</v>
      </c>
      <c r="D12" s="1" t="s">
        <v>179</v>
      </c>
      <c r="E12" s="1" t="s">
        <v>310</v>
      </c>
      <c r="F12" s="1" t="s">
        <v>313</v>
      </c>
      <c r="G12" s="1" t="s">
        <v>182</v>
      </c>
      <c r="H12" s="1">
        <v>1988</v>
      </c>
      <c r="I12" s="1">
        <v>42</v>
      </c>
    </row>
    <row r="13" spans="1:10" x14ac:dyDescent="0.3">
      <c r="A13" s="1" t="s">
        <v>180</v>
      </c>
      <c r="B13" s="1" t="s">
        <v>181</v>
      </c>
      <c r="C13" s="1">
        <v>1991</v>
      </c>
      <c r="D13" s="1" t="s">
        <v>179</v>
      </c>
      <c r="E13" s="1" t="s">
        <v>310</v>
      </c>
      <c r="F13" s="1" t="s">
        <v>314</v>
      </c>
      <c r="G13" s="1" t="s">
        <v>182</v>
      </c>
      <c r="H13" s="1">
        <v>1988</v>
      </c>
      <c r="I13" s="1">
        <v>10144</v>
      </c>
    </row>
    <row r="14" spans="1:10" x14ac:dyDescent="0.3">
      <c r="A14" s="1" t="s">
        <v>180</v>
      </c>
      <c r="B14" s="1" t="s">
        <v>181</v>
      </c>
      <c r="C14" s="1">
        <v>1991</v>
      </c>
      <c r="D14" s="1" t="s">
        <v>179</v>
      </c>
      <c r="E14" s="1" t="s">
        <v>310</v>
      </c>
      <c r="F14" s="1" t="s">
        <v>311</v>
      </c>
      <c r="G14" s="1" t="s">
        <v>182</v>
      </c>
      <c r="H14" s="1">
        <v>1989</v>
      </c>
      <c r="I14" s="1">
        <v>9286</v>
      </c>
    </row>
    <row r="15" spans="1:10" x14ac:dyDescent="0.3">
      <c r="A15" s="1" t="s">
        <v>180</v>
      </c>
      <c r="B15" s="1" t="s">
        <v>181</v>
      </c>
      <c r="C15" s="1">
        <v>1991</v>
      </c>
      <c r="D15" s="1" t="s">
        <v>179</v>
      </c>
      <c r="E15" s="1" t="s">
        <v>310</v>
      </c>
      <c r="F15" s="1" t="s">
        <v>312</v>
      </c>
      <c r="G15" s="1" t="s">
        <v>182</v>
      </c>
      <c r="H15" s="1">
        <v>1989</v>
      </c>
      <c r="I15" s="1">
        <v>855</v>
      </c>
    </row>
    <row r="16" spans="1:10" x14ac:dyDescent="0.3">
      <c r="A16" s="1" t="s">
        <v>180</v>
      </c>
      <c r="B16" s="1" t="s">
        <v>181</v>
      </c>
      <c r="C16" s="1">
        <v>1991</v>
      </c>
      <c r="D16" s="1" t="s">
        <v>179</v>
      </c>
      <c r="E16" s="1" t="s">
        <v>310</v>
      </c>
      <c r="F16" s="1" t="s">
        <v>313</v>
      </c>
      <c r="G16" s="1" t="s">
        <v>182</v>
      </c>
      <c r="H16" s="1">
        <v>1989</v>
      </c>
      <c r="I16" s="1">
        <v>38</v>
      </c>
    </row>
    <row r="17" spans="1:9" x14ac:dyDescent="0.3">
      <c r="A17" s="1" t="s">
        <v>180</v>
      </c>
      <c r="B17" s="1" t="s">
        <v>181</v>
      </c>
      <c r="C17" s="1">
        <v>1991</v>
      </c>
      <c r="D17" s="1" t="s">
        <v>179</v>
      </c>
      <c r="E17" s="1" t="s">
        <v>310</v>
      </c>
      <c r="F17" s="1" t="s">
        <v>314</v>
      </c>
      <c r="G17" s="1" t="s">
        <v>182</v>
      </c>
      <c r="H17" s="1">
        <v>1989</v>
      </c>
      <c r="I17" s="1">
        <v>10179</v>
      </c>
    </row>
    <row r="18" spans="1:9" x14ac:dyDescent="0.3">
      <c r="A18" s="1" t="s">
        <v>180</v>
      </c>
      <c r="B18" s="1" t="s">
        <v>181</v>
      </c>
      <c r="C18" s="1">
        <v>1991</v>
      </c>
      <c r="D18" s="1" t="s">
        <v>179</v>
      </c>
      <c r="E18" s="1" t="s">
        <v>310</v>
      </c>
      <c r="F18" s="1" t="s">
        <v>311</v>
      </c>
      <c r="G18" s="1" t="s">
        <v>182</v>
      </c>
      <c r="H18" s="1">
        <v>1990</v>
      </c>
      <c r="I18" s="1">
        <v>9342</v>
      </c>
    </row>
    <row r="19" spans="1:9" x14ac:dyDescent="0.3">
      <c r="A19" s="1" t="s">
        <v>180</v>
      </c>
      <c r="B19" s="1" t="s">
        <v>181</v>
      </c>
      <c r="C19" s="1">
        <v>1991</v>
      </c>
      <c r="D19" s="1" t="s">
        <v>179</v>
      </c>
      <c r="E19" s="1" t="s">
        <v>310</v>
      </c>
      <c r="F19" s="1" t="s">
        <v>312</v>
      </c>
      <c r="G19" s="1" t="s">
        <v>182</v>
      </c>
      <c r="H19" s="1">
        <v>1990</v>
      </c>
      <c r="I19" s="1">
        <v>867</v>
      </c>
    </row>
    <row r="20" spans="1:9" x14ac:dyDescent="0.3">
      <c r="A20" s="1" t="s">
        <v>180</v>
      </c>
      <c r="B20" s="1" t="s">
        <v>181</v>
      </c>
      <c r="C20" s="1">
        <v>1991</v>
      </c>
      <c r="D20" s="1" t="s">
        <v>179</v>
      </c>
      <c r="E20" s="1" t="s">
        <v>310</v>
      </c>
      <c r="F20" s="1" t="s">
        <v>313</v>
      </c>
      <c r="G20" s="1" t="s">
        <v>182</v>
      </c>
      <c r="H20" s="1">
        <v>1990</v>
      </c>
      <c r="I20" s="1">
        <v>38</v>
      </c>
    </row>
    <row r="21" spans="1:9" x14ac:dyDescent="0.3">
      <c r="A21" s="1" t="s">
        <v>180</v>
      </c>
      <c r="B21" s="1" t="s">
        <v>181</v>
      </c>
      <c r="C21" s="1">
        <v>1991</v>
      </c>
      <c r="D21" s="1" t="s">
        <v>179</v>
      </c>
      <c r="E21" s="1" t="s">
        <v>310</v>
      </c>
      <c r="F21" s="1" t="s">
        <v>314</v>
      </c>
      <c r="G21" s="1" t="s">
        <v>182</v>
      </c>
      <c r="H21" s="1">
        <v>1990</v>
      </c>
      <c r="I21" s="1">
        <v>10247</v>
      </c>
    </row>
    <row r="22" spans="1:9" x14ac:dyDescent="0.3">
      <c r="A22" s="1" t="s">
        <v>180</v>
      </c>
      <c r="B22" s="1" t="s">
        <v>181</v>
      </c>
      <c r="C22" s="1">
        <v>1996</v>
      </c>
      <c r="D22" s="1" t="s">
        <v>179</v>
      </c>
      <c r="E22" s="1" t="s">
        <v>310</v>
      </c>
      <c r="F22" s="1" t="s">
        <v>311</v>
      </c>
      <c r="G22" s="1" t="s">
        <v>182</v>
      </c>
      <c r="H22" s="1">
        <v>1991</v>
      </c>
      <c r="I22" s="1">
        <v>9345</v>
      </c>
    </row>
    <row r="23" spans="1:9" x14ac:dyDescent="0.3">
      <c r="A23" s="1" t="s">
        <v>180</v>
      </c>
      <c r="B23" s="1" t="s">
        <v>181</v>
      </c>
      <c r="C23" s="1">
        <v>1996</v>
      </c>
      <c r="D23" s="1" t="s">
        <v>179</v>
      </c>
      <c r="E23" s="1" t="s">
        <v>310</v>
      </c>
      <c r="F23" s="1" t="s">
        <v>312</v>
      </c>
      <c r="G23" s="1" t="s">
        <v>182</v>
      </c>
      <c r="H23" s="1">
        <v>1991</v>
      </c>
      <c r="I23" s="1">
        <v>867</v>
      </c>
    </row>
    <row r="24" spans="1:9" x14ac:dyDescent="0.3">
      <c r="A24" s="1" t="s">
        <v>180</v>
      </c>
      <c r="B24" s="1" t="s">
        <v>181</v>
      </c>
      <c r="C24" s="1">
        <v>1996</v>
      </c>
      <c r="D24" s="1" t="s">
        <v>179</v>
      </c>
      <c r="E24" s="1" t="s">
        <v>310</v>
      </c>
      <c r="F24" s="1" t="s">
        <v>313</v>
      </c>
      <c r="G24" s="1" t="s">
        <v>182</v>
      </c>
      <c r="H24" s="1">
        <v>1991</v>
      </c>
      <c r="I24" s="1">
        <v>41</v>
      </c>
    </row>
    <row r="25" spans="1:9" x14ac:dyDescent="0.3">
      <c r="A25" s="1" t="s">
        <v>180</v>
      </c>
      <c r="B25" s="1" t="s">
        <v>181</v>
      </c>
      <c r="C25" s="1">
        <v>1996</v>
      </c>
      <c r="D25" s="1" t="s">
        <v>179</v>
      </c>
      <c r="E25" s="1" t="s">
        <v>310</v>
      </c>
      <c r="F25" s="1" t="s">
        <v>314</v>
      </c>
      <c r="G25" s="1" t="s">
        <v>182</v>
      </c>
      <c r="H25" s="1">
        <v>1991</v>
      </c>
      <c r="I25" s="1">
        <v>10253</v>
      </c>
    </row>
    <row r="26" spans="1:9" x14ac:dyDescent="0.3">
      <c r="A26" s="1" t="s">
        <v>180</v>
      </c>
      <c r="B26" s="1" t="s">
        <v>181</v>
      </c>
      <c r="C26" s="1">
        <v>1996</v>
      </c>
      <c r="D26" s="1" t="s">
        <v>179</v>
      </c>
      <c r="E26" s="1" t="s">
        <v>310</v>
      </c>
      <c r="F26" s="1" t="s">
        <v>311</v>
      </c>
      <c r="G26" s="1" t="s">
        <v>182</v>
      </c>
      <c r="H26" s="1">
        <v>1992</v>
      </c>
      <c r="I26" s="1">
        <v>9347</v>
      </c>
    </row>
    <row r="27" spans="1:9" x14ac:dyDescent="0.3">
      <c r="A27" s="1" t="s">
        <v>180</v>
      </c>
      <c r="B27" s="1" t="s">
        <v>181</v>
      </c>
      <c r="C27" s="1">
        <v>1996</v>
      </c>
      <c r="D27" s="1" t="s">
        <v>179</v>
      </c>
      <c r="E27" s="1" t="s">
        <v>310</v>
      </c>
      <c r="F27" s="1" t="s">
        <v>312</v>
      </c>
      <c r="G27" s="1" t="s">
        <v>182</v>
      </c>
      <c r="H27" s="1">
        <v>1992</v>
      </c>
      <c r="I27" s="1">
        <v>868</v>
      </c>
    </row>
    <row r="28" spans="1:9" x14ac:dyDescent="0.3">
      <c r="A28" s="1" t="s">
        <v>180</v>
      </c>
      <c r="B28" s="1" t="s">
        <v>181</v>
      </c>
      <c r="C28" s="1">
        <v>1996</v>
      </c>
      <c r="D28" s="1" t="s">
        <v>179</v>
      </c>
      <c r="E28" s="1" t="s">
        <v>310</v>
      </c>
      <c r="F28" s="1" t="s">
        <v>313</v>
      </c>
      <c r="G28" s="1" t="s">
        <v>182</v>
      </c>
      <c r="H28" s="1">
        <v>1992</v>
      </c>
      <c r="I28" s="1">
        <v>40</v>
      </c>
    </row>
    <row r="29" spans="1:9" x14ac:dyDescent="0.3">
      <c r="A29" s="1" t="s">
        <v>180</v>
      </c>
      <c r="B29" s="1" t="s">
        <v>181</v>
      </c>
      <c r="C29" s="1">
        <v>1996</v>
      </c>
      <c r="D29" s="1" t="s">
        <v>179</v>
      </c>
      <c r="E29" s="1" t="s">
        <v>310</v>
      </c>
      <c r="F29" s="1" t="s">
        <v>314</v>
      </c>
      <c r="G29" s="1" t="s">
        <v>182</v>
      </c>
      <c r="H29" s="1">
        <v>1992</v>
      </c>
      <c r="I29" s="1">
        <v>10255</v>
      </c>
    </row>
    <row r="30" spans="1:9" x14ac:dyDescent="0.3">
      <c r="A30" s="1" t="s">
        <v>180</v>
      </c>
      <c r="B30" s="1" t="s">
        <v>181</v>
      </c>
      <c r="C30" s="1">
        <v>1996</v>
      </c>
      <c r="D30" s="1" t="s">
        <v>179</v>
      </c>
      <c r="E30" s="1" t="s">
        <v>310</v>
      </c>
      <c r="F30" s="1" t="s">
        <v>311</v>
      </c>
      <c r="G30" s="1" t="s">
        <v>182</v>
      </c>
      <c r="H30" s="1">
        <v>1993</v>
      </c>
      <c r="I30" s="1">
        <v>9355</v>
      </c>
    </row>
    <row r="31" spans="1:9" x14ac:dyDescent="0.3">
      <c r="A31" s="1" t="s">
        <v>180</v>
      </c>
      <c r="B31" s="1" t="s">
        <v>181</v>
      </c>
      <c r="C31" s="1">
        <v>1996</v>
      </c>
      <c r="D31" s="1" t="s">
        <v>179</v>
      </c>
      <c r="E31" s="1" t="s">
        <v>310</v>
      </c>
      <c r="F31" s="1" t="s">
        <v>312</v>
      </c>
      <c r="G31" s="1" t="s">
        <v>182</v>
      </c>
      <c r="H31" s="1">
        <v>1993</v>
      </c>
      <c r="I31" s="1">
        <v>870</v>
      </c>
    </row>
    <row r="32" spans="1:9" x14ac:dyDescent="0.3">
      <c r="A32" s="1" t="s">
        <v>180</v>
      </c>
      <c r="B32" s="1" t="s">
        <v>181</v>
      </c>
      <c r="C32" s="1">
        <v>1996</v>
      </c>
      <c r="D32" s="1" t="s">
        <v>179</v>
      </c>
      <c r="E32" s="1" t="s">
        <v>310</v>
      </c>
      <c r="F32" s="1" t="s">
        <v>313</v>
      </c>
      <c r="G32" s="1" t="s">
        <v>182</v>
      </c>
      <c r="H32" s="1">
        <v>1993</v>
      </c>
      <c r="I32" s="1">
        <v>42</v>
      </c>
    </row>
    <row r="33" spans="1:10" x14ac:dyDescent="0.3">
      <c r="A33" s="1" t="s">
        <v>180</v>
      </c>
      <c r="B33" s="1" t="s">
        <v>181</v>
      </c>
      <c r="C33" s="1">
        <v>1996</v>
      </c>
      <c r="D33" s="1" t="s">
        <v>179</v>
      </c>
      <c r="E33" s="1" t="s">
        <v>310</v>
      </c>
      <c r="F33" s="1" t="s">
        <v>314</v>
      </c>
      <c r="G33" s="1" t="s">
        <v>182</v>
      </c>
      <c r="H33" s="1">
        <v>1993</v>
      </c>
      <c r="I33" s="1">
        <v>10267</v>
      </c>
    </row>
    <row r="34" spans="1:10" x14ac:dyDescent="0.3">
      <c r="A34" s="1" t="s">
        <v>180</v>
      </c>
      <c r="B34" s="1" t="s">
        <v>181</v>
      </c>
      <c r="C34" s="1">
        <v>1996</v>
      </c>
      <c r="D34" s="1" t="s">
        <v>179</v>
      </c>
      <c r="E34" s="1" t="s">
        <v>310</v>
      </c>
      <c r="F34" s="1" t="s">
        <v>311</v>
      </c>
      <c r="G34" s="1" t="s">
        <v>182</v>
      </c>
      <c r="H34" s="1">
        <v>1994</v>
      </c>
      <c r="I34" s="1">
        <v>9361</v>
      </c>
    </row>
    <row r="35" spans="1:10" x14ac:dyDescent="0.3">
      <c r="A35" s="1" t="s">
        <v>180</v>
      </c>
      <c r="B35" s="1" t="s">
        <v>181</v>
      </c>
      <c r="C35" s="1">
        <v>1996</v>
      </c>
      <c r="D35" s="1" t="s">
        <v>179</v>
      </c>
      <c r="E35" s="1" t="s">
        <v>310</v>
      </c>
      <c r="F35" s="1" t="s">
        <v>312</v>
      </c>
      <c r="G35" s="1" t="s">
        <v>182</v>
      </c>
      <c r="H35" s="1">
        <v>1994</v>
      </c>
      <c r="I35" s="1">
        <v>871</v>
      </c>
    </row>
    <row r="36" spans="1:10" x14ac:dyDescent="0.3">
      <c r="A36" s="1" t="s">
        <v>180</v>
      </c>
      <c r="B36" s="1" t="s">
        <v>181</v>
      </c>
      <c r="C36" s="1">
        <v>1996</v>
      </c>
      <c r="D36" s="1" t="s">
        <v>179</v>
      </c>
      <c r="E36" s="1" t="s">
        <v>310</v>
      </c>
      <c r="F36" s="1" t="s">
        <v>313</v>
      </c>
      <c r="G36" s="1" t="s">
        <v>182</v>
      </c>
      <c r="H36" s="1">
        <v>1994</v>
      </c>
      <c r="I36" s="1">
        <v>41</v>
      </c>
    </row>
    <row r="37" spans="1:10" x14ac:dyDescent="0.3">
      <c r="A37" s="1" t="s">
        <v>180</v>
      </c>
      <c r="B37" s="1" t="s">
        <v>181</v>
      </c>
      <c r="C37" s="1">
        <v>1996</v>
      </c>
      <c r="D37" s="1" t="s">
        <v>179</v>
      </c>
      <c r="E37" s="1" t="s">
        <v>310</v>
      </c>
      <c r="F37" s="1" t="s">
        <v>314</v>
      </c>
      <c r="G37" s="1" t="s">
        <v>182</v>
      </c>
      <c r="H37" s="1">
        <v>1994</v>
      </c>
      <c r="I37" s="1">
        <v>10273</v>
      </c>
    </row>
    <row r="38" spans="1:10" x14ac:dyDescent="0.3">
      <c r="A38" s="1" t="s">
        <v>180</v>
      </c>
      <c r="B38" s="1" t="s">
        <v>181</v>
      </c>
      <c r="C38" s="1">
        <v>1996</v>
      </c>
      <c r="D38" s="1" t="s">
        <v>179</v>
      </c>
      <c r="E38" s="1" t="s">
        <v>310</v>
      </c>
      <c r="F38" s="1" t="s">
        <v>311</v>
      </c>
      <c r="G38" s="1" t="s">
        <v>182</v>
      </c>
      <c r="H38" s="1">
        <v>1995</v>
      </c>
      <c r="I38" s="1">
        <v>9903</v>
      </c>
      <c r="J38" s="1" t="s">
        <v>428</v>
      </c>
    </row>
    <row r="39" spans="1:10" x14ac:dyDescent="0.3">
      <c r="A39" s="1" t="s">
        <v>180</v>
      </c>
      <c r="B39" s="1" t="s">
        <v>181</v>
      </c>
      <c r="C39" s="1">
        <v>1996</v>
      </c>
      <c r="D39" s="1" t="s">
        <v>179</v>
      </c>
      <c r="E39" s="1" t="s">
        <v>310</v>
      </c>
      <c r="F39" s="1" t="s">
        <v>312</v>
      </c>
      <c r="G39" s="1" t="s">
        <v>182</v>
      </c>
      <c r="H39" s="1">
        <v>1995</v>
      </c>
      <c r="I39" s="1">
        <v>873</v>
      </c>
    </row>
    <row r="40" spans="1:10" x14ac:dyDescent="0.3">
      <c r="A40" s="1" t="s">
        <v>180</v>
      </c>
      <c r="B40" s="1" t="s">
        <v>181</v>
      </c>
      <c r="C40" s="1">
        <v>1996</v>
      </c>
      <c r="D40" s="1" t="s">
        <v>179</v>
      </c>
      <c r="E40" s="1" t="s">
        <v>310</v>
      </c>
      <c r="F40" s="1" t="s">
        <v>313</v>
      </c>
      <c r="G40" s="1" t="s">
        <v>182</v>
      </c>
      <c r="H40" s="1">
        <v>1995</v>
      </c>
      <c r="I40" s="1">
        <v>42</v>
      </c>
    </row>
    <row r="41" spans="1:10" x14ac:dyDescent="0.3">
      <c r="A41" s="1" t="s">
        <v>180</v>
      </c>
      <c r="B41" s="1" t="s">
        <v>181</v>
      </c>
      <c r="C41" s="1">
        <v>1996</v>
      </c>
      <c r="D41" s="1" t="s">
        <v>179</v>
      </c>
      <c r="E41" s="1" t="s">
        <v>310</v>
      </c>
      <c r="F41" s="1" t="s">
        <v>314</v>
      </c>
      <c r="G41" s="1" t="s">
        <v>182</v>
      </c>
      <c r="H41" s="1">
        <v>1995</v>
      </c>
      <c r="I41" s="1">
        <v>10818</v>
      </c>
    </row>
    <row r="42" spans="1:10" x14ac:dyDescent="0.3">
      <c r="A42" s="1" t="s">
        <v>180</v>
      </c>
      <c r="B42" s="1" t="s">
        <v>181</v>
      </c>
      <c r="C42" s="1">
        <v>2001</v>
      </c>
      <c r="D42" s="1" t="s">
        <v>179</v>
      </c>
      <c r="E42" s="1" t="s">
        <v>310</v>
      </c>
      <c r="F42" s="1" t="s">
        <v>311</v>
      </c>
      <c r="G42" s="1" t="s">
        <v>182</v>
      </c>
      <c r="H42" s="1">
        <v>1996</v>
      </c>
      <c r="I42" s="1">
        <v>8905</v>
      </c>
    </row>
    <row r="43" spans="1:10" x14ac:dyDescent="0.3">
      <c r="A43" s="1" t="s">
        <v>180</v>
      </c>
      <c r="B43" s="1" t="s">
        <v>181</v>
      </c>
      <c r="C43" s="1">
        <v>2001</v>
      </c>
      <c r="D43" s="1" t="s">
        <v>179</v>
      </c>
      <c r="E43" s="1" t="s">
        <v>310</v>
      </c>
      <c r="F43" s="1" t="s">
        <v>312</v>
      </c>
      <c r="G43" s="1" t="s">
        <v>182</v>
      </c>
      <c r="H43" s="1">
        <v>1996</v>
      </c>
      <c r="I43" s="1">
        <v>1057</v>
      </c>
    </row>
    <row r="44" spans="1:10" x14ac:dyDescent="0.3">
      <c r="A44" s="1" t="s">
        <v>180</v>
      </c>
      <c r="B44" s="1" t="s">
        <v>181</v>
      </c>
      <c r="C44" s="1">
        <v>2001</v>
      </c>
      <c r="D44" s="1" t="s">
        <v>179</v>
      </c>
      <c r="E44" s="1" t="s">
        <v>310</v>
      </c>
      <c r="F44" s="1" t="s">
        <v>313</v>
      </c>
      <c r="G44" s="1" t="s">
        <v>182</v>
      </c>
      <c r="H44" s="1">
        <v>1996</v>
      </c>
      <c r="I44" s="1">
        <v>42</v>
      </c>
    </row>
    <row r="45" spans="1:10" x14ac:dyDescent="0.3">
      <c r="A45" s="1" t="s">
        <v>180</v>
      </c>
      <c r="B45" s="1" t="s">
        <v>181</v>
      </c>
      <c r="C45" s="1">
        <v>2001</v>
      </c>
      <c r="D45" s="1" t="s">
        <v>179</v>
      </c>
      <c r="E45" s="1" t="s">
        <v>310</v>
      </c>
      <c r="F45" s="1" t="s">
        <v>314</v>
      </c>
      <c r="G45" s="1" t="s">
        <v>182</v>
      </c>
      <c r="H45" s="1">
        <v>1996</v>
      </c>
      <c r="I45" s="1">
        <v>10004</v>
      </c>
    </row>
    <row r="46" spans="1:10" x14ac:dyDescent="0.3">
      <c r="A46" s="1" t="s">
        <v>180</v>
      </c>
      <c r="B46" s="1" t="s">
        <v>181</v>
      </c>
      <c r="C46" s="1">
        <v>2001</v>
      </c>
      <c r="D46" s="1" t="s">
        <v>179</v>
      </c>
      <c r="E46" s="1" t="s">
        <v>310</v>
      </c>
      <c r="F46" s="1" t="s">
        <v>311</v>
      </c>
      <c r="G46" s="1" t="s">
        <v>182</v>
      </c>
      <c r="H46" s="1">
        <v>1997</v>
      </c>
      <c r="I46" s="1">
        <v>9603</v>
      </c>
    </row>
    <row r="47" spans="1:10" x14ac:dyDescent="0.3">
      <c r="A47" s="1" t="s">
        <v>180</v>
      </c>
      <c r="B47" s="1" t="s">
        <v>181</v>
      </c>
      <c r="C47" s="1">
        <v>2001</v>
      </c>
      <c r="D47" s="1" t="s">
        <v>179</v>
      </c>
      <c r="E47" s="1" t="s">
        <v>310</v>
      </c>
      <c r="F47" s="1" t="s">
        <v>312</v>
      </c>
      <c r="G47" s="1" t="s">
        <v>182</v>
      </c>
      <c r="H47" s="1">
        <v>1997</v>
      </c>
      <c r="I47" s="1">
        <v>1094</v>
      </c>
    </row>
    <row r="48" spans="1:10" x14ac:dyDescent="0.3">
      <c r="A48" s="1" t="s">
        <v>180</v>
      </c>
      <c r="B48" s="1" t="s">
        <v>181</v>
      </c>
      <c r="C48" s="1">
        <v>2001</v>
      </c>
      <c r="D48" s="1" t="s">
        <v>179</v>
      </c>
      <c r="E48" s="1" t="s">
        <v>310</v>
      </c>
      <c r="F48" s="1" t="s">
        <v>313</v>
      </c>
      <c r="G48" s="1" t="s">
        <v>182</v>
      </c>
      <c r="H48" s="1">
        <v>1997</v>
      </c>
      <c r="I48" s="1">
        <v>42</v>
      </c>
    </row>
    <row r="49" spans="1:9" x14ac:dyDescent="0.3">
      <c r="A49" s="1" t="s">
        <v>180</v>
      </c>
      <c r="B49" s="1" t="s">
        <v>181</v>
      </c>
      <c r="C49" s="1">
        <v>2001</v>
      </c>
      <c r="D49" s="1" t="s">
        <v>179</v>
      </c>
      <c r="E49" s="1" t="s">
        <v>310</v>
      </c>
      <c r="F49" s="1" t="s">
        <v>314</v>
      </c>
      <c r="G49" s="1" t="s">
        <v>182</v>
      </c>
      <c r="H49" s="1">
        <v>1997</v>
      </c>
      <c r="I49" s="1">
        <v>10739</v>
      </c>
    </row>
    <row r="50" spans="1:9" x14ac:dyDescent="0.3">
      <c r="A50" s="1" t="s">
        <v>180</v>
      </c>
      <c r="B50" s="1" t="s">
        <v>181</v>
      </c>
      <c r="C50" s="1">
        <v>2001</v>
      </c>
      <c r="D50" s="1" t="s">
        <v>179</v>
      </c>
      <c r="E50" s="1" t="s">
        <v>310</v>
      </c>
      <c r="F50" s="1" t="s">
        <v>311</v>
      </c>
      <c r="G50" s="1" t="s">
        <v>182</v>
      </c>
      <c r="H50" s="1">
        <v>1998</v>
      </c>
      <c r="I50" s="1">
        <v>9697</v>
      </c>
    </row>
    <row r="51" spans="1:9" x14ac:dyDescent="0.3">
      <c r="A51" s="1" t="s">
        <v>180</v>
      </c>
      <c r="B51" s="1" t="s">
        <v>181</v>
      </c>
      <c r="C51" s="1">
        <v>2001</v>
      </c>
      <c r="D51" s="1" t="s">
        <v>179</v>
      </c>
      <c r="E51" s="1" t="s">
        <v>310</v>
      </c>
      <c r="F51" s="1" t="s">
        <v>312</v>
      </c>
      <c r="G51" s="1" t="s">
        <v>182</v>
      </c>
      <c r="H51" s="1">
        <v>1998</v>
      </c>
      <c r="I51" s="1">
        <v>1107</v>
      </c>
    </row>
    <row r="52" spans="1:9" x14ac:dyDescent="0.3">
      <c r="A52" s="1" t="s">
        <v>180</v>
      </c>
      <c r="B52" s="1" t="s">
        <v>181</v>
      </c>
      <c r="C52" s="1">
        <v>2001</v>
      </c>
      <c r="D52" s="1" t="s">
        <v>179</v>
      </c>
      <c r="E52" s="1" t="s">
        <v>310</v>
      </c>
      <c r="F52" s="1" t="s">
        <v>313</v>
      </c>
      <c r="G52" s="1" t="s">
        <v>182</v>
      </c>
      <c r="H52" s="1">
        <v>1998</v>
      </c>
      <c r="I52" s="1">
        <v>43</v>
      </c>
    </row>
    <row r="53" spans="1:9" x14ac:dyDescent="0.3">
      <c r="A53" s="1" t="s">
        <v>180</v>
      </c>
      <c r="B53" s="1" t="s">
        <v>181</v>
      </c>
      <c r="C53" s="1">
        <v>2001</v>
      </c>
      <c r="D53" s="1" t="s">
        <v>179</v>
      </c>
      <c r="E53" s="1" t="s">
        <v>310</v>
      </c>
      <c r="F53" s="1" t="s">
        <v>314</v>
      </c>
      <c r="G53" s="1" t="s">
        <v>182</v>
      </c>
      <c r="H53" s="1">
        <v>1998</v>
      </c>
      <c r="I53" s="1">
        <v>10847</v>
      </c>
    </row>
    <row r="54" spans="1:9" x14ac:dyDescent="0.3">
      <c r="A54" s="1" t="s">
        <v>180</v>
      </c>
      <c r="B54" s="1" t="s">
        <v>181</v>
      </c>
      <c r="C54" s="1">
        <v>2001</v>
      </c>
      <c r="D54" s="1" t="s">
        <v>179</v>
      </c>
      <c r="E54" s="1" t="s">
        <v>310</v>
      </c>
      <c r="F54" s="1" t="s">
        <v>311</v>
      </c>
      <c r="G54" s="1" t="s">
        <v>182</v>
      </c>
      <c r="H54" s="1">
        <v>1999</v>
      </c>
      <c r="I54" s="1">
        <v>9689</v>
      </c>
    </row>
    <row r="55" spans="1:9" x14ac:dyDescent="0.3">
      <c r="A55" s="1" t="s">
        <v>180</v>
      </c>
      <c r="B55" s="1" t="s">
        <v>181</v>
      </c>
      <c r="C55" s="1">
        <v>2001</v>
      </c>
      <c r="D55" s="1" t="s">
        <v>179</v>
      </c>
      <c r="E55" s="1" t="s">
        <v>310</v>
      </c>
      <c r="F55" s="1" t="s">
        <v>312</v>
      </c>
      <c r="G55" s="1" t="s">
        <v>182</v>
      </c>
      <c r="H55" s="1">
        <v>1999</v>
      </c>
      <c r="I55" s="1">
        <v>1112</v>
      </c>
    </row>
    <row r="56" spans="1:9" x14ac:dyDescent="0.3">
      <c r="A56" s="1" t="s">
        <v>180</v>
      </c>
      <c r="B56" s="1" t="s">
        <v>181</v>
      </c>
      <c r="C56" s="1">
        <v>2001</v>
      </c>
      <c r="D56" s="1" t="s">
        <v>179</v>
      </c>
      <c r="E56" s="1" t="s">
        <v>310</v>
      </c>
      <c r="F56" s="1" t="s">
        <v>313</v>
      </c>
      <c r="G56" s="1" t="s">
        <v>182</v>
      </c>
      <c r="H56" s="1">
        <v>1999</v>
      </c>
      <c r="I56" s="1">
        <v>44</v>
      </c>
    </row>
    <row r="57" spans="1:9" x14ac:dyDescent="0.3">
      <c r="A57" s="1" t="s">
        <v>180</v>
      </c>
      <c r="B57" s="1" t="s">
        <v>181</v>
      </c>
      <c r="C57" s="1">
        <v>2001</v>
      </c>
      <c r="D57" s="1" t="s">
        <v>179</v>
      </c>
      <c r="E57" s="1" t="s">
        <v>310</v>
      </c>
      <c r="F57" s="1" t="s">
        <v>314</v>
      </c>
      <c r="G57" s="1" t="s">
        <v>182</v>
      </c>
      <c r="H57" s="1">
        <v>1999</v>
      </c>
      <c r="I57" s="1">
        <v>10845</v>
      </c>
    </row>
    <row r="58" spans="1:9" x14ac:dyDescent="0.3">
      <c r="A58" s="1" t="s">
        <v>180</v>
      </c>
      <c r="B58" s="1" t="s">
        <v>181</v>
      </c>
      <c r="C58" s="1">
        <v>2001</v>
      </c>
      <c r="D58" s="1" t="s">
        <v>179</v>
      </c>
      <c r="E58" s="1" t="s">
        <v>310</v>
      </c>
      <c r="F58" s="1" t="s">
        <v>311</v>
      </c>
      <c r="G58" s="1" t="s">
        <v>182</v>
      </c>
      <c r="H58" s="1">
        <v>2000</v>
      </c>
      <c r="I58" s="1">
        <v>9659</v>
      </c>
    </row>
    <row r="59" spans="1:9" x14ac:dyDescent="0.3">
      <c r="A59" s="1" t="s">
        <v>180</v>
      </c>
      <c r="B59" s="1" t="s">
        <v>181</v>
      </c>
      <c r="C59" s="1">
        <v>2001</v>
      </c>
      <c r="D59" s="1" t="s">
        <v>179</v>
      </c>
      <c r="E59" s="1" t="s">
        <v>310</v>
      </c>
      <c r="F59" s="1" t="s">
        <v>312</v>
      </c>
      <c r="G59" s="1" t="s">
        <v>182</v>
      </c>
      <c r="H59" s="1">
        <v>2000</v>
      </c>
      <c r="I59" s="1">
        <v>1111</v>
      </c>
    </row>
    <row r="60" spans="1:9" x14ac:dyDescent="0.3">
      <c r="A60" s="1" t="s">
        <v>180</v>
      </c>
      <c r="B60" s="1" t="s">
        <v>181</v>
      </c>
      <c r="C60" s="1">
        <v>2001</v>
      </c>
      <c r="D60" s="1" t="s">
        <v>179</v>
      </c>
      <c r="E60" s="1" t="s">
        <v>310</v>
      </c>
      <c r="F60" s="1" t="s">
        <v>313</v>
      </c>
      <c r="G60" s="1" t="s">
        <v>182</v>
      </c>
      <c r="H60" s="1">
        <v>2000</v>
      </c>
      <c r="I60" s="1">
        <v>44</v>
      </c>
    </row>
    <row r="61" spans="1:9" x14ac:dyDescent="0.3">
      <c r="A61" s="1" t="s">
        <v>180</v>
      </c>
      <c r="B61" s="1" t="s">
        <v>181</v>
      </c>
      <c r="C61" s="1">
        <v>2001</v>
      </c>
      <c r="D61" s="1" t="s">
        <v>179</v>
      </c>
      <c r="E61" s="1" t="s">
        <v>310</v>
      </c>
      <c r="F61" s="1" t="s">
        <v>314</v>
      </c>
      <c r="G61" s="1" t="s">
        <v>182</v>
      </c>
      <c r="H61" s="1">
        <v>2000</v>
      </c>
      <c r="I61" s="1">
        <v>10814</v>
      </c>
    </row>
    <row r="62" spans="1:9" x14ac:dyDescent="0.3">
      <c r="A62" s="1" t="s">
        <v>180</v>
      </c>
      <c r="B62" s="1" t="s">
        <v>181</v>
      </c>
      <c r="C62" s="1">
        <v>2001</v>
      </c>
      <c r="D62" s="1" t="s">
        <v>179</v>
      </c>
      <c r="E62" s="1" t="s">
        <v>310</v>
      </c>
      <c r="F62" s="1" t="s">
        <v>311</v>
      </c>
      <c r="G62" s="1" t="s">
        <v>182</v>
      </c>
      <c r="H62" s="1">
        <v>2001</v>
      </c>
      <c r="I62" s="1">
        <v>9659</v>
      </c>
    </row>
    <row r="63" spans="1:9" x14ac:dyDescent="0.3">
      <c r="A63" s="1" t="s">
        <v>180</v>
      </c>
      <c r="B63" s="1" t="s">
        <v>181</v>
      </c>
      <c r="C63" s="1">
        <v>2001</v>
      </c>
      <c r="D63" s="1" t="s">
        <v>179</v>
      </c>
      <c r="E63" s="1" t="s">
        <v>310</v>
      </c>
      <c r="F63" s="1" t="s">
        <v>312</v>
      </c>
      <c r="G63" s="1" t="s">
        <v>182</v>
      </c>
      <c r="H63" s="1">
        <v>2001</v>
      </c>
      <c r="I63" s="1">
        <v>1124</v>
      </c>
    </row>
    <row r="64" spans="1:9" x14ac:dyDescent="0.3">
      <c r="A64" s="1" t="s">
        <v>180</v>
      </c>
      <c r="B64" s="1" t="s">
        <v>181</v>
      </c>
      <c r="C64" s="1">
        <v>2001</v>
      </c>
      <c r="D64" s="1" t="s">
        <v>179</v>
      </c>
      <c r="E64" s="1" t="s">
        <v>310</v>
      </c>
      <c r="F64" s="1" t="s">
        <v>313</v>
      </c>
      <c r="G64" s="1" t="s">
        <v>182</v>
      </c>
      <c r="H64" s="1">
        <v>2001</v>
      </c>
      <c r="I64" s="1">
        <v>45</v>
      </c>
    </row>
    <row r="65" spans="1:9" x14ac:dyDescent="0.3">
      <c r="A65" s="1" t="s">
        <v>180</v>
      </c>
      <c r="B65" s="1" t="s">
        <v>181</v>
      </c>
      <c r="C65" s="1">
        <v>2001</v>
      </c>
      <c r="D65" s="1" t="s">
        <v>179</v>
      </c>
      <c r="E65" s="1" t="s">
        <v>310</v>
      </c>
      <c r="F65" s="1" t="s">
        <v>314</v>
      </c>
      <c r="G65" s="1" t="s">
        <v>182</v>
      </c>
      <c r="H65" s="1">
        <v>2001</v>
      </c>
      <c r="I65" s="1">
        <v>10828</v>
      </c>
    </row>
    <row r="66" spans="1:9" x14ac:dyDescent="0.3">
      <c r="A66" s="1" t="s">
        <v>180</v>
      </c>
      <c r="B66" s="1" t="s">
        <v>181</v>
      </c>
      <c r="C66" s="1">
        <v>2019</v>
      </c>
      <c r="D66" s="1" t="s">
        <v>179</v>
      </c>
      <c r="E66" s="1" t="s">
        <v>310</v>
      </c>
      <c r="F66" s="1" t="s">
        <v>311</v>
      </c>
      <c r="G66" s="1" t="s">
        <v>182</v>
      </c>
      <c r="H66" s="1">
        <v>2014</v>
      </c>
      <c r="I66" s="1">
        <v>9403</v>
      </c>
    </row>
    <row r="67" spans="1:9" x14ac:dyDescent="0.3">
      <c r="A67" s="1" t="s">
        <v>180</v>
      </c>
      <c r="B67" s="1" t="s">
        <v>181</v>
      </c>
      <c r="C67" s="1">
        <v>2019</v>
      </c>
      <c r="D67" s="1" t="s">
        <v>179</v>
      </c>
      <c r="E67" s="1" t="s">
        <v>310</v>
      </c>
      <c r="F67" s="1" t="s">
        <v>312</v>
      </c>
      <c r="G67" s="1" t="s">
        <v>182</v>
      </c>
      <c r="H67" s="1">
        <v>2014</v>
      </c>
      <c r="I67" s="1">
        <v>873</v>
      </c>
    </row>
    <row r="68" spans="1:9" x14ac:dyDescent="0.3">
      <c r="A68" s="1" t="s">
        <v>180</v>
      </c>
      <c r="B68" s="1" t="s">
        <v>181</v>
      </c>
      <c r="C68" s="1">
        <v>2019</v>
      </c>
      <c r="D68" s="1" t="s">
        <v>179</v>
      </c>
      <c r="E68" s="1" t="s">
        <v>310</v>
      </c>
      <c r="F68" s="1" t="s">
        <v>313</v>
      </c>
      <c r="G68" s="1" t="s">
        <v>182</v>
      </c>
      <c r="H68" s="1">
        <v>2014</v>
      </c>
      <c r="I68" s="1">
        <v>31</v>
      </c>
    </row>
    <row r="69" spans="1:9" x14ac:dyDescent="0.3">
      <c r="A69" s="1" t="s">
        <v>180</v>
      </c>
      <c r="B69" s="1" t="s">
        <v>181</v>
      </c>
      <c r="C69" s="1">
        <v>2019</v>
      </c>
      <c r="D69" s="1" t="s">
        <v>179</v>
      </c>
      <c r="E69" s="1" t="s">
        <v>310</v>
      </c>
      <c r="F69" s="1" t="s">
        <v>314</v>
      </c>
      <c r="G69" s="1" t="s">
        <v>182</v>
      </c>
      <c r="H69" s="1">
        <v>2014</v>
      </c>
      <c r="I69" s="1">
        <v>10307</v>
      </c>
    </row>
    <row r="70" spans="1:9" x14ac:dyDescent="0.3">
      <c r="A70" s="1" t="s">
        <v>180</v>
      </c>
      <c r="B70" s="1" t="s">
        <v>181</v>
      </c>
      <c r="C70" s="1">
        <v>2019</v>
      </c>
      <c r="D70" s="1" t="s">
        <v>179</v>
      </c>
      <c r="E70" s="1" t="s">
        <v>310</v>
      </c>
      <c r="F70" s="1" t="s">
        <v>311</v>
      </c>
      <c r="G70" s="1" t="s">
        <v>182</v>
      </c>
      <c r="H70" s="1">
        <v>2015</v>
      </c>
      <c r="I70" s="1">
        <v>9865</v>
      </c>
    </row>
    <row r="71" spans="1:9" x14ac:dyDescent="0.3">
      <c r="A71" s="1" t="s">
        <v>180</v>
      </c>
      <c r="B71" s="1" t="s">
        <v>181</v>
      </c>
      <c r="C71" s="1">
        <v>2019</v>
      </c>
      <c r="D71" s="1" t="s">
        <v>179</v>
      </c>
      <c r="E71" s="1" t="s">
        <v>310</v>
      </c>
      <c r="F71" s="1" t="s">
        <v>312</v>
      </c>
      <c r="G71" s="1" t="s">
        <v>182</v>
      </c>
      <c r="H71" s="1">
        <v>2015</v>
      </c>
      <c r="I71" s="1">
        <v>986</v>
      </c>
    </row>
    <row r="72" spans="1:9" x14ac:dyDescent="0.3">
      <c r="A72" s="1" t="s">
        <v>180</v>
      </c>
      <c r="B72" s="1" t="s">
        <v>181</v>
      </c>
      <c r="C72" s="1">
        <v>2019</v>
      </c>
      <c r="D72" s="1" t="s">
        <v>179</v>
      </c>
      <c r="E72" s="1" t="s">
        <v>310</v>
      </c>
      <c r="F72" s="1" t="s">
        <v>313</v>
      </c>
      <c r="G72" s="1" t="s">
        <v>182</v>
      </c>
      <c r="H72" s="1">
        <v>2015</v>
      </c>
      <c r="I72" s="1">
        <v>31</v>
      </c>
    </row>
    <row r="73" spans="1:9" x14ac:dyDescent="0.3">
      <c r="A73" s="1" t="s">
        <v>180</v>
      </c>
      <c r="B73" s="1" t="s">
        <v>181</v>
      </c>
      <c r="C73" s="1">
        <v>2019</v>
      </c>
      <c r="D73" s="1" t="s">
        <v>179</v>
      </c>
      <c r="E73" s="1" t="s">
        <v>310</v>
      </c>
      <c r="F73" s="1" t="s">
        <v>314</v>
      </c>
      <c r="G73" s="1" t="s">
        <v>182</v>
      </c>
      <c r="H73" s="1">
        <v>2015</v>
      </c>
      <c r="I73" s="1">
        <v>10882</v>
      </c>
    </row>
    <row r="74" spans="1:9" x14ac:dyDescent="0.3">
      <c r="A74" s="1" t="s">
        <v>180</v>
      </c>
      <c r="B74" s="1" t="s">
        <v>181</v>
      </c>
      <c r="C74" s="1">
        <v>2019</v>
      </c>
      <c r="D74" s="1" t="s">
        <v>179</v>
      </c>
      <c r="E74" s="1" t="s">
        <v>310</v>
      </c>
      <c r="F74" s="1" t="s">
        <v>311</v>
      </c>
      <c r="G74" s="1" t="s">
        <v>182</v>
      </c>
      <c r="H74" s="1">
        <v>2016</v>
      </c>
      <c r="I74" s="1">
        <v>9339</v>
      </c>
    </row>
    <row r="75" spans="1:9" x14ac:dyDescent="0.3">
      <c r="A75" s="1" t="s">
        <v>180</v>
      </c>
      <c r="B75" s="1" t="s">
        <v>181</v>
      </c>
      <c r="C75" s="1">
        <v>2019</v>
      </c>
      <c r="D75" s="1" t="s">
        <v>179</v>
      </c>
      <c r="E75" s="1" t="s">
        <v>310</v>
      </c>
      <c r="F75" s="1" t="s">
        <v>312</v>
      </c>
      <c r="G75" s="1" t="s">
        <v>182</v>
      </c>
      <c r="H75" s="1">
        <v>2016</v>
      </c>
      <c r="I75" s="1">
        <v>925</v>
      </c>
    </row>
    <row r="76" spans="1:9" x14ac:dyDescent="0.3">
      <c r="A76" s="1" t="s">
        <v>180</v>
      </c>
      <c r="B76" s="1" t="s">
        <v>181</v>
      </c>
      <c r="C76" s="1">
        <v>2019</v>
      </c>
      <c r="D76" s="1" t="s">
        <v>179</v>
      </c>
      <c r="E76" s="1" t="s">
        <v>310</v>
      </c>
      <c r="F76" s="1" t="s">
        <v>313</v>
      </c>
      <c r="G76" s="1" t="s">
        <v>182</v>
      </c>
      <c r="H76" s="1">
        <v>2016</v>
      </c>
      <c r="I76" s="1">
        <v>30</v>
      </c>
    </row>
    <row r="77" spans="1:9" x14ac:dyDescent="0.3">
      <c r="A77" s="1" t="s">
        <v>180</v>
      </c>
      <c r="B77" s="1" t="s">
        <v>181</v>
      </c>
      <c r="C77" s="1">
        <v>2019</v>
      </c>
      <c r="D77" s="1" t="s">
        <v>179</v>
      </c>
      <c r="E77" s="1" t="s">
        <v>310</v>
      </c>
      <c r="F77" s="1" t="s">
        <v>314</v>
      </c>
      <c r="G77" s="1" t="s">
        <v>182</v>
      </c>
      <c r="H77" s="1">
        <v>2016</v>
      </c>
      <c r="I77" s="1">
        <v>10294</v>
      </c>
    </row>
    <row r="78" spans="1:9" x14ac:dyDescent="0.3">
      <c r="A78" s="1" t="s">
        <v>180</v>
      </c>
      <c r="B78" s="1" t="s">
        <v>181</v>
      </c>
      <c r="C78" s="1">
        <v>2019</v>
      </c>
      <c r="D78" s="1" t="s">
        <v>179</v>
      </c>
      <c r="E78" s="1" t="s">
        <v>310</v>
      </c>
      <c r="F78" s="1" t="s">
        <v>311</v>
      </c>
      <c r="G78" s="1" t="s">
        <v>182</v>
      </c>
      <c r="H78" s="1">
        <v>2017</v>
      </c>
      <c r="I78" s="1">
        <v>9363</v>
      </c>
    </row>
    <row r="79" spans="1:9" x14ac:dyDescent="0.3">
      <c r="A79" s="1" t="s">
        <v>180</v>
      </c>
      <c r="B79" s="1" t="s">
        <v>181</v>
      </c>
      <c r="C79" s="1">
        <v>2019</v>
      </c>
      <c r="D79" s="1" t="s">
        <v>179</v>
      </c>
      <c r="E79" s="1" t="s">
        <v>310</v>
      </c>
      <c r="F79" s="1" t="s">
        <v>312</v>
      </c>
      <c r="G79" s="1" t="s">
        <v>182</v>
      </c>
      <c r="H79" s="1">
        <v>2017</v>
      </c>
      <c r="I79" s="1">
        <v>827</v>
      </c>
    </row>
    <row r="80" spans="1:9" x14ac:dyDescent="0.3">
      <c r="A80" s="1" t="s">
        <v>180</v>
      </c>
      <c r="B80" s="1" t="s">
        <v>181</v>
      </c>
      <c r="C80" s="1">
        <v>2019</v>
      </c>
      <c r="D80" s="1" t="s">
        <v>179</v>
      </c>
      <c r="E80" s="1" t="s">
        <v>310</v>
      </c>
      <c r="F80" s="1" t="s">
        <v>313</v>
      </c>
      <c r="G80" s="1" t="s">
        <v>182</v>
      </c>
      <c r="H80" s="1">
        <v>2017</v>
      </c>
      <c r="I80" s="1">
        <v>31</v>
      </c>
    </row>
    <row r="81" spans="1:9" x14ac:dyDescent="0.3">
      <c r="A81" s="1" t="s">
        <v>180</v>
      </c>
      <c r="B81" s="1" t="s">
        <v>181</v>
      </c>
      <c r="C81" s="1">
        <v>2019</v>
      </c>
      <c r="D81" s="1" t="s">
        <v>179</v>
      </c>
      <c r="E81" s="1" t="s">
        <v>310</v>
      </c>
      <c r="F81" s="1" t="s">
        <v>314</v>
      </c>
      <c r="G81" s="1" t="s">
        <v>182</v>
      </c>
      <c r="H81" s="1">
        <v>2017</v>
      </c>
      <c r="I81" s="1">
        <v>10221</v>
      </c>
    </row>
    <row r="82" spans="1:9" x14ac:dyDescent="0.3">
      <c r="A82" s="1" t="s">
        <v>180</v>
      </c>
      <c r="B82" s="1" t="s">
        <v>181</v>
      </c>
      <c r="C82" s="1">
        <v>2019</v>
      </c>
      <c r="D82" s="1" t="s">
        <v>179</v>
      </c>
      <c r="E82" s="1" t="s">
        <v>310</v>
      </c>
      <c r="F82" s="1" t="s">
        <v>311</v>
      </c>
      <c r="G82" s="1" t="s">
        <v>182</v>
      </c>
      <c r="H82" s="1">
        <v>2018</v>
      </c>
      <c r="I82" s="1">
        <v>9580</v>
      </c>
    </row>
    <row r="83" spans="1:9" x14ac:dyDescent="0.3">
      <c r="A83" s="1" t="s">
        <v>180</v>
      </c>
      <c r="B83" s="1" t="s">
        <v>181</v>
      </c>
      <c r="C83" s="1">
        <v>2019</v>
      </c>
      <c r="D83" s="1" t="s">
        <v>179</v>
      </c>
      <c r="E83" s="1" t="s">
        <v>310</v>
      </c>
      <c r="F83" s="1" t="s">
        <v>312</v>
      </c>
      <c r="G83" s="1" t="s">
        <v>182</v>
      </c>
      <c r="H83" s="1">
        <v>2018</v>
      </c>
      <c r="I83" s="1">
        <v>861</v>
      </c>
    </row>
    <row r="84" spans="1:9" x14ac:dyDescent="0.3">
      <c r="A84" s="1" t="s">
        <v>180</v>
      </c>
      <c r="B84" s="1" t="s">
        <v>181</v>
      </c>
      <c r="C84" s="1">
        <v>2019</v>
      </c>
      <c r="D84" s="1" t="s">
        <v>179</v>
      </c>
      <c r="E84" s="1" t="s">
        <v>310</v>
      </c>
      <c r="F84" s="1" t="s">
        <v>313</v>
      </c>
      <c r="G84" s="1" t="s">
        <v>182</v>
      </c>
      <c r="H84" s="1">
        <v>2018</v>
      </c>
      <c r="I84" s="1">
        <v>33</v>
      </c>
    </row>
    <row r="85" spans="1:9" x14ac:dyDescent="0.3">
      <c r="A85" s="1" t="s">
        <v>180</v>
      </c>
      <c r="B85" s="1" t="s">
        <v>181</v>
      </c>
      <c r="C85" s="1">
        <v>2019</v>
      </c>
      <c r="D85" s="1" t="s">
        <v>179</v>
      </c>
      <c r="E85" s="1" t="s">
        <v>310</v>
      </c>
      <c r="F85" s="1" t="s">
        <v>314</v>
      </c>
      <c r="G85" s="1" t="s">
        <v>182</v>
      </c>
      <c r="H85" s="1">
        <v>2018</v>
      </c>
      <c r="I85" s="1">
        <v>10474</v>
      </c>
    </row>
    <row r="86" spans="1:9" x14ac:dyDescent="0.3">
      <c r="A86" s="1" t="s">
        <v>180</v>
      </c>
      <c r="B86" s="1" t="s">
        <v>181</v>
      </c>
      <c r="C86" s="1">
        <v>2019</v>
      </c>
      <c r="D86" s="1" t="s">
        <v>230</v>
      </c>
      <c r="E86" s="1" t="s">
        <v>537</v>
      </c>
      <c r="F86" s="1" t="s">
        <v>538</v>
      </c>
      <c r="G86" s="1" t="s">
        <v>182</v>
      </c>
      <c r="H86" s="1">
        <v>2018</v>
      </c>
      <c r="I86" s="1">
        <v>646</v>
      </c>
    </row>
    <row r="87" spans="1:9" x14ac:dyDescent="0.3">
      <c r="A87" s="1" t="s">
        <v>180</v>
      </c>
      <c r="B87" s="1" t="s">
        <v>181</v>
      </c>
      <c r="C87" s="1">
        <v>2019</v>
      </c>
      <c r="D87" s="1" t="s">
        <v>230</v>
      </c>
      <c r="E87" s="1" t="s">
        <v>537</v>
      </c>
      <c r="F87" s="1" t="s">
        <v>395</v>
      </c>
      <c r="G87" s="1" t="s">
        <v>182</v>
      </c>
      <c r="H87" s="1">
        <v>2018</v>
      </c>
      <c r="I87" s="1">
        <v>1037</v>
      </c>
    </row>
    <row r="88" spans="1:9" x14ac:dyDescent="0.3">
      <c r="A88" s="1" t="s">
        <v>180</v>
      </c>
      <c r="B88" s="1" t="s">
        <v>181</v>
      </c>
      <c r="C88" s="1">
        <v>2019</v>
      </c>
      <c r="D88" s="1" t="s">
        <v>230</v>
      </c>
      <c r="E88" s="1" t="s">
        <v>537</v>
      </c>
      <c r="F88" s="1" t="s">
        <v>539</v>
      </c>
      <c r="G88" s="1" t="s">
        <v>182</v>
      </c>
      <c r="H88" s="1">
        <v>2018</v>
      </c>
      <c r="I88" s="1">
        <v>1225</v>
      </c>
    </row>
    <row r="89" spans="1:9" x14ac:dyDescent="0.3">
      <c r="A89" s="1" t="s">
        <v>180</v>
      </c>
      <c r="B89" s="1" t="s">
        <v>181</v>
      </c>
      <c r="C89" s="1">
        <v>2019</v>
      </c>
      <c r="D89" s="1" t="s">
        <v>230</v>
      </c>
      <c r="E89" s="1" t="s">
        <v>537</v>
      </c>
      <c r="F89" s="1" t="s">
        <v>540</v>
      </c>
      <c r="G89" s="1" t="s">
        <v>182</v>
      </c>
      <c r="H89" s="1">
        <v>2018</v>
      </c>
      <c r="I89" s="1">
        <v>1539</v>
      </c>
    </row>
    <row r="90" spans="1:9" x14ac:dyDescent="0.3">
      <c r="A90" s="1" t="s">
        <v>180</v>
      </c>
      <c r="B90" s="1" t="s">
        <v>181</v>
      </c>
      <c r="C90" s="1">
        <v>2019</v>
      </c>
      <c r="D90" s="1" t="s">
        <v>230</v>
      </c>
      <c r="E90" s="1" t="s">
        <v>537</v>
      </c>
      <c r="F90" s="1" t="s">
        <v>314</v>
      </c>
      <c r="G90" s="1" t="s">
        <v>182</v>
      </c>
      <c r="H90" s="1">
        <v>2018</v>
      </c>
      <c r="I90" s="1">
        <f>SUM(I86:I89)</f>
        <v>4447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8"/>
  <sheetViews>
    <sheetView workbookViewId="0">
      <selection activeCell="M15" sqref="M15"/>
    </sheetView>
  </sheetViews>
  <sheetFormatPr defaultRowHeight="14.4" x14ac:dyDescent="0.3"/>
  <cols>
    <col min="1" max="1" width="10.109375" style="1" bestFit="1" customWidth="1"/>
    <col min="2" max="2" width="14.6640625" style="1" customWidth="1"/>
    <col min="3" max="3" width="8.88671875" style="1"/>
    <col min="4" max="4" width="11.21875" style="1" bestFit="1" customWidth="1"/>
    <col min="5" max="6" width="8.88671875" style="1"/>
    <col min="7" max="7" width="16.5546875" style="1" customWidth="1"/>
    <col min="8" max="16384" width="8.88671875" style="1"/>
  </cols>
  <sheetData>
    <row r="1" spans="1:13" x14ac:dyDescent="0.3">
      <c r="A1" s="2" t="s">
        <v>0</v>
      </c>
      <c r="B1" s="2" t="s">
        <v>27</v>
      </c>
      <c r="C1" s="2" t="s">
        <v>2</v>
      </c>
      <c r="D1" s="2" t="s">
        <v>24</v>
      </c>
      <c r="E1" s="2" t="s">
        <v>134</v>
      </c>
      <c r="F1" s="2" t="s">
        <v>137</v>
      </c>
      <c r="G1" s="2" t="s">
        <v>135</v>
      </c>
      <c r="H1" s="2" t="s">
        <v>110</v>
      </c>
      <c r="I1" s="2" t="s">
        <v>138</v>
      </c>
      <c r="J1" s="2" t="s">
        <v>176</v>
      </c>
      <c r="K1" s="4" t="s">
        <v>139</v>
      </c>
      <c r="L1" s="4" t="s">
        <v>177</v>
      </c>
      <c r="M1" s="4" t="s">
        <v>96</v>
      </c>
    </row>
    <row r="2" spans="1:13" x14ac:dyDescent="0.3">
      <c r="A2" s="1" t="s">
        <v>180</v>
      </c>
      <c r="B2" s="1" t="s">
        <v>181</v>
      </c>
      <c r="C2" s="1">
        <v>1996</v>
      </c>
      <c r="D2" s="1" t="s">
        <v>179</v>
      </c>
      <c r="E2" s="1" t="s">
        <v>275</v>
      </c>
      <c r="F2" s="1" t="s">
        <v>276</v>
      </c>
      <c r="G2" s="1" t="s">
        <v>410</v>
      </c>
      <c r="H2" s="1">
        <v>1995</v>
      </c>
      <c r="I2" s="22">
        <v>0.4</v>
      </c>
      <c r="M2" s="1" t="s">
        <v>411</v>
      </c>
    </row>
    <row r="3" spans="1:13" x14ac:dyDescent="0.3">
      <c r="A3" s="1" t="s">
        <v>180</v>
      </c>
      <c r="B3" s="1" t="s">
        <v>181</v>
      </c>
      <c r="C3" s="1">
        <v>1996</v>
      </c>
      <c r="D3" s="1" t="s">
        <v>230</v>
      </c>
      <c r="E3" s="1" t="s">
        <v>275</v>
      </c>
      <c r="F3" s="1" t="s">
        <v>276</v>
      </c>
      <c r="G3" s="1" t="s">
        <v>430</v>
      </c>
      <c r="H3" s="1">
        <v>1995</v>
      </c>
      <c r="I3" s="22">
        <f>400000/1000000</f>
        <v>0.4</v>
      </c>
      <c r="M3" s="1" t="s">
        <v>431</v>
      </c>
    </row>
    <row r="4" spans="1:13" x14ac:dyDescent="0.3">
      <c r="A4" s="1" t="s">
        <v>180</v>
      </c>
      <c r="B4" s="1" t="s">
        <v>181</v>
      </c>
      <c r="C4" s="1">
        <v>1996</v>
      </c>
      <c r="D4" s="1" t="s">
        <v>230</v>
      </c>
      <c r="E4" s="1" t="s">
        <v>432</v>
      </c>
      <c r="F4" s="1" t="s">
        <v>276</v>
      </c>
      <c r="G4" s="1" t="s">
        <v>430</v>
      </c>
      <c r="H4" s="1">
        <v>1995</v>
      </c>
      <c r="I4" s="22">
        <v>0.26</v>
      </c>
    </row>
    <row r="5" spans="1:13" x14ac:dyDescent="0.3">
      <c r="A5" s="1" t="s">
        <v>180</v>
      </c>
      <c r="B5" s="1" t="s">
        <v>181</v>
      </c>
      <c r="C5" s="1">
        <v>2001</v>
      </c>
      <c r="D5" s="1" t="s">
        <v>230</v>
      </c>
      <c r="E5" s="1" t="s">
        <v>275</v>
      </c>
      <c r="F5" s="1" t="s">
        <v>276</v>
      </c>
      <c r="G5" s="1" t="s">
        <v>430</v>
      </c>
      <c r="H5" s="1">
        <v>2000</v>
      </c>
      <c r="I5" s="22">
        <f>400000/1000000</f>
        <v>0.4</v>
      </c>
    </row>
    <row r="6" spans="1:13" x14ac:dyDescent="0.3">
      <c r="A6" s="1" t="s">
        <v>180</v>
      </c>
      <c r="B6" s="1" t="s">
        <v>181</v>
      </c>
      <c r="C6" s="1">
        <v>2001</v>
      </c>
      <c r="D6" s="1" t="s">
        <v>230</v>
      </c>
      <c r="E6" s="1" t="s">
        <v>432</v>
      </c>
      <c r="F6" s="1" t="s">
        <v>276</v>
      </c>
      <c r="G6" s="1" t="s">
        <v>430</v>
      </c>
      <c r="H6" s="1">
        <v>2000</v>
      </c>
      <c r="I6" s="22">
        <v>0.32</v>
      </c>
      <c r="M6" s="1" t="s">
        <v>463</v>
      </c>
    </row>
    <row r="7" spans="1:13" x14ac:dyDescent="0.3">
      <c r="A7" s="1" t="s">
        <v>180</v>
      </c>
      <c r="B7" s="1" t="s">
        <v>181</v>
      </c>
      <c r="C7" s="1">
        <v>2019</v>
      </c>
      <c r="D7" s="1" t="s">
        <v>179</v>
      </c>
      <c r="E7" s="1" t="s">
        <v>275</v>
      </c>
      <c r="F7" s="1" t="s">
        <v>483</v>
      </c>
      <c r="G7" s="1" t="s">
        <v>508</v>
      </c>
      <c r="H7" s="1">
        <v>2018</v>
      </c>
      <c r="I7" s="1">
        <v>4.42</v>
      </c>
    </row>
    <row r="8" spans="1:13" x14ac:dyDescent="0.3">
      <c r="A8" s="1" t="s">
        <v>180</v>
      </c>
      <c r="B8" s="1" t="s">
        <v>181</v>
      </c>
      <c r="C8" s="1">
        <v>2019</v>
      </c>
      <c r="D8" s="1" t="s">
        <v>179</v>
      </c>
      <c r="E8" s="1" t="s">
        <v>275</v>
      </c>
      <c r="F8" s="1" t="s">
        <v>483</v>
      </c>
      <c r="G8" s="1" t="s">
        <v>509</v>
      </c>
      <c r="H8" s="1">
        <v>2018</v>
      </c>
      <c r="I8" s="1">
        <v>1.6</v>
      </c>
    </row>
    <row r="9" spans="1:13" x14ac:dyDescent="0.3">
      <c r="A9" s="1" t="s">
        <v>180</v>
      </c>
      <c r="B9" s="1" t="s">
        <v>181</v>
      </c>
      <c r="C9" s="1">
        <v>2019</v>
      </c>
      <c r="D9" s="1" t="s">
        <v>179</v>
      </c>
      <c r="E9" s="1" t="s">
        <v>275</v>
      </c>
      <c r="F9" s="1" t="s">
        <v>483</v>
      </c>
      <c r="G9" s="1" t="s">
        <v>510</v>
      </c>
      <c r="H9" s="1">
        <v>2018</v>
      </c>
      <c r="I9" s="1">
        <v>1.86</v>
      </c>
    </row>
    <row r="10" spans="1:13" x14ac:dyDescent="0.3">
      <c r="A10" s="1" t="s">
        <v>180</v>
      </c>
      <c r="B10" s="1" t="s">
        <v>181</v>
      </c>
      <c r="C10" s="1">
        <v>2019</v>
      </c>
      <c r="D10" s="1" t="s">
        <v>179</v>
      </c>
      <c r="E10" s="1" t="s">
        <v>275</v>
      </c>
      <c r="F10" s="1" t="s">
        <v>484</v>
      </c>
      <c r="G10" s="1" t="s">
        <v>410</v>
      </c>
      <c r="H10" s="1">
        <v>2018</v>
      </c>
      <c r="I10" s="1">
        <v>0.4</v>
      </c>
    </row>
    <row r="11" spans="1:13" x14ac:dyDescent="0.3">
      <c r="A11" s="1" t="s">
        <v>180</v>
      </c>
      <c r="B11" s="1" t="s">
        <v>181</v>
      </c>
      <c r="C11" s="1">
        <v>2019</v>
      </c>
      <c r="D11" s="1" t="s">
        <v>179</v>
      </c>
      <c r="E11" s="1" t="s">
        <v>275</v>
      </c>
      <c r="F11" s="1" t="s">
        <v>485</v>
      </c>
      <c r="G11" s="1" t="s">
        <v>511</v>
      </c>
      <c r="H11" s="1">
        <v>2018</v>
      </c>
      <c r="I11" s="1" t="s">
        <v>512</v>
      </c>
    </row>
    <row r="12" spans="1:13" x14ac:dyDescent="0.3">
      <c r="A12" s="1" t="s">
        <v>180</v>
      </c>
      <c r="B12" s="1" t="s">
        <v>181</v>
      </c>
      <c r="C12" s="1">
        <v>2019</v>
      </c>
      <c r="D12" s="1" t="s">
        <v>179</v>
      </c>
      <c r="E12" s="1" t="s">
        <v>275</v>
      </c>
      <c r="F12" s="1" t="s">
        <v>486</v>
      </c>
      <c r="G12" s="1" t="s">
        <v>525</v>
      </c>
      <c r="H12" s="1">
        <v>2018</v>
      </c>
    </row>
    <row r="13" spans="1:13" x14ac:dyDescent="0.3">
      <c r="A13" s="1" t="s">
        <v>180</v>
      </c>
      <c r="B13" s="1" t="s">
        <v>181</v>
      </c>
      <c r="C13" s="1">
        <v>2019</v>
      </c>
      <c r="D13" s="1" t="s">
        <v>179</v>
      </c>
      <c r="E13" s="1" t="s">
        <v>275</v>
      </c>
      <c r="F13" s="1" t="s">
        <v>182</v>
      </c>
      <c r="G13" s="1" t="s">
        <v>314</v>
      </c>
      <c r="H13" s="1">
        <v>2018</v>
      </c>
      <c r="I13" s="1">
        <f>8.28+0.015</f>
        <v>8.2949999999999999</v>
      </c>
    </row>
    <row r="14" spans="1:13" x14ac:dyDescent="0.3">
      <c r="A14" s="1" t="s">
        <v>180</v>
      </c>
      <c r="B14" s="1" t="s">
        <v>181</v>
      </c>
      <c r="C14" s="1">
        <v>2019</v>
      </c>
      <c r="D14" s="1" t="s">
        <v>230</v>
      </c>
      <c r="E14" s="1" t="s">
        <v>275</v>
      </c>
      <c r="F14" s="1" t="s">
        <v>536</v>
      </c>
      <c r="G14" s="1" t="s">
        <v>535</v>
      </c>
      <c r="H14" s="1">
        <v>2018</v>
      </c>
      <c r="I14" s="1">
        <v>0.6</v>
      </c>
      <c r="M14" s="1" t="s">
        <v>547</v>
      </c>
    </row>
    <row r="15" spans="1:13" x14ac:dyDescent="0.3">
      <c r="A15" s="1" t="s">
        <v>180</v>
      </c>
      <c r="B15" s="1" t="s">
        <v>181</v>
      </c>
      <c r="C15" s="1">
        <v>2019</v>
      </c>
      <c r="D15" s="1" t="s">
        <v>230</v>
      </c>
      <c r="E15" s="1" t="s">
        <v>275</v>
      </c>
      <c r="F15" s="1" t="s">
        <v>541</v>
      </c>
      <c r="G15" s="1" t="s">
        <v>542</v>
      </c>
      <c r="H15" s="1">
        <v>2018</v>
      </c>
      <c r="I15" s="1">
        <v>0.5</v>
      </c>
    </row>
    <row r="16" spans="1:13" x14ac:dyDescent="0.3">
      <c r="A16" s="1" t="s">
        <v>180</v>
      </c>
      <c r="B16" s="1" t="s">
        <v>181</v>
      </c>
      <c r="C16" s="1">
        <v>2019</v>
      </c>
      <c r="D16" s="1" t="s">
        <v>230</v>
      </c>
      <c r="E16" s="1" t="s">
        <v>275</v>
      </c>
      <c r="F16" s="1" t="s">
        <v>545</v>
      </c>
      <c r="G16" s="1" t="s">
        <v>543</v>
      </c>
      <c r="H16" s="1">
        <v>2018</v>
      </c>
      <c r="I16" s="1">
        <v>1</v>
      </c>
    </row>
    <row r="17" spans="1:9" x14ac:dyDescent="0.3">
      <c r="A17" s="1" t="s">
        <v>180</v>
      </c>
      <c r="B17" s="1" t="s">
        <v>181</v>
      </c>
      <c r="C17" s="1">
        <v>2019</v>
      </c>
      <c r="D17" s="1" t="s">
        <v>230</v>
      </c>
      <c r="E17" s="1" t="s">
        <v>275</v>
      </c>
      <c r="F17" s="1" t="s">
        <v>546</v>
      </c>
      <c r="G17" s="1" t="s">
        <v>544</v>
      </c>
      <c r="H17" s="1">
        <v>2018</v>
      </c>
      <c r="I17" s="1">
        <v>0.45</v>
      </c>
    </row>
    <row r="18" spans="1:9" x14ac:dyDescent="0.3">
      <c r="A18" s="1" t="s">
        <v>180</v>
      </c>
      <c r="B18" s="1" t="s">
        <v>181</v>
      </c>
      <c r="C18" s="1">
        <v>2019</v>
      </c>
      <c r="D18" s="1" t="s">
        <v>230</v>
      </c>
      <c r="E18" s="1" t="s">
        <v>275</v>
      </c>
      <c r="F18" s="1" t="s">
        <v>182</v>
      </c>
      <c r="G18" s="1" t="s">
        <v>314</v>
      </c>
      <c r="H18" s="1">
        <v>2018</v>
      </c>
      <c r="I18" s="1">
        <v>2.5499999999999998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
  <sheetViews>
    <sheetView workbookViewId="0">
      <selection sqref="A1:H1"/>
    </sheetView>
  </sheetViews>
  <sheetFormatPr defaultRowHeight="14.4" x14ac:dyDescent="0.3"/>
  <cols>
    <col min="1" max="4" width="8.88671875" style="1"/>
    <col min="5" max="5" width="11.77734375" style="1" bestFit="1" customWidth="1"/>
    <col min="6" max="6" width="14.88671875" style="1" bestFit="1" customWidth="1"/>
    <col min="7" max="16384" width="8.88671875" style="1"/>
  </cols>
  <sheetData>
    <row r="1" spans="1:8" x14ac:dyDescent="0.3">
      <c r="A1" s="2" t="s">
        <v>0</v>
      </c>
      <c r="B1" s="2" t="s">
        <v>27</v>
      </c>
      <c r="C1" s="2" t="s">
        <v>2</v>
      </c>
      <c r="D1" s="2" t="s">
        <v>110</v>
      </c>
      <c r="E1" s="2" t="s">
        <v>140</v>
      </c>
      <c r="F1" s="2" t="s">
        <v>141</v>
      </c>
      <c r="G1" s="2" t="s">
        <v>142</v>
      </c>
      <c r="H1" s="2" t="s">
        <v>96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90"/>
  <sheetViews>
    <sheetView workbookViewId="0">
      <pane ySplit="1" topLeftCell="A52" activePane="bottomLeft" state="frozen"/>
      <selection pane="bottomLeft" activeCell="M74" sqref="M74"/>
    </sheetView>
  </sheetViews>
  <sheetFormatPr defaultRowHeight="14.4" x14ac:dyDescent="0.3"/>
  <cols>
    <col min="1" max="1" width="10.109375" style="1" bestFit="1" customWidth="1"/>
    <col min="2" max="4" width="8.88671875" style="1"/>
    <col min="5" max="5" width="19.88671875" style="1" bestFit="1" customWidth="1"/>
    <col min="6" max="6" width="13.109375" style="1" customWidth="1"/>
    <col min="7" max="7" width="5" style="1" bestFit="1" customWidth="1"/>
    <col min="8" max="8" width="10" style="1" bestFit="1" customWidth="1"/>
    <col min="9" max="16384" width="8.88671875" style="1"/>
  </cols>
  <sheetData>
    <row r="1" spans="1:13" x14ac:dyDescent="0.3">
      <c r="A1" s="2" t="s">
        <v>0</v>
      </c>
      <c r="B1" s="2" t="s">
        <v>27</v>
      </c>
      <c r="C1" s="2" t="s">
        <v>2</v>
      </c>
      <c r="D1" s="2" t="s">
        <v>24</v>
      </c>
      <c r="E1" s="2" t="s">
        <v>143</v>
      </c>
      <c r="F1" s="2" t="s">
        <v>109</v>
      </c>
      <c r="G1" s="2" t="s">
        <v>110</v>
      </c>
      <c r="H1" s="5" t="s">
        <v>144</v>
      </c>
      <c r="I1" s="4" t="s">
        <v>145</v>
      </c>
      <c r="J1" s="4" t="s">
        <v>31</v>
      </c>
      <c r="K1" s="2" t="s">
        <v>146</v>
      </c>
      <c r="L1" s="2" t="s">
        <v>147</v>
      </c>
      <c r="M1" s="4" t="s">
        <v>96</v>
      </c>
    </row>
    <row r="2" spans="1:13" x14ac:dyDescent="0.3">
      <c r="A2" s="1" t="s">
        <v>180</v>
      </c>
      <c r="B2" s="1" t="s">
        <v>181</v>
      </c>
      <c r="C2" s="1">
        <v>1991</v>
      </c>
      <c r="D2" s="1" t="s">
        <v>179</v>
      </c>
      <c r="E2" s="1" t="s">
        <v>277</v>
      </c>
      <c r="F2" s="1" t="s">
        <v>278</v>
      </c>
      <c r="G2" s="1">
        <v>1990</v>
      </c>
      <c r="H2" s="1">
        <v>275433000</v>
      </c>
    </row>
    <row r="3" spans="1:13" x14ac:dyDescent="0.3">
      <c r="A3" s="1" t="s">
        <v>180</v>
      </c>
      <c r="B3" s="1" t="s">
        <v>181</v>
      </c>
      <c r="C3" s="1">
        <v>1991</v>
      </c>
      <c r="D3" s="1" t="s">
        <v>179</v>
      </c>
      <c r="E3" s="1" t="s">
        <v>279</v>
      </c>
      <c r="F3" s="1" t="s">
        <v>280</v>
      </c>
      <c r="G3" s="1">
        <v>1990</v>
      </c>
      <c r="H3" s="1">
        <v>45675000</v>
      </c>
    </row>
    <row r="4" spans="1:13" x14ac:dyDescent="0.3">
      <c r="A4" s="1" t="s">
        <v>180</v>
      </c>
      <c r="B4" s="1" t="s">
        <v>181</v>
      </c>
      <c r="C4" s="1">
        <v>1991</v>
      </c>
      <c r="D4" s="1" t="s">
        <v>179</v>
      </c>
      <c r="E4" s="1" t="s">
        <v>281</v>
      </c>
      <c r="F4" s="1" t="s">
        <v>282</v>
      </c>
      <c r="G4" s="1">
        <v>1990</v>
      </c>
      <c r="H4" s="1">
        <v>35768000</v>
      </c>
    </row>
    <row r="5" spans="1:13" x14ac:dyDescent="0.3">
      <c r="A5" s="1" t="s">
        <v>180</v>
      </c>
      <c r="B5" s="1" t="s">
        <v>181</v>
      </c>
      <c r="C5" s="1">
        <v>1991</v>
      </c>
      <c r="D5" s="1" t="s">
        <v>179</v>
      </c>
      <c r="E5" s="1" t="s">
        <v>283</v>
      </c>
      <c r="F5" s="1" t="s">
        <v>284</v>
      </c>
      <c r="G5" s="1">
        <v>1990</v>
      </c>
      <c r="H5" s="1">
        <v>29818000</v>
      </c>
    </row>
    <row r="6" spans="1:13" x14ac:dyDescent="0.3">
      <c r="A6" s="1" t="s">
        <v>180</v>
      </c>
      <c r="B6" s="1" t="s">
        <v>181</v>
      </c>
      <c r="C6" s="1">
        <v>1991</v>
      </c>
      <c r="D6" s="1" t="s">
        <v>179</v>
      </c>
      <c r="E6" s="1" t="s">
        <v>285</v>
      </c>
      <c r="F6" s="1" t="s">
        <v>308</v>
      </c>
      <c r="G6" s="1">
        <v>1990</v>
      </c>
      <c r="H6" s="1">
        <v>28620000</v>
      </c>
    </row>
    <row r="7" spans="1:13" x14ac:dyDescent="0.3">
      <c r="A7" s="1" t="s">
        <v>180</v>
      </c>
      <c r="B7" s="1" t="s">
        <v>181</v>
      </c>
      <c r="C7" s="1">
        <v>1991</v>
      </c>
      <c r="D7" s="1" t="s">
        <v>179</v>
      </c>
      <c r="E7" s="1" t="s">
        <v>287</v>
      </c>
      <c r="F7" s="1" t="s">
        <v>288</v>
      </c>
      <c r="G7" s="1">
        <v>1990</v>
      </c>
      <c r="H7" s="1">
        <v>25626000</v>
      </c>
    </row>
    <row r="8" spans="1:13" x14ac:dyDescent="0.3">
      <c r="A8" s="1" t="s">
        <v>180</v>
      </c>
      <c r="B8" s="1" t="s">
        <v>181</v>
      </c>
      <c r="C8" s="1">
        <v>1991</v>
      </c>
      <c r="D8" s="1" t="s">
        <v>179</v>
      </c>
      <c r="E8" s="1" t="s">
        <v>289</v>
      </c>
      <c r="F8" s="1" t="s">
        <v>288</v>
      </c>
      <c r="G8" s="1">
        <v>1990</v>
      </c>
      <c r="H8" s="1">
        <v>13335000</v>
      </c>
    </row>
    <row r="9" spans="1:13" x14ac:dyDescent="0.3">
      <c r="A9" s="1" t="s">
        <v>180</v>
      </c>
      <c r="B9" s="1" t="s">
        <v>181</v>
      </c>
      <c r="C9" s="1">
        <v>1991</v>
      </c>
      <c r="D9" s="1" t="s">
        <v>179</v>
      </c>
      <c r="E9" s="1" t="s">
        <v>290</v>
      </c>
      <c r="F9" s="1" t="s">
        <v>291</v>
      </c>
      <c r="G9" s="1">
        <v>1990</v>
      </c>
      <c r="H9" s="1">
        <v>9991000</v>
      </c>
    </row>
    <row r="10" spans="1:13" x14ac:dyDescent="0.3">
      <c r="A10" s="1" t="s">
        <v>180</v>
      </c>
      <c r="B10" s="1" t="s">
        <v>181</v>
      </c>
      <c r="C10" s="1">
        <v>1991</v>
      </c>
      <c r="D10" s="1" t="s">
        <v>179</v>
      </c>
      <c r="E10" s="1" t="s">
        <v>292</v>
      </c>
      <c r="F10" s="1" t="s">
        <v>293</v>
      </c>
      <c r="G10" s="1">
        <v>1990</v>
      </c>
      <c r="H10" s="1">
        <v>6423000</v>
      </c>
    </row>
    <row r="11" spans="1:13" x14ac:dyDescent="0.3">
      <c r="A11" s="1" t="s">
        <v>180</v>
      </c>
      <c r="B11" s="1" t="s">
        <v>181</v>
      </c>
      <c r="C11" s="1">
        <v>1991</v>
      </c>
      <c r="D11" s="1" t="s">
        <v>179</v>
      </c>
      <c r="E11" s="1" t="s">
        <v>294</v>
      </c>
      <c r="F11" s="1" t="s">
        <v>295</v>
      </c>
      <c r="G11" s="1">
        <v>1990</v>
      </c>
      <c r="H11" s="1">
        <v>5556000</v>
      </c>
    </row>
    <row r="12" spans="1:13" x14ac:dyDescent="0.3">
      <c r="A12" s="1" t="s">
        <v>180</v>
      </c>
      <c r="B12" s="1" t="s">
        <v>181</v>
      </c>
      <c r="C12" s="1">
        <v>1991</v>
      </c>
      <c r="D12" s="1" t="s">
        <v>179</v>
      </c>
      <c r="E12" s="1" t="s">
        <v>296</v>
      </c>
      <c r="F12" s="1" t="s">
        <v>280</v>
      </c>
      <c r="G12" s="1">
        <v>1990</v>
      </c>
      <c r="H12" s="1">
        <v>4840000</v>
      </c>
    </row>
    <row r="13" spans="1:13" x14ac:dyDescent="0.3">
      <c r="A13" s="1" t="s">
        <v>180</v>
      </c>
      <c r="B13" s="1" t="s">
        <v>181</v>
      </c>
      <c r="C13" s="1">
        <v>1991</v>
      </c>
      <c r="D13" s="1" t="s">
        <v>179</v>
      </c>
      <c r="E13" s="1" t="s">
        <v>297</v>
      </c>
      <c r="F13" s="1" t="s">
        <v>298</v>
      </c>
      <c r="G13" s="1">
        <v>1990</v>
      </c>
      <c r="H13" s="1">
        <v>4420000</v>
      </c>
    </row>
    <row r="14" spans="1:13" x14ac:dyDescent="0.3">
      <c r="A14" s="1" t="s">
        <v>180</v>
      </c>
      <c r="B14" s="1" t="s">
        <v>181</v>
      </c>
      <c r="C14" s="1">
        <v>1991</v>
      </c>
      <c r="D14" s="1" t="s">
        <v>179</v>
      </c>
      <c r="E14" s="1" t="s">
        <v>299</v>
      </c>
      <c r="F14" s="1" t="s">
        <v>286</v>
      </c>
      <c r="G14" s="1">
        <v>1990</v>
      </c>
      <c r="H14" s="1">
        <v>3624000</v>
      </c>
    </row>
    <row r="15" spans="1:13" x14ac:dyDescent="0.3">
      <c r="A15" s="1" t="s">
        <v>180</v>
      </c>
      <c r="B15" s="1" t="s">
        <v>181</v>
      </c>
      <c r="C15" s="1">
        <v>1991</v>
      </c>
      <c r="D15" s="1" t="s">
        <v>179</v>
      </c>
      <c r="E15" s="1" t="s">
        <v>300</v>
      </c>
      <c r="F15" s="1" t="s">
        <v>301</v>
      </c>
      <c r="G15" s="1">
        <v>1990</v>
      </c>
      <c r="H15" s="1">
        <v>3543000</v>
      </c>
    </row>
    <row r="16" spans="1:13" x14ac:dyDescent="0.3">
      <c r="A16" s="1" t="s">
        <v>180</v>
      </c>
      <c r="B16" s="1" t="s">
        <v>181</v>
      </c>
      <c r="C16" s="1">
        <v>1991</v>
      </c>
      <c r="D16" s="1" t="s">
        <v>179</v>
      </c>
      <c r="E16" s="1" t="s">
        <v>302</v>
      </c>
      <c r="F16" s="1" t="s">
        <v>303</v>
      </c>
      <c r="G16" s="1">
        <v>1990</v>
      </c>
      <c r="H16" s="1">
        <v>2779000</v>
      </c>
    </row>
    <row r="17" spans="1:8" x14ac:dyDescent="0.3">
      <c r="A17" s="1" t="s">
        <v>180</v>
      </c>
      <c r="B17" s="1" t="s">
        <v>181</v>
      </c>
      <c r="C17" s="1">
        <v>1991</v>
      </c>
      <c r="D17" s="1" t="s">
        <v>179</v>
      </c>
      <c r="E17" s="1" t="s">
        <v>304</v>
      </c>
      <c r="F17" s="1" t="s">
        <v>286</v>
      </c>
      <c r="G17" s="1">
        <v>1990</v>
      </c>
      <c r="H17" s="1">
        <v>2325000</v>
      </c>
    </row>
    <row r="18" spans="1:8" x14ac:dyDescent="0.3">
      <c r="A18" s="1" t="s">
        <v>180</v>
      </c>
      <c r="B18" s="1" t="s">
        <v>181</v>
      </c>
      <c r="C18" s="1">
        <v>1991</v>
      </c>
      <c r="D18" s="1" t="s">
        <v>179</v>
      </c>
      <c r="E18" s="1" t="s">
        <v>305</v>
      </c>
      <c r="F18" s="1" t="s">
        <v>295</v>
      </c>
      <c r="G18" s="1">
        <v>1990</v>
      </c>
      <c r="H18" s="1">
        <v>2145000</v>
      </c>
    </row>
    <row r="19" spans="1:8" x14ac:dyDescent="0.3">
      <c r="A19" s="1" t="s">
        <v>180</v>
      </c>
      <c r="B19" s="1" t="s">
        <v>181</v>
      </c>
      <c r="C19" s="1">
        <v>1991</v>
      </c>
      <c r="D19" s="1" t="s">
        <v>179</v>
      </c>
      <c r="E19" s="1" t="s">
        <v>306</v>
      </c>
      <c r="F19" s="1" t="s">
        <v>284</v>
      </c>
      <c r="G19" s="1">
        <v>1990</v>
      </c>
      <c r="H19" s="1">
        <v>1821000</v>
      </c>
    </row>
    <row r="20" spans="1:8" x14ac:dyDescent="0.3">
      <c r="A20" s="1" t="s">
        <v>180</v>
      </c>
      <c r="B20" s="1" t="s">
        <v>181</v>
      </c>
      <c r="C20" s="1">
        <v>1991</v>
      </c>
      <c r="D20" s="1" t="s">
        <v>179</v>
      </c>
      <c r="E20" s="1" t="s">
        <v>307</v>
      </c>
      <c r="F20" s="1" t="s">
        <v>295</v>
      </c>
      <c r="G20" s="1">
        <v>1990</v>
      </c>
      <c r="H20" s="1">
        <v>1625000</v>
      </c>
    </row>
    <row r="21" spans="1:8" x14ac:dyDescent="0.3">
      <c r="A21" s="1" t="s">
        <v>180</v>
      </c>
      <c r="B21" s="1" t="s">
        <v>181</v>
      </c>
      <c r="C21" s="1">
        <v>1991</v>
      </c>
      <c r="D21" s="1" t="s">
        <v>179</v>
      </c>
      <c r="E21" s="1" t="s">
        <v>425</v>
      </c>
      <c r="F21" s="1" t="s">
        <v>308</v>
      </c>
      <c r="G21" s="1">
        <v>1990</v>
      </c>
      <c r="H21" s="1">
        <v>1525000</v>
      </c>
    </row>
    <row r="22" spans="1:8" x14ac:dyDescent="0.3">
      <c r="A22" s="1" t="s">
        <v>180</v>
      </c>
      <c r="B22" s="1" t="s">
        <v>181</v>
      </c>
      <c r="C22" s="1">
        <v>1991</v>
      </c>
      <c r="D22" s="1" t="s">
        <v>179</v>
      </c>
      <c r="E22" s="1" t="s">
        <v>309</v>
      </c>
      <c r="F22" s="1" t="s">
        <v>293</v>
      </c>
      <c r="G22" s="1">
        <v>1990</v>
      </c>
      <c r="H22" s="1">
        <v>1510000</v>
      </c>
    </row>
    <row r="23" spans="1:8" x14ac:dyDescent="0.3">
      <c r="A23" s="1" t="s">
        <v>180</v>
      </c>
      <c r="B23" s="1" t="s">
        <v>181</v>
      </c>
      <c r="C23" s="1">
        <v>1991</v>
      </c>
      <c r="D23" s="1" t="s">
        <v>179</v>
      </c>
      <c r="E23" s="1" t="s">
        <v>314</v>
      </c>
      <c r="F23" s="1" t="s">
        <v>314</v>
      </c>
      <c r="G23" s="1">
        <v>1990</v>
      </c>
      <c r="H23" s="1">
        <f>SUM(H2:H22)</f>
        <v>506402000</v>
      </c>
    </row>
    <row r="24" spans="1:8" x14ac:dyDescent="0.3">
      <c r="A24" s="1" t="s">
        <v>180</v>
      </c>
      <c r="B24" s="1" t="s">
        <v>181</v>
      </c>
      <c r="C24" s="1">
        <v>1996</v>
      </c>
      <c r="D24" s="1" t="s">
        <v>179</v>
      </c>
      <c r="E24" s="1" t="s">
        <v>277</v>
      </c>
      <c r="F24" s="1" t="s">
        <v>278</v>
      </c>
      <c r="G24" s="1">
        <v>1995</v>
      </c>
      <c r="H24" s="1">
        <v>196080000</v>
      </c>
    </row>
    <row r="25" spans="1:8" x14ac:dyDescent="0.3">
      <c r="A25" s="1" t="s">
        <v>180</v>
      </c>
      <c r="B25" s="1" t="s">
        <v>181</v>
      </c>
      <c r="C25" s="1">
        <v>1996</v>
      </c>
      <c r="D25" s="1" t="s">
        <v>179</v>
      </c>
      <c r="E25" s="1" t="s">
        <v>417</v>
      </c>
      <c r="F25" s="1" t="s">
        <v>280</v>
      </c>
      <c r="G25" s="1">
        <v>1995</v>
      </c>
      <c r="H25" s="1">
        <v>64399000</v>
      </c>
    </row>
    <row r="26" spans="1:8" x14ac:dyDescent="0.3">
      <c r="A26" s="1" t="s">
        <v>180</v>
      </c>
      <c r="B26" s="1" t="s">
        <v>181</v>
      </c>
      <c r="C26" s="1">
        <v>1996</v>
      </c>
      <c r="D26" s="1" t="s">
        <v>179</v>
      </c>
      <c r="E26" s="1" t="s">
        <v>283</v>
      </c>
      <c r="F26" s="1" t="s">
        <v>284</v>
      </c>
      <c r="G26" s="1">
        <v>1995</v>
      </c>
      <c r="H26" s="1">
        <v>61076000</v>
      </c>
    </row>
    <row r="27" spans="1:8" x14ac:dyDescent="0.3">
      <c r="A27" s="1" t="s">
        <v>180</v>
      </c>
      <c r="B27" s="1" t="s">
        <v>181</v>
      </c>
      <c r="C27" s="1">
        <v>1996</v>
      </c>
      <c r="D27" s="1" t="s">
        <v>179</v>
      </c>
      <c r="E27" s="1" t="s">
        <v>418</v>
      </c>
      <c r="F27" s="1" t="s">
        <v>280</v>
      </c>
      <c r="G27" s="1">
        <v>1995</v>
      </c>
      <c r="H27" s="1">
        <v>57892000</v>
      </c>
    </row>
    <row r="28" spans="1:8" x14ac:dyDescent="0.3">
      <c r="A28" s="1" t="s">
        <v>180</v>
      </c>
      <c r="B28" s="1" t="s">
        <v>181</v>
      </c>
      <c r="C28" s="1">
        <v>1996</v>
      </c>
      <c r="D28" s="1" t="s">
        <v>179</v>
      </c>
      <c r="E28" s="1" t="s">
        <v>419</v>
      </c>
      <c r="F28" s="1" t="s">
        <v>280</v>
      </c>
      <c r="G28" s="1">
        <v>1995</v>
      </c>
      <c r="H28" s="1">
        <v>47540000</v>
      </c>
    </row>
    <row r="29" spans="1:8" x14ac:dyDescent="0.3">
      <c r="A29" s="1" t="s">
        <v>180</v>
      </c>
      <c r="B29" s="1" t="s">
        <v>181</v>
      </c>
      <c r="C29" s="1">
        <v>1996</v>
      </c>
      <c r="D29" s="1" t="s">
        <v>179</v>
      </c>
      <c r="E29" s="1" t="s">
        <v>285</v>
      </c>
      <c r="F29" s="1" t="s">
        <v>308</v>
      </c>
      <c r="G29" s="1">
        <v>1995</v>
      </c>
      <c r="H29" s="1">
        <v>30659000</v>
      </c>
    </row>
    <row r="30" spans="1:8" x14ac:dyDescent="0.3">
      <c r="A30" s="1" t="s">
        <v>180</v>
      </c>
      <c r="B30" s="1" t="s">
        <v>181</v>
      </c>
      <c r="C30" s="1">
        <v>1996</v>
      </c>
      <c r="D30" s="1" t="s">
        <v>179</v>
      </c>
      <c r="E30" s="1" t="s">
        <v>281</v>
      </c>
      <c r="F30" s="1" t="s">
        <v>282</v>
      </c>
      <c r="G30" s="1">
        <v>1995</v>
      </c>
      <c r="H30" s="1">
        <v>23649000</v>
      </c>
    </row>
    <row r="31" spans="1:8" x14ac:dyDescent="0.3">
      <c r="A31" s="1" t="s">
        <v>180</v>
      </c>
      <c r="B31" s="1" t="s">
        <v>181</v>
      </c>
      <c r="C31" s="1">
        <v>1996</v>
      </c>
      <c r="D31" s="1" t="s">
        <v>179</v>
      </c>
      <c r="E31" s="1" t="s">
        <v>287</v>
      </c>
      <c r="F31" s="1" t="s">
        <v>288</v>
      </c>
      <c r="G31" s="1">
        <v>1995</v>
      </c>
      <c r="H31" s="1">
        <v>19768000</v>
      </c>
    </row>
    <row r="32" spans="1:8" x14ac:dyDescent="0.3">
      <c r="A32" s="1" t="s">
        <v>180</v>
      </c>
      <c r="B32" s="1" t="s">
        <v>181</v>
      </c>
      <c r="C32" s="1">
        <v>1996</v>
      </c>
      <c r="D32" s="1" t="s">
        <v>179</v>
      </c>
      <c r="E32" s="1" t="s">
        <v>289</v>
      </c>
      <c r="F32" s="1" t="s">
        <v>288</v>
      </c>
      <c r="G32" s="1">
        <v>1995</v>
      </c>
      <c r="H32" s="1">
        <v>9944000</v>
      </c>
    </row>
    <row r="33" spans="1:8" x14ac:dyDescent="0.3">
      <c r="A33" s="1" t="s">
        <v>180</v>
      </c>
      <c r="B33" s="1" t="s">
        <v>181</v>
      </c>
      <c r="C33" s="1">
        <v>1996</v>
      </c>
      <c r="D33" s="1" t="s">
        <v>179</v>
      </c>
      <c r="E33" s="1" t="s">
        <v>292</v>
      </c>
      <c r="F33" s="1" t="s">
        <v>293</v>
      </c>
      <c r="G33" s="1">
        <v>1995</v>
      </c>
      <c r="H33" s="1">
        <v>7271000</v>
      </c>
    </row>
    <row r="34" spans="1:8" x14ac:dyDescent="0.3">
      <c r="A34" s="1" t="s">
        <v>180</v>
      </c>
      <c r="B34" s="1" t="s">
        <v>181</v>
      </c>
      <c r="C34" s="1">
        <v>1996</v>
      </c>
      <c r="D34" s="1" t="s">
        <v>179</v>
      </c>
      <c r="E34" s="1" t="s">
        <v>420</v>
      </c>
      <c r="F34" s="1" t="s">
        <v>291</v>
      </c>
      <c r="G34" s="1">
        <v>1995</v>
      </c>
      <c r="H34" s="1">
        <v>6843000</v>
      </c>
    </row>
    <row r="35" spans="1:8" x14ac:dyDescent="0.3">
      <c r="A35" s="1" t="s">
        <v>180</v>
      </c>
      <c r="B35" s="1" t="s">
        <v>181</v>
      </c>
      <c r="C35" s="1">
        <v>1996</v>
      </c>
      <c r="D35" s="1" t="s">
        <v>179</v>
      </c>
      <c r="E35" s="1" t="s">
        <v>294</v>
      </c>
      <c r="F35" s="1" t="s">
        <v>295</v>
      </c>
      <c r="G35" s="1">
        <v>1995</v>
      </c>
      <c r="H35" s="1">
        <v>6691000</v>
      </c>
    </row>
    <row r="36" spans="1:8" x14ac:dyDescent="0.3">
      <c r="A36" s="1" t="s">
        <v>180</v>
      </c>
      <c r="B36" s="1" t="s">
        <v>181</v>
      </c>
      <c r="C36" s="1">
        <v>1996</v>
      </c>
      <c r="D36" s="1" t="s">
        <v>179</v>
      </c>
      <c r="E36" s="1" t="s">
        <v>296</v>
      </c>
      <c r="F36" s="1" t="s">
        <v>280</v>
      </c>
      <c r="G36" s="1">
        <v>1995</v>
      </c>
      <c r="H36" s="1">
        <v>5668000</v>
      </c>
    </row>
    <row r="37" spans="1:8" x14ac:dyDescent="0.3">
      <c r="A37" s="1" t="s">
        <v>180</v>
      </c>
      <c r="B37" s="1" t="s">
        <v>181</v>
      </c>
      <c r="C37" s="1">
        <v>1996</v>
      </c>
      <c r="D37" s="1" t="s">
        <v>179</v>
      </c>
      <c r="E37" s="1" t="s">
        <v>297</v>
      </c>
      <c r="F37" s="1" t="s">
        <v>298</v>
      </c>
      <c r="G37" s="1">
        <v>1995</v>
      </c>
      <c r="H37" s="1">
        <v>5504000</v>
      </c>
    </row>
    <row r="38" spans="1:8" x14ac:dyDescent="0.3">
      <c r="A38" s="1" t="s">
        <v>180</v>
      </c>
      <c r="B38" s="1" t="s">
        <v>181</v>
      </c>
      <c r="C38" s="1">
        <v>1996</v>
      </c>
      <c r="D38" s="1" t="s">
        <v>179</v>
      </c>
      <c r="E38" s="1" t="s">
        <v>299</v>
      </c>
      <c r="F38" s="1" t="s">
        <v>286</v>
      </c>
      <c r="G38" s="1">
        <v>1995</v>
      </c>
      <c r="H38" s="1">
        <v>4987000</v>
      </c>
    </row>
    <row r="39" spans="1:8" x14ac:dyDescent="0.3">
      <c r="A39" s="1" t="s">
        <v>180</v>
      </c>
      <c r="B39" s="1" t="s">
        <v>181</v>
      </c>
      <c r="C39" s="1">
        <v>1996</v>
      </c>
      <c r="D39" s="1" t="s">
        <v>179</v>
      </c>
      <c r="E39" s="1" t="s">
        <v>307</v>
      </c>
      <c r="F39" s="1" t="s">
        <v>295</v>
      </c>
      <c r="G39" s="1">
        <v>1995</v>
      </c>
      <c r="H39" s="1">
        <v>4900000</v>
      </c>
    </row>
    <row r="40" spans="1:8" x14ac:dyDescent="0.3">
      <c r="A40" s="1" t="s">
        <v>180</v>
      </c>
      <c r="B40" s="1" t="s">
        <v>181</v>
      </c>
      <c r="C40" s="1">
        <v>1996</v>
      </c>
      <c r="D40" s="1" t="s">
        <v>179</v>
      </c>
      <c r="E40" s="1" t="s">
        <v>304</v>
      </c>
      <c r="F40" s="1" t="s">
        <v>286</v>
      </c>
      <c r="G40" s="1">
        <v>1995</v>
      </c>
      <c r="H40" s="1">
        <v>3890000</v>
      </c>
    </row>
    <row r="41" spans="1:8" x14ac:dyDescent="0.3">
      <c r="A41" s="1" t="s">
        <v>180</v>
      </c>
      <c r="B41" s="1" t="s">
        <v>181</v>
      </c>
      <c r="C41" s="1">
        <v>1996</v>
      </c>
      <c r="D41" s="1" t="s">
        <v>179</v>
      </c>
      <c r="E41" s="1" t="s">
        <v>421</v>
      </c>
      <c r="F41" s="1" t="s">
        <v>295</v>
      </c>
      <c r="G41" s="1">
        <v>1995</v>
      </c>
      <c r="H41" s="1">
        <v>3070000</v>
      </c>
    </row>
    <row r="42" spans="1:8" x14ac:dyDescent="0.3">
      <c r="A42" s="1" t="s">
        <v>180</v>
      </c>
      <c r="B42" s="1" t="s">
        <v>181</v>
      </c>
      <c r="C42" s="1">
        <v>1996</v>
      </c>
      <c r="D42" s="1" t="s">
        <v>179</v>
      </c>
      <c r="E42" s="1" t="s">
        <v>422</v>
      </c>
      <c r="F42" s="1" t="s">
        <v>301</v>
      </c>
      <c r="G42" s="1">
        <v>1995</v>
      </c>
      <c r="H42" s="1">
        <v>3042000</v>
      </c>
    </row>
    <row r="43" spans="1:8" x14ac:dyDescent="0.3">
      <c r="A43" s="1" t="s">
        <v>180</v>
      </c>
      <c r="B43" s="1" t="s">
        <v>181</v>
      </c>
      <c r="C43" s="1">
        <v>1996</v>
      </c>
      <c r="D43" s="1" t="s">
        <v>179</v>
      </c>
      <c r="E43" s="1" t="s">
        <v>302</v>
      </c>
      <c r="F43" s="1" t="s">
        <v>303</v>
      </c>
      <c r="G43" s="1">
        <v>1995</v>
      </c>
      <c r="H43" s="1">
        <v>2987000</v>
      </c>
    </row>
    <row r="44" spans="1:8" x14ac:dyDescent="0.3">
      <c r="A44" s="1" t="s">
        <v>180</v>
      </c>
      <c r="B44" s="1" t="s">
        <v>181</v>
      </c>
      <c r="C44" s="1">
        <v>1996</v>
      </c>
      <c r="D44" s="1" t="s">
        <v>179</v>
      </c>
      <c r="E44" s="1" t="s">
        <v>423</v>
      </c>
      <c r="F44" s="1" t="s">
        <v>293</v>
      </c>
      <c r="G44" s="1">
        <v>1995</v>
      </c>
      <c r="H44" s="1">
        <v>2564000</v>
      </c>
    </row>
    <row r="45" spans="1:8" x14ac:dyDescent="0.3">
      <c r="A45" s="1" t="s">
        <v>180</v>
      </c>
      <c r="B45" s="1" t="s">
        <v>181</v>
      </c>
      <c r="C45" s="1">
        <v>1996</v>
      </c>
      <c r="D45" s="1" t="s">
        <v>179</v>
      </c>
      <c r="E45" s="1" t="s">
        <v>424</v>
      </c>
      <c r="F45" s="1" t="s">
        <v>286</v>
      </c>
      <c r="G45" s="1">
        <v>1995</v>
      </c>
      <c r="H45" s="1">
        <v>1706000</v>
      </c>
    </row>
    <row r="46" spans="1:8" x14ac:dyDescent="0.3">
      <c r="A46" s="1" t="s">
        <v>180</v>
      </c>
      <c r="B46" s="1" t="s">
        <v>181</v>
      </c>
      <c r="C46" s="1">
        <v>1996</v>
      </c>
      <c r="D46" s="1" t="s">
        <v>179</v>
      </c>
      <c r="E46" s="1" t="s">
        <v>305</v>
      </c>
      <c r="F46" s="1" t="s">
        <v>295</v>
      </c>
      <c r="G46" s="1">
        <v>1995</v>
      </c>
      <c r="H46" s="1">
        <v>1512000</v>
      </c>
    </row>
    <row r="47" spans="1:8" x14ac:dyDescent="0.3">
      <c r="A47" s="1" t="s">
        <v>180</v>
      </c>
      <c r="B47" s="1" t="s">
        <v>181</v>
      </c>
      <c r="C47" s="1">
        <v>1996</v>
      </c>
      <c r="D47" s="1" t="s">
        <v>179</v>
      </c>
      <c r="E47" s="1" t="s">
        <v>425</v>
      </c>
      <c r="F47" s="1" t="s">
        <v>308</v>
      </c>
      <c r="G47" s="1">
        <v>1995</v>
      </c>
      <c r="H47" s="1">
        <v>1499000</v>
      </c>
    </row>
    <row r="48" spans="1:8" x14ac:dyDescent="0.3">
      <c r="A48" s="1" t="s">
        <v>180</v>
      </c>
      <c r="B48" s="1" t="s">
        <v>181</v>
      </c>
      <c r="C48" s="1">
        <v>1996</v>
      </c>
      <c r="D48" s="1" t="s">
        <v>179</v>
      </c>
      <c r="E48" s="1" t="s">
        <v>314</v>
      </c>
      <c r="F48" s="1" t="s">
        <v>314</v>
      </c>
      <c r="G48" s="1">
        <v>1995</v>
      </c>
      <c r="H48" s="1">
        <f>SUM(H24:H47)</f>
        <v>573141000</v>
      </c>
    </row>
    <row r="49" spans="1:8" x14ac:dyDescent="0.3">
      <c r="A49" s="1" t="s">
        <v>180</v>
      </c>
      <c r="B49" s="1" t="s">
        <v>181</v>
      </c>
      <c r="C49" s="1">
        <v>2001</v>
      </c>
      <c r="D49" s="1" t="s">
        <v>179</v>
      </c>
      <c r="E49" s="1" t="s">
        <v>283</v>
      </c>
      <c r="F49" s="1" t="s">
        <v>284</v>
      </c>
      <c r="G49" s="1">
        <v>2000</v>
      </c>
      <c r="H49" s="1">
        <v>113744000</v>
      </c>
    </row>
    <row r="50" spans="1:8" x14ac:dyDescent="0.3">
      <c r="A50" s="1" t="s">
        <v>180</v>
      </c>
      <c r="B50" s="1" t="s">
        <v>181</v>
      </c>
      <c r="C50" s="1">
        <v>2001</v>
      </c>
      <c r="D50" s="1" t="s">
        <v>179</v>
      </c>
      <c r="E50" s="1" t="s">
        <v>417</v>
      </c>
      <c r="F50" s="1" t="s">
        <v>280</v>
      </c>
      <c r="G50" s="1">
        <v>2000</v>
      </c>
      <c r="H50" s="1">
        <v>85012000</v>
      </c>
    </row>
    <row r="51" spans="1:8" x14ac:dyDescent="0.3">
      <c r="A51" s="1" t="s">
        <v>180</v>
      </c>
      <c r="B51" s="1" t="s">
        <v>181</v>
      </c>
      <c r="C51" s="1">
        <v>2001</v>
      </c>
      <c r="D51" s="1" t="s">
        <v>179</v>
      </c>
      <c r="E51" s="1" t="s">
        <v>418</v>
      </c>
      <c r="F51" s="1" t="s">
        <v>280</v>
      </c>
      <c r="G51" s="1">
        <v>2000</v>
      </c>
      <c r="H51" s="1">
        <v>84733000</v>
      </c>
    </row>
    <row r="52" spans="1:8" x14ac:dyDescent="0.3">
      <c r="A52" s="1" t="s">
        <v>180</v>
      </c>
      <c r="B52" s="1" t="s">
        <v>181</v>
      </c>
      <c r="C52" s="1">
        <v>2001</v>
      </c>
      <c r="D52" s="1" t="s">
        <v>179</v>
      </c>
      <c r="E52" s="1" t="s">
        <v>419</v>
      </c>
      <c r="F52" s="1" t="s">
        <v>280</v>
      </c>
      <c r="G52" s="1">
        <v>2000</v>
      </c>
      <c r="H52" s="1">
        <v>65704000</v>
      </c>
    </row>
    <row r="53" spans="1:8" x14ac:dyDescent="0.3">
      <c r="A53" s="1" t="s">
        <v>180</v>
      </c>
      <c r="B53" s="1" t="s">
        <v>181</v>
      </c>
      <c r="C53" s="1">
        <v>2001</v>
      </c>
      <c r="D53" s="1" t="s">
        <v>179</v>
      </c>
      <c r="E53" s="1" t="s">
        <v>287</v>
      </c>
      <c r="F53" s="1" t="s">
        <v>288</v>
      </c>
      <c r="G53" s="1">
        <v>2000</v>
      </c>
      <c r="H53" s="1">
        <v>21138000</v>
      </c>
    </row>
    <row r="54" spans="1:8" x14ac:dyDescent="0.3">
      <c r="A54" s="1" t="s">
        <v>180</v>
      </c>
      <c r="B54" s="1" t="s">
        <v>181</v>
      </c>
      <c r="C54" s="1">
        <v>2001</v>
      </c>
      <c r="D54" s="1" t="s">
        <v>179</v>
      </c>
      <c r="E54" s="1" t="s">
        <v>285</v>
      </c>
      <c r="F54" s="1" t="s">
        <v>308</v>
      </c>
      <c r="G54" s="1">
        <v>2000</v>
      </c>
      <c r="H54" s="1">
        <v>16381000</v>
      </c>
    </row>
    <row r="55" spans="1:8" x14ac:dyDescent="0.3">
      <c r="A55" s="1" t="s">
        <v>180</v>
      </c>
      <c r="B55" s="1" t="s">
        <v>181</v>
      </c>
      <c r="C55" s="1">
        <v>2001</v>
      </c>
      <c r="D55" s="1" t="s">
        <v>179</v>
      </c>
      <c r="E55" s="1" t="s">
        <v>281</v>
      </c>
      <c r="F55" s="1" t="s">
        <v>282</v>
      </c>
      <c r="G55" s="1">
        <v>2000</v>
      </c>
      <c r="H55" s="1">
        <v>14451000</v>
      </c>
    </row>
    <row r="56" spans="1:8" x14ac:dyDescent="0.3">
      <c r="A56" s="1" t="s">
        <v>180</v>
      </c>
      <c r="B56" s="1" t="s">
        <v>181</v>
      </c>
      <c r="C56" s="1">
        <v>2001</v>
      </c>
      <c r="D56" s="1" t="s">
        <v>179</v>
      </c>
      <c r="E56" s="1" t="s">
        <v>289</v>
      </c>
      <c r="F56" s="1" t="s">
        <v>288</v>
      </c>
      <c r="G56" s="1">
        <v>2000</v>
      </c>
      <c r="H56" s="1">
        <v>11085000</v>
      </c>
    </row>
    <row r="57" spans="1:8" x14ac:dyDescent="0.3">
      <c r="A57" s="1" t="s">
        <v>180</v>
      </c>
      <c r="B57" s="1" t="s">
        <v>181</v>
      </c>
      <c r="C57" s="1">
        <v>2001</v>
      </c>
      <c r="D57" s="1" t="s">
        <v>179</v>
      </c>
      <c r="E57" s="1" t="s">
        <v>420</v>
      </c>
      <c r="F57" s="1" t="s">
        <v>291</v>
      </c>
      <c r="G57" s="1">
        <v>2000</v>
      </c>
      <c r="H57" s="1">
        <v>6714000</v>
      </c>
    </row>
    <row r="58" spans="1:8" x14ac:dyDescent="0.3">
      <c r="A58" s="1" t="s">
        <v>180</v>
      </c>
      <c r="B58" s="1" t="s">
        <v>181</v>
      </c>
      <c r="C58" s="1">
        <v>2001</v>
      </c>
      <c r="D58" s="1" t="s">
        <v>179</v>
      </c>
      <c r="E58" s="1" t="s">
        <v>294</v>
      </c>
      <c r="F58" s="1" t="s">
        <v>295</v>
      </c>
      <c r="G58" s="1">
        <v>2000</v>
      </c>
      <c r="H58" s="1">
        <v>6418000</v>
      </c>
    </row>
    <row r="59" spans="1:8" x14ac:dyDescent="0.3">
      <c r="A59" s="1" t="s">
        <v>180</v>
      </c>
      <c r="B59" s="1" t="s">
        <v>181</v>
      </c>
      <c r="C59" s="1">
        <v>2001</v>
      </c>
      <c r="D59" s="1" t="s">
        <v>179</v>
      </c>
      <c r="E59" s="1" t="s">
        <v>296</v>
      </c>
      <c r="F59" s="1" t="s">
        <v>280</v>
      </c>
      <c r="G59" s="1">
        <v>2000</v>
      </c>
      <c r="H59" s="1">
        <v>5359000</v>
      </c>
    </row>
    <row r="60" spans="1:8" x14ac:dyDescent="0.3">
      <c r="A60" s="1" t="s">
        <v>180</v>
      </c>
      <c r="B60" s="1" t="s">
        <v>181</v>
      </c>
      <c r="C60" s="1">
        <v>2001</v>
      </c>
      <c r="D60" s="1" t="s">
        <v>179</v>
      </c>
      <c r="E60" s="1" t="s">
        <v>422</v>
      </c>
      <c r="F60" s="1" t="s">
        <v>301</v>
      </c>
      <c r="G60" s="1">
        <v>2000</v>
      </c>
      <c r="H60" s="1">
        <v>5098000</v>
      </c>
    </row>
    <row r="61" spans="1:8" x14ac:dyDescent="0.3">
      <c r="A61" s="1" t="s">
        <v>180</v>
      </c>
      <c r="B61" s="1" t="s">
        <v>181</v>
      </c>
      <c r="C61" s="1">
        <v>2001</v>
      </c>
      <c r="D61" s="1" t="s">
        <v>179</v>
      </c>
      <c r="E61" s="1" t="s">
        <v>299</v>
      </c>
      <c r="F61" s="1" t="s">
        <v>286</v>
      </c>
      <c r="G61" s="1">
        <v>2000</v>
      </c>
      <c r="H61" s="1">
        <v>5089000</v>
      </c>
    </row>
    <row r="62" spans="1:8" x14ac:dyDescent="0.3">
      <c r="A62" s="1" t="s">
        <v>180</v>
      </c>
      <c r="B62" s="1" t="s">
        <v>181</v>
      </c>
      <c r="C62" s="1">
        <v>2001</v>
      </c>
      <c r="D62" s="1" t="s">
        <v>179</v>
      </c>
      <c r="E62" s="1" t="s">
        <v>297</v>
      </c>
      <c r="F62" s="1" t="s">
        <v>298</v>
      </c>
      <c r="G62" s="1">
        <v>2000</v>
      </c>
      <c r="H62" s="1">
        <v>4030000</v>
      </c>
    </row>
    <row r="63" spans="1:8" x14ac:dyDescent="0.3">
      <c r="A63" s="1" t="s">
        <v>180</v>
      </c>
      <c r="B63" s="1" t="s">
        <v>181</v>
      </c>
      <c r="C63" s="1">
        <v>2001</v>
      </c>
      <c r="D63" s="1" t="s">
        <v>179</v>
      </c>
      <c r="E63" s="1" t="s">
        <v>307</v>
      </c>
      <c r="F63" s="1" t="s">
        <v>295</v>
      </c>
      <c r="G63" s="1">
        <v>2000</v>
      </c>
      <c r="H63" s="1">
        <v>3474000</v>
      </c>
    </row>
    <row r="64" spans="1:8" x14ac:dyDescent="0.3">
      <c r="A64" s="1" t="s">
        <v>180</v>
      </c>
      <c r="B64" s="1" t="s">
        <v>181</v>
      </c>
      <c r="C64" s="1">
        <v>2001</v>
      </c>
      <c r="D64" s="1" t="s">
        <v>179</v>
      </c>
      <c r="E64" s="1" t="s">
        <v>461</v>
      </c>
      <c r="F64" s="1" t="s">
        <v>295</v>
      </c>
      <c r="G64" s="1">
        <v>2000</v>
      </c>
      <c r="H64" s="1">
        <v>2971000</v>
      </c>
    </row>
    <row r="65" spans="1:13" x14ac:dyDescent="0.3">
      <c r="A65" s="1" t="s">
        <v>180</v>
      </c>
      <c r="B65" s="1" t="s">
        <v>181</v>
      </c>
      <c r="C65" s="1">
        <v>2001</v>
      </c>
      <c r="D65" s="1" t="s">
        <v>179</v>
      </c>
      <c r="E65" s="1" t="s">
        <v>292</v>
      </c>
      <c r="F65" s="1" t="s">
        <v>293</v>
      </c>
      <c r="G65" s="1">
        <v>2000</v>
      </c>
      <c r="H65" s="1">
        <v>2792000</v>
      </c>
    </row>
    <row r="66" spans="1:13" x14ac:dyDescent="0.3">
      <c r="A66" s="1" t="s">
        <v>180</v>
      </c>
      <c r="B66" s="1" t="s">
        <v>181</v>
      </c>
      <c r="C66" s="1">
        <v>2001</v>
      </c>
      <c r="D66" s="1" t="s">
        <v>179</v>
      </c>
      <c r="E66" s="1" t="s">
        <v>304</v>
      </c>
      <c r="F66" s="1" t="s">
        <v>286</v>
      </c>
      <c r="G66" s="1">
        <v>2000</v>
      </c>
      <c r="H66" s="1">
        <v>2415000</v>
      </c>
    </row>
    <row r="67" spans="1:13" x14ac:dyDescent="0.3">
      <c r="A67" s="1" t="s">
        <v>180</v>
      </c>
      <c r="B67" s="1" t="s">
        <v>181</v>
      </c>
      <c r="C67" s="1">
        <v>2001</v>
      </c>
      <c r="D67" s="1" t="s">
        <v>179</v>
      </c>
      <c r="E67" s="1" t="s">
        <v>462</v>
      </c>
      <c r="F67" s="1" t="s">
        <v>295</v>
      </c>
      <c r="G67" s="1">
        <v>2000</v>
      </c>
      <c r="H67" s="1">
        <v>2064000</v>
      </c>
    </row>
    <row r="68" spans="1:13" x14ac:dyDescent="0.3">
      <c r="A68" s="1" t="s">
        <v>180</v>
      </c>
      <c r="B68" s="1" t="s">
        <v>181</v>
      </c>
      <c r="C68" s="1">
        <v>2001</v>
      </c>
      <c r="D68" s="1" t="s">
        <v>179</v>
      </c>
      <c r="E68" s="1" t="s">
        <v>421</v>
      </c>
      <c r="F68" s="1" t="s">
        <v>295</v>
      </c>
      <c r="G68" s="1">
        <v>2000</v>
      </c>
      <c r="H68" s="1">
        <v>1670000</v>
      </c>
    </row>
    <row r="69" spans="1:13" x14ac:dyDescent="0.3">
      <c r="A69" s="1" t="s">
        <v>180</v>
      </c>
      <c r="B69" s="1" t="s">
        <v>181</v>
      </c>
      <c r="C69" s="1">
        <v>2001</v>
      </c>
      <c r="D69" s="1" t="s">
        <v>179</v>
      </c>
      <c r="E69" s="1" t="s">
        <v>423</v>
      </c>
      <c r="F69" s="1" t="s">
        <v>293</v>
      </c>
      <c r="G69" s="1">
        <v>2000</v>
      </c>
      <c r="H69" s="1">
        <v>1472000</v>
      </c>
    </row>
    <row r="70" spans="1:13" x14ac:dyDescent="0.3">
      <c r="A70" s="1" t="s">
        <v>180</v>
      </c>
      <c r="B70" s="1" t="s">
        <v>181</v>
      </c>
      <c r="C70" s="1">
        <v>2001</v>
      </c>
      <c r="D70" s="1" t="s">
        <v>179</v>
      </c>
      <c r="E70" s="1" t="s">
        <v>302</v>
      </c>
      <c r="F70" s="1" t="s">
        <v>303</v>
      </c>
      <c r="G70" s="1">
        <v>2000</v>
      </c>
      <c r="H70" s="1">
        <v>1257000</v>
      </c>
    </row>
    <row r="71" spans="1:13" x14ac:dyDescent="0.3">
      <c r="A71" s="1" t="s">
        <v>180</v>
      </c>
      <c r="B71" s="1" t="s">
        <v>181</v>
      </c>
      <c r="C71" s="1">
        <v>2001</v>
      </c>
      <c r="D71" s="1" t="s">
        <v>179</v>
      </c>
      <c r="E71" s="1" t="s">
        <v>424</v>
      </c>
      <c r="F71" s="1" t="s">
        <v>286</v>
      </c>
      <c r="G71" s="1">
        <v>2000</v>
      </c>
      <c r="H71" s="1">
        <v>1193000</v>
      </c>
    </row>
    <row r="72" spans="1:13" x14ac:dyDescent="0.3">
      <c r="A72" s="1" t="s">
        <v>180</v>
      </c>
      <c r="B72" s="1" t="s">
        <v>181</v>
      </c>
      <c r="C72" s="1">
        <v>2001</v>
      </c>
      <c r="D72" s="1" t="s">
        <v>179</v>
      </c>
      <c r="E72" s="1" t="s">
        <v>314</v>
      </c>
      <c r="F72" s="1" t="s">
        <v>314</v>
      </c>
      <c r="G72" s="1">
        <v>2000</v>
      </c>
      <c r="H72" s="1">
        <f>SUM(H49:H71)</f>
        <v>464264000</v>
      </c>
    </row>
    <row r="73" spans="1:13" x14ac:dyDescent="0.3">
      <c r="A73" s="1" t="s">
        <v>180</v>
      </c>
      <c r="B73" s="1" t="s">
        <v>181</v>
      </c>
      <c r="C73" s="1">
        <v>2019</v>
      </c>
      <c r="D73" s="1" t="s">
        <v>179</v>
      </c>
      <c r="E73" s="1" t="s">
        <v>283</v>
      </c>
      <c r="F73" s="1" t="s">
        <v>284</v>
      </c>
      <c r="G73" s="1">
        <v>2018</v>
      </c>
      <c r="H73" s="1">
        <v>131836496</v>
      </c>
      <c r="M73" s="1" t="s">
        <v>608</v>
      </c>
    </row>
    <row r="74" spans="1:13" x14ac:dyDescent="0.3">
      <c r="A74" s="1" t="s">
        <v>180</v>
      </c>
      <c r="B74" s="1" t="s">
        <v>181</v>
      </c>
      <c r="C74" s="1">
        <v>2019</v>
      </c>
      <c r="D74" s="1" t="s">
        <v>179</v>
      </c>
      <c r="E74" s="1" t="s">
        <v>418</v>
      </c>
      <c r="F74" s="1" t="s">
        <v>280</v>
      </c>
      <c r="G74" s="1">
        <v>2018</v>
      </c>
      <c r="H74" s="1">
        <v>111513336</v>
      </c>
    </row>
    <row r="75" spans="1:13" x14ac:dyDescent="0.3">
      <c r="A75" s="1" t="s">
        <v>180</v>
      </c>
      <c r="B75" s="1" t="s">
        <v>181</v>
      </c>
      <c r="C75" s="1">
        <v>2019</v>
      </c>
      <c r="D75" s="1" t="s">
        <v>179</v>
      </c>
      <c r="E75" s="1" t="s">
        <v>417</v>
      </c>
      <c r="F75" s="1" t="s">
        <v>280</v>
      </c>
      <c r="G75" s="1">
        <v>2018</v>
      </c>
      <c r="H75" s="1">
        <v>80162412</v>
      </c>
    </row>
    <row r="76" spans="1:13" x14ac:dyDescent="0.3">
      <c r="A76" s="1" t="s">
        <v>180</v>
      </c>
      <c r="B76" s="1" t="s">
        <v>181</v>
      </c>
      <c r="C76" s="1">
        <v>2019</v>
      </c>
      <c r="D76" s="1" t="s">
        <v>179</v>
      </c>
      <c r="E76" s="1" t="s">
        <v>419</v>
      </c>
      <c r="F76" s="1" t="s">
        <v>280</v>
      </c>
      <c r="G76" s="1">
        <v>2018</v>
      </c>
      <c r="H76" s="1">
        <v>70197556</v>
      </c>
    </row>
    <row r="77" spans="1:13" x14ac:dyDescent="0.3">
      <c r="A77" s="1" t="s">
        <v>180</v>
      </c>
      <c r="B77" s="1" t="s">
        <v>181</v>
      </c>
      <c r="C77" s="1">
        <v>2019</v>
      </c>
      <c r="D77" s="1" t="s">
        <v>179</v>
      </c>
      <c r="E77" s="1" t="s">
        <v>515</v>
      </c>
      <c r="F77" s="1" t="s">
        <v>293</v>
      </c>
      <c r="G77" s="1">
        <v>2018</v>
      </c>
      <c r="H77" s="1">
        <v>11633644</v>
      </c>
    </row>
    <row r="78" spans="1:13" x14ac:dyDescent="0.3">
      <c r="A78" s="1" t="s">
        <v>180</v>
      </c>
      <c r="B78" s="1" t="s">
        <v>181</v>
      </c>
      <c r="C78" s="1">
        <v>2019</v>
      </c>
      <c r="D78" s="1" t="s">
        <v>179</v>
      </c>
      <c r="E78" s="1" t="s">
        <v>516</v>
      </c>
      <c r="F78" s="1" t="s">
        <v>288</v>
      </c>
      <c r="G78" s="1">
        <v>2018</v>
      </c>
      <c r="H78" s="1">
        <v>9148040</v>
      </c>
    </row>
    <row r="79" spans="1:13" x14ac:dyDescent="0.3">
      <c r="A79" s="1" t="s">
        <v>180</v>
      </c>
      <c r="B79" s="1" t="s">
        <v>181</v>
      </c>
      <c r="C79" s="1">
        <v>2019</v>
      </c>
      <c r="D79" s="1" t="s">
        <v>179</v>
      </c>
      <c r="E79" s="1" t="s">
        <v>307</v>
      </c>
      <c r="F79" s="1" t="s">
        <v>295</v>
      </c>
      <c r="G79" s="1">
        <v>2018</v>
      </c>
      <c r="H79" s="1">
        <v>7284024</v>
      </c>
    </row>
    <row r="80" spans="1:13" x14ac:dyDescent="0.3">
      <c r="A80" s="1" t="s">
        <v>180</v>
      </c>
      <c r="B80" s="1" t="s">
        <v>181</v>
      </c>
      <c r="C80" s="1">
        <v>2019</v>
      </c>
      <c r="D80" s="1" t="s">
        <v>179</v>
      </c>
      <c r="E80" s="1" t="s">
        <v>296</v>
      </c>
      <c r="F80" s="1" t="s">
        <v>280</v>
      </c>
      <c r="G80" s="1">
        <v>2018</v>
      </c>
      <c r="H80" s="1">
        <v>6274224</v>
      </c>
    </row>
    <row r="81" spans="1:8" x14ac:dyDescent="0.3">
      <c r="A81" s="1" t="s">
        <v>180</v>
      </c>
      <c r="B81" s="1" t="s">
        <v>181</v>
      </c>
      <c r="C81" s="1">
        <v>2019</v>
      </c>
      <c r="D81" s="1" t="s">
        <v>179</v>
      </c>
      <c r="E81" s="1" t="s">
        <v>517</v>
      </c>
      <c r="F81" s="1" t="s">
        <v>518</v>
      </c>
      <c r="G81" s="1">
        <v>2018</v>
      </c>
      <c r="H81" s="1">
        <v>5211316</v>
      </c>
    </row>
    <row r="82" spans="1:8" x14ac:dyDescent="0.3">
      <c r="A82" s="1" t="s">
        <v>180</v>
      </c>
      <c r="B82" s="1" t="s">
        <v>181</v>
      </c>
      <c r="C82" s="1">
        <v>2019</v>
      </c>
      <c r="D82" s="1" t="s">
        <v>179</v>
      </c>
      <c r="E82" s="1" t="s">
        <v>461</v>
      </c>
      <c r="F82" s="1" t="s">
        <v>295</v>
      </c>
      <c r="G82" s="1">
        <v>2018</v>
      </c>
      <c r="H82" s="1">
        <v>4990656</v>
      </c>
    </row>
    <row r="83" spans="1:8" x14ac:dyDescent="0.3">
      <c r="A83" s="1" t="s">
        <v>180</v>
      </c>
      <c r="B83" s="1" t="s">
        <v>181</v>
      </c>
      <c r="C83" s="1">
        <v>2019</v>
      </c>
      <c r="D83" s="1" t="s">
        <v>179</v>
      </c>
      <c r="E83" s="1" t="s">
        <v>294</v>
      </c>
      <c r="F83" s="1" t="s">
        <v>295</v>
      </c>
      <c r="G83" s="1">
        <v>2018</v>
      </c>
      <c r="H83" s="1">
        <v>4839560</v>
      </c>
    </row>
    <row r="84" spans="1:8" x14ac:dyDescent="0.3">
      <c r="A84" s="1" t="s">
        <v>180</v>
      </c>
      <c r="B84" s="1" t="s">
        <v>181</v>
      </c>
      <c r="C84" s="1">
        <v>2019</v>
      </c>
      <c r="D84" s="1" t="s">
        <v>179</v>
      </c>
      <c r="E84" s="1" t="s">
        <v>299</v>
      </c>
      <c r="F84" s="1" t="s">
        <v>286</v>
      </c>
      <c r="G84" s="1">
        <v>2018</v>
      </c>
      <c r="H84" s="1">
        <v>4735588</v>
      </c>
    </row>
    <row r="85" spans="1:8" x14ac:dyDescent="0.3">
      <c r="A85" s="1" t="s">
        <v>180</v>
      </c>
      <c r="B85" s="1" t="s">
        <v>181</v>
      </c>
      <c r="C85" s="1">
        <v>2019</v>
      </c>
      <c r="D85" s="1" t="s">
        <v>179</v>
      </c>
      <c r="E85" s="1" t="s">
        <v>519</v>
      </c>
      <c r="F85" s="1" t="s">
        <v>518</v>
      </c>
      <c r="G85" s="1">
        <v>2018</v>
      </c>
      <c r="H85" s="1">
        <v>4510440</v>
      </c>
    </row>
    <row r="86" spans="1:8" x14ac:dyDescent="0.3">
      <c r="A86" s="1" t="s">
        <v>180</v>
      </c>
      <c r="B86" s="1" t="s">
        <v>181</v>
      </c>
      <c r="C86" s="1">
        <v>2019</v>
      </c>
      <c r="D86" s="1" t="s">
        <v>179</v>
      </c>
      <c r="E86" s="1" t="s">
        <v>285</v>
      </c>
      <c r="F86" s="1" t="s">
        <v>308</v>
      </c>
      <c r="G86" s="1">
        <v>2018</v>
      </c>
      <c r="H86" s="1">
        <v>4367572</v>
      </c>
    </row>
    <row r="87" spans="1:8" x14ac:dyDescent="0.3">
      <c r="A87" s="1" t="s">
        <v>180</v>
      </c>
      <c r="B87" s="1" t="s">
        <v>181</v>
      </c>
      <c r="C87" s="1">
        <v>2019</v>
      </c>
      <c r="D87" s="1" t="s">
        <v>179</v>
      </c>
      <c r="E87" s="1" t="s">
        <v>520</v>
      </c>
      <c r="F87" s="1" t="s">
        <v>293</v>
      </c>
      <c r="G87" s="1">
        <v>2018</v>
      </c>
      <c r="H87" s="1">
        <v>3837240</v>
      </c>
    </row>
    <row r="88" spans="1:8" x14ac:dyDescent="0.3">
      <c r="A88" s="1" t="s">
        <v>180</v>
      </c>
      <c r="B88" s="1" t="s">
        <v>181</v>
      </c>
      <c r="C88" s="1">
        <v>2019</v>
      </c>
      <c r="D88" s="1" t="s">
        <v>179</v>
      </c>
      <c r="E88" s="1" t="s">
        <v>521</v>
      </c>
      <c r="F88" s="1" t="s">
        <v>298</v>
      </c>
      <c r="G88" s="1">
        <v>2018</v>
      </c>
      <c r="H88" s="1">
        <v>3649492</v>
      </c>
    </row>
    <row r="89" spans="1:8" x14ac:dyDescent="0.3">
      <c r="A89" s="1" t="s">
        <v>180</v>
      </c>
      <c r="B89" s="1" t="s">
        <v>181</v>
      </c>
      <c r="C89" s="1">
        <v>2019</v>
      </c>
      <c r="D89" s="1" t="s">
        <v>179</v>
      </c>
      <c r="E89" s="1" t="s">
        <v>522</v>
      </c>
      <c r="F89" s="1" t="s">
        <v>298</v>
      </c>
      <c r="G89" s="1">
        <v>2018</v>
      </c>
      <c r="H89" s="1">
        <v>3084004</v>
      </c>
    </row>
    <row r="90" spans="1:8" x14ac:dyDescent="0.3">
      <c r="A90" s="1" t="s">
        <v>180</v>
      </c>
      <c r="B90" s="1" t="s">
        <v>181</v>
      </c>
      <c r="C90" s="1">
        <v>2019</v>
      </c>
      <c r="D90" s="1" t="s">
        <v>179</v>
      </c>
      <c r="E90" s="1" t="s">
        <v>314</v>
      </c>
      <c r="F90" s="1" t="s">
        <v>314</v>
      </c>
      <c r="G90" s="1">
        <v>2018</v>
      </c>
      <c r="H90" s="1">
        <f>SUM(H73:H89)</f>
        <v>467275600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70"/>
  <sheetViews>
    <sheetView workbookViewId="0">
      <pane ySplit="1" topLeftCell="A146" activePane="bottomLeft" state="frozen"/>
      <selection pane="bottomLeft" activeCell="A176" sqref="A171:XFD176"/>
    </sheetView>
  </sheetViews>
  <sheetFormatPr defaultRowHeight="14.4" x14ac:dyDescent="0.3"/>
  <cols>
    <col min="1" max="1" width="10.109375" style="1" bestFit="1" customWidth="1"/>
    <col min="2" max="14" width="8.88671875" style="1"/>
    <col min="15" max="15" width="8.88671875" style="22"/>
    <col min="16" max="16384" width="8.88671875" style="1"/>
  </cols>
  <sheetData>
    <row r="1" spans="1:17" x14ac:dyDescent="0.3">
      <c r="A1" s="4" t="s">
        <v>0</v>
      </c>
      <c r="B1" s="4" t="s">
        <v>27</v>
      </c>
      <c r="C1" s="4" t="s">
        <v>2</v>
      </c>
      <c r="D1" s="4" t="s">
        <v>148</v>
      </c>
      <c r="E1" s="4" t="s">
        <v>149</v>
      </c>
      <c r="F1" s="4" t="s">
        <v>24</v>
      </c>
      <c r="G1" s="4" t="s">
        <v>150</v>
      </c>
      <c r="H1" s="4" t="s">
        <v>151</v>
      </c>
      <c r="I1" s="4" t="s">
        <v>152</v>
      </c>
      <c r="J1" s="4" t="s">
        <v>135</v>
      </c>
      <c r="K1" s="4" t="s">
        <v>153</v>
      </c>
      <c r="L1" s="4" t="s">
        <v>320</v>
      </c>
      <c r="M1" s="4" t="s">
        <v>321</v>
      </c>
      <c r="N1" s="4" t="s">
        <v>175</v>
      </c>
      <c r="O1" s="23" t="s">
        <v>154</v>
      </c>
      <c r="P1" s="4" t="s">
        <v>155</v>
      </c>
      <c r="Q1" s="4" t="s">
        <v>96</v>
      </c>
    </row>
    <row r="2" spans="1:17" x14ac:dyDescent="0.3">
      <c r="A2" s="1" t="s">
        <v>180</v>
      </c>
      <c r="B2" s="1" t="s">
        <v>181</v>
      </c>
      <c r="C2" s="1">
        <v>1991</v>
      </c>
      <c r="D2" s="1">
        <v>1990</v>
      </c>
      <c r="E2" s="1">
        <v>1990</v>
      </c>
      <c r="F2" s="1" t="s">
        <v>179</v>
      </c>
      <c r="G2" s="1" t="s">
        <v>316</v>
      </c>
      <c r="H2" s="1" t="s">
        <v>317</v>
      </c>
      <c r="I2" s="1" t="s">
        <v>318</v>
      </c>
      <c r="J2" s="1">
        <f>5/8</f>
        <v>0.625</v>
      </c>
      <c r="K2" s="1" t="s">
        <v>319</v>
      </c>
      <c r="L2" s="1">
        <v>600</v>
      </c>
      <c r="M2" s="1" t="s">
        <v>322</v>
      </c>
      <c r="N2" s="1" t="s">
        <v>182</v>
      </c>
      <c r="O2" s="22">
        <v>15</v>
      </c>
      <c r="P2" s="1" t="s">
        <v>333</v>
      </c>
    </row>
    <row r="3" spans="1:17" x14ac:dyDescent="0.3">
      <c r="A3" s="1" t="s">
        <v>180</v>
      </c>
      <c r="B3" s="1" t="s">
        <v>181</v>
      </c>
      <c r="C3" s="1">
        <v>1991</v>
      </c>
      <c r="D3" s="1">
        <v>1990</v>
      </c>
      <c r="E3" s="1">
        <v>1990</v>
      </c>
      <c r="F3" s="1" t="s">
        <v>179</v>
      </c>
      <c r="G3" s="1" t="s">
        <v>316</v>
      </c>
      <c r="H3" s="1" t="s">
        <v>317</v>
      </c>
      <c r="I3" s="1" t="s">
        <v>318</v>
      </c>
      <c r="J3" s="1">
        <v>0.75</v>
      </c>
      <c r="K3" s="1" t="s">
        <v>319</v>
      </c>
      <c r="L3" s="1">
        <v>600</v>
      </c>
      <c r="M3" s="1" t="s">
        <v>322</v>
      </c>
      <c r="N3" s="1" t="s">
        <v>182</v>
      </c>
      <c r="O3" s="22">
        <v>15</v>
      </c>
      <c r="P3" s="1" t="s">
        <v>333</v>
      </c>
    </row>
    <row r="4" spans="1:17" x14ac:dyDescent="0.3">
      <c r="A4" s="1" t="s">
        <v>180</v>
      </c>
      <c r="B4" s="1" t="s">
        <v>181</v>
      </c>
      <c r="C4" s="1">
        <v>1991</v>
      </c>
      <c r="D4" s="1">
        <v>1990</v>
      </c>
      <c r="E4" s="1">
        <v>1990</v>
      </c>
      <c r="F4" s="1" t="s">
        <v>179</v>
      </c>
      <c r="G4" s="1" t="s">
        <v>316</v>
      </c>
      <c r="H4" s="1" t="s">
        <v>317</v>
      </c>
      <c r="I4" s="1" t="s">
        <v>318</v>
      </c>
      <c r="J4" s="1">
        <v>1</v>
      </c>
      <c r="K4" s="1" t="s">
        <v>319</v>
      </c>
      <c r="L4" s="1">
        <v>1000</v>
      </c>
      <c r="M4" s="1" t="s">
        <v>322</v>
      </c>
      <c r="N4" s="1" t="s">
        <v>182</v>
      </c>
      <c r="O4" s="22">
        <v>25</v>
      </c>
      <c r="P4" s="1" t="s">
        <v>333</v>
      </c>
    </row>
    <row r="5" spans="1:17" x14ac:dyDescent="0.3">
      <c r="A5" s="1" t="s">
        <v>180</v>
      </c>
      <c r="B5" s="1" t="s">
        <v>181</v>
      </c>
      <c r="C5" s="1">
        <v>1991</v>
      </c>
      <c r="D5" s="1">
        <v>1990</v>
      </c>
      <c r="E5" s="1">
        <v>1990</v>
      </c>
      <c r="F5" s="1" t="s">
        <v>179</v>
      </c>
      <c r="G5" s="1" t="s">
        <v>316</v>
      </c>
      <c r="H5" s="1" t="s">
        <v>317</v>
      </c>
      <c r="I5" s="1" t="s">
        <v>318</v>
      </c>
      <c r="J5" s="1">
        <v>1.5</v>
      </c>
      <c r="K5" s="1" t="s">
        <v>319</v>
      </c>
      <c r="L5" s="1">
        <v>2000</v>
      </c>
      <c r="M5" s="1" t="s">
        <v>322</v>
      </c>
      <c r="N5" s="1" t="s">
        <v>182</v>
      </c>
      <c r="O5" s="22">
        <v>50</v>
      </c>
      <c r="P5" s="1" t="s">
        <v>333</v>
      </c>
    </row>
    <row r="6" spans="1:17" x14ac:dyDescent="0.3">
      <c r="A6" s="1" t="s">
        <v>180</v>
      </c>
      <c r="B6" s="1" t="s">
        <v>181</v>
      </c>
      <c r="C6" s="1">
        <v>1991</v>
      </c>
      <c r="D6" s="1">
        <v>1990</v>
      </c>
      <c r="E6" s="1">
        <v>1990</v>
      </c>
      <c r="F6" s="1" t="s">
        <v>179</v>
      </c>
      <c r="G6" s="1" t="s">
        <v>316</v>
      </c>
      <c r="H6" s="1" t="s">
        <v>317</v>
      </c>
      <c r="I6" s="1" t="s">
        <v>318</v>
      </c>
      <c r="J6" s="1">
        <v>2</v>
      </c>
      <c r="K6" s="1" t="s">
        <v>319</v>
      </c>
      <c r="L6" s="1">
        <v>3000</v>
      </c>
      <c r="M6" s="1" t="s">
        <v>322</v>
      </c>
      <c r="N6" s="1" t="s">
        <v>182</v>
      </c>
      <c r="O6" s="22">
        <v>75</v>
      </c>
      <c r="P6" s="1" t="s">
        <v>333</v>
      </c>
    </row>
    <row r="7" spans="1:17" x14ac:dyDescent="0.3">
      <c r="A7" s="1" t="s">
        <v>180</v>
      </c>
      <c r="B7" s="1" t="s">
        <v>181</v>
      </c>
      <c r="C7" s="1">
        <v>1991</v>
      </c>
      <c r="D7" s="1">
        <v>1990</v>
      </c>
      <c r="E7" s="1">
        <v>1990</v>
      </c>
      <c r="F7" s="1" t="s">
        <v>179</v>
      </c>
      <c r="G7" s="1" t="s">
        <v>316</v>
      </c>
      <c r="H7" s="1" t="s">
        <v>317</v>
      </c>
      <c r="I7" s="1" t="s">
        <v>318</v>
      </c>
      <c r="J7" s="1">
        <v>3</v>
      </c>
      <c r="K7" s="1" t="s">
        <v>319</v>
      </c>
      <c r="L7" s="1">
        <v>6000</v>
      </c>
      <c r="M7" s="1" t="s">
        <v>322</v>
      </c>
      <c r="N7" s="1" t="s">
        <v>182</v>
      </c>
      <c r="O7" s="22">
        <v>111</v>
      </c>
      <c r="P7" s="1" t="s">
        <v>333</v>
      </c>
    </row>
    <row r="8" spans="1:17" x14ac:dyDescent="0.3">
      <c r="A8" s="1" t="s">
        <v>180</v>
      </c>
      <c r="B8" s="1" t="s">
        <v>181</v>
      </c>
      <c r="C8" s="1">
        <v>1991</v>
      </c>
      <c r="D8" s="1">
        <v>1990</v>
      </c>
      <c r="E8" s="1">
        <v>1990</v>
      </c>
      <c r="F8" s="1" t="s">
        <v>179</v>
      </c>
      <c r="G8" s="1" t="s">
        <v>316</v>
      </c>
      <c r="H8" s="1" t="s">
        <v>317</v>
      </c>
      <c r="I8" s="1" t="s">
        <v>318</v>
      </c>
      <c r="J8" s="1">
        <v>4</v>
      </c>
      <c r="K8" s="1" t="s">
        <v>319</v>
      </c>
      <c r="L8" s="1">
        <v>15000</v>
      </c>
      <c r="M8" s="1" t="s">
        <v>322</v>
      </c>
      <c r="N8" s="1" t="s">
        <v>182</v>
      </c>
      <c r="O8" s="22">
        <v>183</v>
      </c>
      <c r="P8" s="1" t="s">
        <v>333</v>
      </c>
    </row>
    <row r="9" spans="1:17" x14ac:dyDescent="0.3">
      <c r="A9" s="1" t="s">
        <v>180</v>
      </c>
      <c r="B9" s="1" t="s">
        <v>181</v>
      </c>
      <c r="C9" s="1">
        <v>1991</v>
      </c>
      <c r="D9" s="1">
        <v>1990</v>
      </c>
      <c r="E9" s="1">
        <v>1990</v>
      </c>
      <c r="F9" s="1" t="s">
        <v>179</v>
      </c>
      <c r="G9" s="1" t="s">
        <v>316</v>
      </c>
      <c r="H9" s="1" t="s">
        <v>317</v>
      </c>
      <c r="I9" s="1" t="s">
        <v>318</v>
      </c>
      <c r="J9" s="1">
        <v>6</v>
      </c>
      <c r="K9" s="1" t="s">
        <v>319</v>
      </c>
      <c r="L9" s="1">
        <v>35000</v>
      </c>
      <c r="M9" s="1" t="s">
        <v>322</v>
      </c>
      <c r="N9" s="1" t="s">
        <v>182</v>
      </c>
      <c r="O9" s="22">
        <v>343</v>
      </c>
      <c r="P9" s="1" t="s">
        <v>333</v>
      </c>
    </row>
    <row r="10" spans="1:17" x14ac:dyDescent="0.3">
      <c r="A10" s="1" t="s">
        <v>180</v>
      </c>
      <c r="B10" s="1" t="s">
        <v>181</v>
      </c>
      <c r="C10" s="1">
        <v>1991</v>
      </c>
      <c r="D10" s="1">
        <v>1990</v>
      </c>
      <c r="E10" s="1">
        <v>1990</v>
      </c>
      <c r="F10" s="1" t="s">
        <v>179</v>
      </c>
      <c r="G10" s="1" t="s">
        <v>316</v>
      </c>
      <c r="H10" s="1" t="s">
        <v>317</v>
      </c>
      <c r="I10" s="1" t="s">
        <v>318</v>
      </c>
      <c r="J10" s="1">
        <v>8</v>
      </c>
      <c r="K10" s="1" t="s">
        <v>319</v>
      </c>
      <c r="L10" s="1">
        <v>50000</v>
      </c>
      <c r="M10" s="1" t="s">
        <v>322</v>
      </c>
      <c r="N10" s="1" t="s">
        <v>182</v>
      </c>
      <c r="O10" s="22">
        <v>471</v>
      </c>
      <c r="P10" s="1" t="s">
        <v>333</v>
      </c>
    </row>
    <row r="11" spans="1:17" x14ac:dyDescent="0.3">
      <c r="A11" s="1" t="s">
        <v>180</v>
      </c>
      <c r="B11" s="1" t="s">
        <v>181</v>
      </c>
      <c r="C11" s="1">
        <v>1991</v>
      </c>
      <c r="D11" s="1">
        <v>1990</v>
      </c>
      <c r="E11" s="1">
        <v>1990</v>
      </c>
      <c r="F11" s="1" t="s">
        <v>179</v>
      </c>
      <c r="G11" s="1" t="s">
        <v>316</v>
      </c>
      <c r="H11" s="1" t="s">
        <v>317</v>
      </c>
      <c r="I11" s="1" t="s">
        <v>318</v>
      </c>
      <c r="J11" s="1">
        <v>10</v>
      </c>
      <c r="K11" s="1" t="s">
        <v>319</v>
      </c>
      <c r="L11" s="1">
        <v>75000</v>
      </c>
      <c r="M11" s="1" t="s">
        <v>322</v>
      </c>
      <c r="N11" s="1" t="s">
        <v>182</v>
      </c>
      <c r="O11" s="22">
        <v>663</v>
      </c>
      <c r="P11" s="1" t="s">
        <v>333</v>
      </c>
    </row>
    <row r="12" spans="1:17" x14ac:dyDescent="0.3">
      <c r="A12" s="1" t="s">
        <v>180</v>
      </c>
      <c r="B12" s="1" t="s">
        <v>181</v>
      </c>
      <c r="C12" s="1">
        <v>1991</v>
      </c>
      <c r="D12" s="1">
        <v>1990</v>
      </c>
      <c r="E12" s="1">
        <v>1990</v>
      </c>
      <c r="F12" s="1" t="s">
        <v>179</v>
      </c>
      <c r="G12" s="1" t="s">
        <v>323</v>
      </c>
      <c r="H12" s="1" t="s">
        <v>327</v>
      </c>
      <c r="I12" s="1" t="s">
        <v>325</v>
      </c>
      <c r="J12" s="1">
        <v>1200</v>
      </c>
      <c r="K12" s="1" t="s">
        <v>322</v>
      </c>
      <c r="L12" s="1" t="s">
        <v>182</v>
      </c>
      <c r="M12" s="1" t="s">
        <v>182</v>
      </c>
      <c r="N12" s="1" t="s">
        <v>182</v>
      </c>
      <c r="O12" s="22">
        <v>30</v>
      </c>
      <c r="P12" s="1" t="s">
        <v>334</v>
      </c>
    </row>
    <row r="13" spans="1:17" x14ac:dyDescent="0.3">
      <c r="A13" s="1" t="s">
        <v>180</v>
      </c>
      <c r="B13" s="1" t="s">
        <v>181</v>
      </c>
      <c r="C13" s="1">
        <v>1991</v>
      </c>
      <c r="D13" s="1">
        <v>1990</v>
      </c>
      <c r="E13" s="1">
        <v>1990</v>
      </c>
      <c r="F13" s="1" t="s">
        <v>179</v>
      </c>
      <c r="G13" s="1" t="s">
        <v>323</v>
      </c>
      <c r="H13" s="1" t="s">
        <v>324</v>
      </c>
      <c r="I13" s="1" t="s">
        <v>325</v>
      </c>
      <c r="J13" s="1">
        <v>9000</v>
      </c>
      <c r="K13" s="1" t="s">
        <v>322</v>
      </c>
      <c r="L13" s="1" t="s">
        <v>182</v>
      </c>
      <c r="M13" s="1" t="s">
        <v>182</v>
      </c>
      <c r="N13" s="1" t="s">
        <v>182</v>
      </c>
      <c r="O13" s="22">
        <v>2.5</v>
      </c>
      <c r="P13" s="1" t="s">
        <v>429</v>
      </c>
    </row>
    <row r="14" spans="1:17" x14ac:dyDescent="0.3">
      <c r="A14" s="1" t="s">
        <v>180</v>
      </c>
      <c r="B14" s="1" t="s">
        <v>181</v>
      </c>
      <c r="C14" s="1">
        <v>1991</v>
      </c>
      <c r="D14" s="1">
        <v>1990</v>
      </c>
      <c r="E14" s="1">
        <v>1990</v>
      </c>
      <c r="F14" s="1" t="s">
        <v>179</v>
      </c>
      <c r="G14" s="1" t="s">
        <v>323</v>
      </c>
      <c r="H14" s="1" t="s">
        <v>324</v>
      </c>
      <c r="I14" s="1" t="s">
        <v>325</v>
      </c>
      <c r="J14" s="1">
        <v>18000</v>
      </c>
      <c r="K14" s="1" t="s">
        <v>322</v>
      </c>
      <c r="L14" s="1" t="s">
        <v>182</v>
      </c>
      <c r="M14" s="1" t="s">
        <v>182</v>
      </c>
      <c r="N14" s="1" t="s">
        <v>182</v>
      </c>
      <c r="O14" s="22">
        <v>1.2</v>
      </c>
      <c r="P14" s="1" t="s">
        <v>429</v>
      </c>
    </row>
    <row r="15" spans="1:17" x14ac:dyDescent="0.3">
      <c r="A15" s="1" t="s">
        <v>180</v>
      </c>
      <c r="B15" s="1" t="s">
        <v>181</v>
      </c>
      <c r="C15" s="1">
        <v>1991</v>
      </c>
      <c r="D15" s="1">
        <v>1990</v>
      </c>
      <c r="E15" s="1">
        <v>1990</v>
      </c>
      <c r="F15" s="1" t="s">
        <v>179</v>
      </c>
      <c r="G15" s="1" t="s">
        <v>323</v>
      </c>
      <c r="H15" s="1" t="s">
        <v>324</v>
      </c>
      <c r="I15" s="1" t="s">
        <v>325</v>
      </c>
      <c r="J15" s="1" t="s">
        <v>326</v>
      </c>
      <c r="K15" s="1" t="s">
        <v>322</v>
      </c>
      <c r="L15" s="1" t="s">
        <v>182</v>
      </c>
      <c r="M15" s="1" t="s">
        <v>182</v>
      </c>
      <c r="N15" s="1" t="s">
        <v>182</v>
      </c>
      <c r="O15" s="22">
        <v>0.8</v>
      </c>
      <c r="P15" s="1" t="s">
        <v>429</v>
      </c>
    </row>
    <row r="16" spans="1:17" x14ac:dyDescent="0.3">
      <c r="A16" s="1" t="s">
        <v>180</v>
      </c>
      <c r="B16" s="1" t="s">
        <v>181</v>
      </c>
      <c r="C16" s="1">
        <v>1991</v>
      </c>
      <c r="D16" s="1">
        <v>1990</v>
      </c>
      <c r="E16" s="1">
        <v>1990</v>
      </c>
      <c r="F16" s="1" t="s">
        <v>179</v>
      </c>
      <c r="G16" s="1" t="s">
        <v>332</v>
      </c>
      <c r="H16" s="1" t="s">
        <v>328</v>
      </c>
      <c r="I16" s="1" t="s">
        <v>335</v>
      </c>
      <c r="J16" s="1" t="s">
        <v>182</v>
      </c>
      <c r="K16" s="1" t="s">
        <v>182</v>
      </c>
      <c r="L16" s="1" t="s">
        <v>182</v>
      </c>
      <c r="M16" s="1" t="s">
        <v>182</v>
      </c>
      <c r="N16" s="1" t="s">
        <v>182</v>
      </c>
      <c r="O16" s="22">
        <v>100</v>
      </c>
      <c r="P16" s="1" t="s">
        <v>329</v>
      </c>
    </row>
    <row r="17" spans="1:16" x14ac:dyDescent="0.3">
      <c r="A17" s="1" t="s">
        <v>180</v>
      </c>
      <c r="B17" s="1" t="s">
        <v>181</v>
      </c>
      <c r="C17" s="1">
        <v>1991</v>
      </c>
      <c r="D17" s="1">
        <v>1990</v>
      </c>
      <c r="E17" s="1">
        <v>1990</v>
      </c>
      <c r="F17" s="1" t="s">
        <v>179</v>
      </c>
      <c r="G17" s="1" t="s">
        <v>332</v>
      </c>
      <c r="H17" s="1" t="s">
        <v>328</v>
      </c>
      <c r="I17" s="1" t="s">
        <v>336</v>
      </c>
      <c r="J17" s="1">
        <v>3</v>
      </c>
      <c r="K17" s="1" t="s">
        <v>319</v>
      </c>
      <c r="L17" s="1" t="s">
        <v>182</v>
      </c>
      <c r="M17" s="1" t="s">
        <v>182</v>
      </c>
      <c r="N17" s="1" t="s">
        <v>182</v>
      </c>
      <c r="O17" s="22">
        <v>280</v>
      </c>
      <c r="P17" s="1" t="s">
        <v>329</v>
      </c>
    </row>
    <row r="18" spans="1:16" x14ac:dyDescent="0.3">
      <c r="A18" s="1" t="s">
        <v>180</v>
      </c>
      <c r="B18" s="1" t="s">
        <v>181</v>
      </c>
      <c r="C18" s="1">
        <v>1991</v>
      </c>
      <c r="D18" s="1">
        <v>1990</v>
      </c>
      <c r="E18" s="1">
        <v>1990</v>
      </c>
      <c r="F18" s="1" t="s">
        <v>179</v>
      </c>
      <c r="G18" s="1" t="s">
        <v>332</v>
      </c>
      <c r="H18" s="1" t="s">
        <v>328</v>
      </c>
      <c r="I18" s="1" t="s">
        <v>336</v>
      </c>
      <c r="J18" s="1">
        <v>4</v>
      </c>
      <c r="K18" s="1" t="s">
        <v>319</v>
      </c>
      <c r="L18" s="1" t="s">
        <v>182</v>
      </c>
      <c r="M18" s="1" t="s">
        <v>182</v>
      </c>
      <c r="N18" s="1" t="s">
        <v>182</v>
      </c>
      <c r="O18" s="22">
        <v>380</v>
      </c>
      <c r="P18" s="1" t="s">
        <v>329</v>
      </c>
    </row>
    <row r="19" spans="1:16" x14ac:dyDescent="0.3">
      <c r="A19" s="1" t="s">
        <v>180</v>
      </c>
      <c r="B19" s="1" t="s">
        <v>181</v>
      </c>
      <c r="C19" s="1">
        <v>1991</v>
      </c>
      <c r="D19" s="1">
        <v>1990</v>
      </c>
      <c r="E19" s="1">
        <v>1990</v>
      </c>
      <c r="F19" s="1" t="s">
        <v>179</v>
      </c>
      <c r="G19" s="1" t="s">
        <v>332</v>
      </c>
      <c r="H19" s="1" t="s">
        <v>328</v>
      </c>
      <c r="I19" s="1" t="s">
        <v>336</v>
      </c>
      <c r="J19" s="1">
        <v>6</v>
      </c>
      <c r="K19" s="1" t="s">
        <v>319</v>
      </c>
      <c r="L19" s="1" t="s">
        <v>182</v>
      </c>
      <c r="M19" s="1" t="s">
        <v>182</v>
      </c>
      <c r="N19" s="1" t="s">
        <v>182</v>
      </c>
      <c r="O19" s="22">
        <v>470</v>
      </c>
      <c r="P19" s="1" t="s">
        <v>329</v>
      </c>
    </row>
    <row r="20" spans="1:16" x14ac:dyDescent="0.3">
      <c r="A20" s="1" t="s">
        <v>180</v>
      </c>
      <c r="B20" s="1" t="s">
        <v>181</v>
      </c>
      <c r="C20" s="1">
        <v>1991</v>
      </c>
      <c r="D20" s="1">
        <v>1990</v>
      </c>
      <c r="E20" s="1">
        <v>1990</v>
      </c>
      <c r="F20" s="1" t="s">
        <v>179</v>
      </c>
      <c r="G20" s="1" t="s">
        <v>332</v>
      </c>
      <c r="H20" s="1" t="s">
        <v>328</v>
      </c>
      <c r="I20" s="1" t="s">
        <v>336</v>
      </c>
      <c r="J20" s="1">
        <v>8</v>
      </c>
      <c r="K20" s="1" t="s">
        <v>319</v>
      </c>
      <c r="L20" s="1" t="s">
        <v>182</v>
      </c>
      <c r="M20" s="1" t="s">
        <v>182</v>
      </c>
      <c r="N20" s="1" t="s">
        <v>182</v>
      </c>
      <c r="O20" s="22">
        <v>780</v>
      </c>
      <c r="P20" s="1" t="s">
        <v>329</v>
      </c>
    </row>
    <row r="21" spans="1:16" x14ac:dyDescent="0.3">
      <c r="A21" s="1" t="s">
        <v>180</v>
      </c>
      <c r="B21" s="1" t="s">
        <v>181</v>
      </c>
      <c r="C21" s="1">
        <v>1991</v>
      </c>
      <c r="D21" s="1">
        <v>1990</v>
      </c>
      <c r="E21" s="1">
        <v>1990</v>
      </c>
      <c r="F21" s="1" t="s">
        <v>179</v>
      </c>
      <c r="G21" s="1" t="s">
        <v>332</v>
      </c>
      <c r="H21" s="1" t="s">
        <v>328</v>
      </c>
      <c r="I21" s="1" t="s">
        <v>336</v>
      </c>
      <c r="J21" s="1">
        <v>10</v>
      </c>
      <c r="K21" s="1" t="s">
        <v>319</v>
      </c>
      <c r="L21" s="1" t="s">
        <v>182</v>
      </c>
      <c r="M21" s="1" t="s">
        <v>182</v>
      </c>
      <c r="N21" s="1" t="s">
        <v>182</v>
      </c>
      <c r="O21" s="22">
        <v>1050</v>
      </c>
      <c r="P21" s="1" t="s">
        <v>329</v>
      </c>
    </row>
    <row r="22" spans="1:16" x14ac:dyDescent="0.3">
      <c r="A22" s="1" t="s">
        <v>180</v>
      </c>
      <c r="B22" s="1" t="s">
        <v>181</v>
      </c>
      <c r="C22" s="1">
        <v>1991</v>
      </c>
      <c r="D22" s="1">
        <v>1990</v>
      </c>
      <c r="E22" s="1">
        <v>1990</v>
      </c>
      <c r="F22" s="1" t="s">
        <v>179</v>
      </c>
      <c r="G22" s="1" t="s">
        <v>332</v>
      </c>
      <c r="H22" s="1" t="s">
        <v>331</v>
      </c>
      <c r="I22" s="1" t="s">
        <v>337</v>
      </c>
      <c r="J22" s="1">
        <v>1</v>
      </c>
      <c r="K22" s="1" t="s">
        <v>319</v>
      </c>
      <c r="L22" s="1" t="s">
        <v>182</v>
      </c>
      <c r="M22" s="1" t="s">
        <v>182</v>
      </c>
      <c r="N22" s="1" t="s">
        <v>182</v>
      </c>
      <c r="O22" s="22">
        <v>450</v>
      </c>
      <c r="P22" s="1" t="s">
        <v>338</v>
      </c>
    </row>
    <row r="23" spans="1:16" x14ac:dyDescent="0.3">
      <c r="A23" s="1" t="s">
        <v>180</v>
      </c>
      <c r="B23" s="1" t="s">
        <v>181</v>
      </c>
      <c r="C23" s="1">
        <v>1991</v>
      </c>
      <c r="D23" s="1">
        <v>1990</v>
      </c>
      <c r="E23" s="1">
        <v>1990</v>
      </c>
      <c r="F23" s="1" t="s">
        <v>179</v>
      </c>
      <c r="G23" s="1" t="s">
        <v>332</v>
      </c>
      <c r="H23" s="1" t="s">
        <v>331</v>
      </c>
      <c r="I23" s="1" t="s">
        <v>337</v>
      </c>
      <c r="J23" s="1">
        <v>2</v>
      </c>
      <c r="K23" s="1" t="s">
        <v>319</v>
      </c>
      <c r="L23" s="1" t="s">
        <v>182</v>
      </c>
      <c r="M23" s="1" t="s">
        <v>182</v>
      </c>
      <c r="N23" s="1" t="s">
        <v>182</v>
      </c>
      <c r="O23" s="22">
        <v>750</v>
      </c>
      <c r="P23" s="1" t="s">
        <v>338</v>
      </c>
    </row>
    <row r="24" spans="1:16" x14ac:dyDescent="0.3">
      <c r="A24" s="1" t="s">
        <v>180</v>
      </c>
      <c r="B24" s="1" t="s">
        <v>181</v>
      </c>
      <c r="C24" s="1">
        <v>1991</v>
      </c>
      <c r="D24" s="1">
        <v>1990</v>
      </c>
      <c r="E24" s="1">
        <v>1990</v>
      </c>
      <c r="F24" s="1" t="s">
        <v>179</v>
      </c>
      <c r="G24" s="1" t="s">
        <v>332</v>
      </c>
      <c r="H24" s="1" t="s">
        <v>331</v>
      </c>
      <c r="I24" s="1" t="s">
        <v>337</v>
      </c>
      <c r="J24" s="1">
        <v>3</v>
      </c>
      <c r="K24" s="1" t="s">
        <v>319</v>
      </c>
      <c r="L24" s="1" t="s">
        <v>182</v>
      </c>
      <c r="M24" s="1" t="s">
        <v>182</v>
      </c>
      <c r="N24" s="1" t="s">
        <v>182</v>
      </c>
      <c r="O24" s="22">
        <v>1050</v>
      </c>
      <c r="P24" s="1" t="s">
        <v>338</v>
      </c>
    </row>
    <row r="25" spans="1:16" x14ac:dyDescent="0.3">
      <c r="A25" s="1" t="s">
        <v>180</v>
      </c>
      <c r="B25" s="1" t="s">
        <v>181</v>
      </c>
      <c r="C25" s="1">
        <v>1991</v>
      </c>
      <c r="D25" s="1">
        <v>1990</v>
      </c>
      <c r="E25" s="1">
        <v>1990</v>
      </c>
      <c r="F25" s="1" t="s">
        <v>179</v>
      </c>
      <c r="G25" s="1" t="s">
        <v>332</v>
      </c>
      <c r="H25" s="1" t="s">
        <v>331</v>
      </c>
      <c r="I25" s="1" t="s">
        <v>337</v>
      </c>
      <c r="J25" s="1">
        <v>4</v>
      </c>
      <c r="K25" s="1" t="s">
        <v>319</v>
      </c>
      <c r="L25" s="1" t="s">
        <v>182</v>
      </c>
      <c r="M25" s="1" t="s">
        <v>182</v>
      </c>
      <c r="N25" s="1" t="s">
        <v>182</v>
      </c>
      <c r="O25" s="22">
        <v>1250</v>
      </c>
      <c r="P25" s="1" t="s">
        <v>338</v>
      </c>
    </row>
    <row r="26" spans="1:16" x14ac:dyDescent="0.3">
      <c r="A26" s="1" t="s">
        <v>180</v>
      </c>
      <c r="B26" s="1" t="s">
        <v>181</v>
      </c>
      <c r="C26" s="1">
        <v>1991</v>
      </c>
      <c r="D26" s="1">
        <v>1990</v>
      </c>
      <c r="E26" s="1">
        <v>1990</v>
      </c>
      <c r="F26" s="1" t="s">
        <v>179</v>
      </c>
      <c r="G26" s="1" t="s">
        <v>332</v>
      </c>
      <c r="H26" s="1" t="s">
        <v>331</v>
      </c>
      <c r="I26" s="1" t="s">
        <v>337</v>
      </c>
      <c r="J26" s="1">
        <v>6</v>
      </c>
      <c r="K26" s="1" t="s">
        <v>319</v>
      </c>
      <c r="L26" s="1" t="s">
        <v>182</v>
      </c>
      <c r="M26" s="1" t="s">
        <v>182</v>
      </c>
      <c r="N26" s="1" t="s">
        <v>182</v>
      </c>
      <c r="O26" s="22">
        <v>1950</v>
      </c>
      <c r="P26" s="1" t="s">
        <v>338</v>
      </c>
    </row>
    <row r="27" spans="1:16" x14ac:dyDescent="0.3">
      <c r="A27" s="1" t="s">
        <v>180</v>
      </c>
      <c r="B27" s="1" t="s">
        <v>181</v>
      </c>
      <c r="C27" s="1">
        <v>1991</v>
      </c>
      <c r="D27" s="1">
        <v>1990</v>
      </c>
      <c r="E27" s="1">
        <v>1990</v>
      </c>
      <c r="F27" s="1" t="s">
        <v>179</v>
      </c>
      <c r="G27" s="1" t="s">
        <v>332</v>
      </c>
      <c r="H27" s="1" t="s">
        <v>331</v>
      </c>
      <c r="I27" s="1" t="s">
        <v>337</v>
      </c>
      <c r="J27" s="1">
        <v>8</v>
      </c>
      <c r="K27" s="1" t="s">
        <v>319</v>
      </c>
      <c r="L27" s="1" t="s">
        <v>182</v>
      </c>
      <c r="M27" s="1" t="s">
        <v>182</v>
      </c>
      <c r="N27" s="1" t="s">
        <v>182</v>
      </c>
      <c r="O27" s="22">
        <v>2550</v>
      </c>
      <c r="P27" s="1" t="s">
        <v>338</v>
      </c>
    </row>
    <row r="28" spans="1:16" x14ac:dyDescent="0.3">
      <c r="A28" s="1" t="s">
        <v>180</v>
      </c>
      <c r="B28" s="1" t="s">
        <v>181</v>
      </c>
      <c r="C28" s="1">
        <v>1991</v>
      </c>
      <c r="D28" s="1">
        <v>1990</v>
      </c>
      <c r="E28" s="1">
        <v>1990</v>
      </c>
      <c r="F28" s="1" t="s">
        <v>179</v>
      </c>
      <c r="G28" s="1" t="s">
        <v>332</v>
      </c>
      <c r="H28" s="1" t="s">
        <v>331</v>
      </c>
      <c r="I28" s="1" t="s">
        <v>337</v>
      </c>
      <c r="J28" s="1">
        <v>10</v>
      </c>
      <c r="K28" s="1" t="s">
        <v>319</v>
      </c>
      <c r="L28" s="1" t="s">
        <v>182</v>
      </c>
      <c r="M28" s="1" t="s">
        <v>182</v>
      </c>
      <c r="N28" s="1" t="s">
        <v>182</v>
      </c>
      <c r="O28" s="22">
        <v>3150</v>
      </c>
      <c r="P28" s="1" t="s">
        <v>338</v>
      </c>
    </row>
    <row r="29" spans="1:16" x14ac:dyDescent="0.3">
      <c r="A29" s="1" t="s">
        <v>180</v>
      </c>
      <c r="B29" s="1" t="s">
        <v>181</v>
      </c>
      <c r="C29" s="1">
        <v>1991</v>
      </c>
      <c r="D29" s="1">
        <v>1991</v>
      </c>
      <c r="E29" s="1">
        <v>1991</v>
      </c>
      <c r="F29" s="1" t="s">
        <v>179</v>
      </c>
      <c r="G29" s="1" t="s">
        <v>316</v>
      </c>
      <c r="H29" s="1" t="s">
        <v>317</v>
      </c>
      <c r="I29" s="1" t="s">
        <v>318</v>
      </c>
      <c r="J29" s="1">
        <f>5/8</f>
        <v>0.625</v>
      </c>
      <c r="K29" s="1" t="s">
        <v>319</v>
      </c>
      <c r="L29" s="1">
        <v>600</v>
      </c>
      <c r="M29" s="1" t="s">
        <v>322</v>
      </c>
      <c r="N29" s="1" t="s">
        <v>182</v>
      </c>
      <c r="O29" s="22">
        <v>15</v>
      </c>
      <c r="P29" s="1" t="s">
        <v>333</v>
      </c>
    </row>
    <row r="30" spans="1:16" x14ac:dyDescent="0.3">
      <c r="A30" s="1" t="s">
        <v>180</v>
      </c>
      <c r="B30" s="1" t="s">
        <v>181</v>
      </c>
      <c r="C30" s="1">
        <v>1991</v>
      </c>
      <c r="D30" s="1">
        <v>1991</v>
      </c>
      <c r="E30" s="1">
        <v>1991</v>
      </c>
      <c r="F30" s="1" t="s">
        <v>179</v>
      </c>
      <c r="G30" s="1" t="s">
        <v>316</v>
      </c>
      <c r="H30" s="1" t="s">
        <v>317</v>
      </c>
      <c r="I30" s="1" t="s">
        <v>318</v>
      </c>
      <c r="J30" s="1">
        <v>0.75</v>
      </c>
      <c r="K30" s="1" t="s">
        <v>319</v>
      </c>
      <c r="L30" s="1">
        <v>600</v>
      </c>
      <c r="M30" s="1" t="s">
        <v>322</v>
      </c>
      <c r="N30" s="1" t="s">
        <v>182</v>
      </c>
      <c r="O30" s="22">
        <v>15</v>
      </c>
      <c r="P30" s="1" t="s">
        <v>333</v>
      </c>
    </row>
    <row r="31" spans="1:16" x14ac:dyDescent="0.3">
      <c r="A31" s="1" t="s">
        <v>180</v>
      </c>
      <c r="B31" s="1" t="s">
        <v>181</v>
      </c>
      <c r="C31" s="1">
        <v>1991</v>
      </c>
      <c r="D31" s="1">
        <v>1991</v>
      </c>
      <c r="E31" s="1">
        <v>1991</v>
      </c>
      <c r="F31" s="1" t="s">
        <v>179</v>
      </c>
      <c r="G31" s="1" t="s">
        <v>316</v>
      </c>
      <c r="H31" s="1" t="s">
        <v>317</v>
      </c>
      <c r="I31" s="1" t="s">
        <v>318</v>
      </c>
      <c r="J31" s="1">
        <v>1</v>
      </c>
      <c r="K31" s="1" t="s">
        <v>319</v>
      </c>
      <c r="L31" s="1">
        <v>1000</v>
      </c>
      <c r="M31" s="1" t="s">
        <v>322</v>
      </c>
      <c r="N31" s="1" t="s">
        <v>182</v>
      </c>
      <c r="O31" s="22">
        <v>25</v>
      </c>
      <c r="P31" s="1" t="s">
        <v>333</v>
      </c>
    </row>
    <row r="32" spans="1:16" x14ac:dyDescent="0.3">
      <c r="A32" s="1" t="s">
        <v>180</v>
      </c>
      <c r="B32" s="1" t="s">
        <v>181</v>
      </c>
      <c r="C32" s="1">
        <v>1991</v>
      </c>
      <c r="D32" s="1">
        <v>1991</v>
      </c>
      <c r="E32" s="1">
        <v>1991</v>
      </c>
      <c r="F32" s="1" t="s">
        <v>179</v>
      </c>
      <c r="G32" s="1" t="s">
        <v>316</v>
      </c>
      <c r="H32" s="1" t="s">
        <v>317</v>
      </c>
      <c r="I32" s="1" t="s">
        <v>318</v>
      </c>
      <c r="J32" s="1">
        <v>1.5</v>
      </c>
      <c r="K32" s="1" t="s">
        <v>319</v>
      </c>
      <c r="L32" s="1">
        <v>2000</v>
      </c>
      <c r="M32" s="1" t="s">
        <v>322</v>
      </c>
      <c r="N32" s="1" t="s">
        <v>182</v>
      </c>
      <c r="O32" s="22">
        <v>50</v>
      </c>
      <c r="P32" s="1" t="s">
        <v>333</v>
      </c>
    </row>
    <row r="33" spans="1:16" x14ac:dyDescent="0.3">
      <c r="A33" s="1" t="s">
        <v>180</v>
      </c>
      <c r="B33" s="1" t="s">
        <v>181</v>
      </c>
      <c r="C33" s="1">
        <v>1991</v>
      </c>
      <c r="D33" s="1">
        <v>1991</v>
      </c>
      <c r="E33" s="1">
        <v>1991</v>
      </c>
      <c r="F33" s="1" t="s">
        <v>179</v>
      </c>
      <c r="G33" s="1" t="s">
        <v>316</v>
      </c>
      <c r="H33" s="1" t="s">
        <v>317</v>
      </c>
      <c r="I33" s="1" t="s">
        <v>318</v>
      </c>
      <c r="J33" s="1">
        <v>2</v>
      </c>
      <c r="K33" s="1" t="s">
        <v>319</v>
      </c>
      <c r="L33" s="1">
        <v>3000</v>
      </c>
      <c r="M33" s="1" t="s">
        <v>322</v>
      </c>
      <c r="N33" s="1" t="s">
        <v>182</v>
      </c>
      <c r="O33" s="22">
        <v>75</v>
      </c>
      <c r="P33" s="1" t="s">
        <v>333</v>
      </c>
    </row>
    <row r="34" spans="1:16" x14ac:dyDescent="0.3">
      <c r="A34" s="1" t="s">
        <v>180</v>
      </c>
      <c r="B34" s="1" t="s">
        <v>181</v>
      </c>
      <c r="C34" s="1">
        <v>1991</v>
      </c>
      <c r="D34" s="1">
        <v>1991</v>
      </c>
      <c r="E34" s="1">
        <v>1991</v>
      </c>
      <c r="F34" s="1" t="s">
        <v>179</v>
      </c>
      <c r="G34" s="1" t="s">
        <v>316</v>
      </c>
      <c r="H34" s="1" t="s">
        <v>317</v>
      </c>
      <c r="I34" s="1" t="s">
        <v>318</v>
      </c>
      <c r="J34" s="1">
        <v>3</v>
      </c>
      <c r="K34" s="1" t="s">
        <v>319</v>
      </c>
      <c r="L34" s="1">
        <v>6000</v>
      </c>
      <c r="M34" s="1" t="s">
        <v>322</v>
      </c>
      <c r="N34" s="1" t="s">
        <v>182</v>
      </c>
      <c r="O34" s="22">
        <v>111</v>
      </c>
      <c r="P34" s="1" t="s">
        <v>333</v>
      </c>
    </row>
    <row r="35" spans="1:16" x14ac:dyDescent="0.3">
      <c r="A35" s="1" t="s">
        <v>180</v>
      </c>
      <c r="B35" s="1" t="s">
        <v>181</v>
      </c>
      <c r="C35" s="1">
        <v>1991</v>
      </c>
      <c r="D35" s="1">
        <v>1991</v>
      </c>
      <c r="E35" s="1">
        <v>1991</v>
      </c>
      <c r="F35" s="1" t="s">
        <v>179</v>
      </c>
      <c r="G35" s="1" t="s">
        <v>316</v>
      </c>
      <c r="H35" s="1" t="s">
        <v>317</v>
      </c>
      <c r="I35" s="1" t="s">
        <v>318</v>
      </c>
      <c r="J35" s="1">
        <v>4</v>
      </c>
      <c r="K35" s="1" t="s">
        <v>319</v>
      </c>
      <c r="L35" s="1">
        <v>15000</v>
      </c>
      <c r="M35" s="1" t="s">
        <v>322</v>
      </c>
      <c r="N35" s="1" t="s">
        <v>182</v>
      </c>
      <c r="O35" s="22">
        <v>201</v>
      </c>
      <c r="P35" s="1" t="s">
        <v>333</v>
      </c>
    </row>
    <row r="36" spans="1:16" x14ac:dyDescent="0.3">
      <c r="A36" s="1" t="s">
        <v>180</v>
      </c>
      <c r="B36" s="1" t="s">
        <v>181</v>
      </c>
      <c r="C36" s="1">
        <v>1991</v>
      </c>
      <c r="D36" s="1">
        <v>1991</v>
      </c>
      <c r="E36" s="1">
        <v>1991</v>
      </c>
      <c r="F36" s="1" t="s">
        <v>179</v>
      </c>
      <c r="G36" s="1" t="s">
        <v>316</v>
      </c>
      <c r="H36" s="1" t="s">
        <v>317</v>
      </c>
      <c r="I36" s="1" t="s">
        <v>318</v>
      </c>
      <c r="J36" s="1">
        <v>6</v>
      </c>
      <c r="K36" s="1" t="s">
        <v>319</v>
      </c>
      <c r="L36" s="1">
        <v>35000</v>
      </c>
      <c r="M36" s="1" t="s">
        <v>322</v>
      </c>
      <c r="N36" s="1" t="s">
        <v>182</v>
      </c>
      <c r="O36" s="22">
        <v>401</v>
      </c>
      <c r="P36" s="1" t="s">
        <v>333</v>
      </c>
    </row>
    <row r="37" spans="1:16" x14ac:dyDescent="0.3">
      <c r="A37" s="1" t="s">
        <v>180</v>
      </c>
      <c r="B37" s="1" t="s">
        <v>181</v>
      </c>
      <c r="C37" s="1">
        <v>1991</v>
      </c>
      <c r="D37" s="1">
        <v>1991</v>
      </c>
      <c r="E37" s="1">
        <v>1991</v>
      </c>
      <c r="F37" s="1" t="s">
        <v>179</v>
      </c>
      <c r="G37" s="1" t="s">
        <v>316</v>
      </c>
      <c r="H37" s="1" t="s">
        <v>317</v>
      </c>
      <c r="I37" s="1" t="s">
        <v>318</v>
      </c>
      <c r="J37" s="1">
        <v>8</v>
      </c>
      <c r="K37" s="1" t="s">
        <v>319</v>
      </c>
      <c r="L37" s="1">
        <v>50000</v>
      </c>
      <c r="M37" s="1" t="s">
        <v>322</v>
      </c>
      <c r="N37" s="1" t="s">
        <v>182</v>
      </c>
      <c r="O37" s="22">
        <v>551</v>
      </c>
      <c r="P37" s="1" t="s">
        <v>333</v>
      </c>
    </row>
    <row r="38" spans="1:16" x14ac:dyDescent="0.3">
      <c r="A38" s="1" t="s">
        <v>180</v>
      </c>
      <c r="B38" s="1" t="s">
        <v>181</v>
      </c>
      <c r="C38" s="1">
        <v>1991</v>
      </c>
      <c r="D38" s="1">
        <v>1991</v>
      </c>
      <c r="E38" s="1">
        <v>1991</v>
      </c>
      <c r="F38" s="1" t="s">
        <v>179</v>
      </c>
      <c r="G38" s="1" t="s">
        <v>316</v>
      </c>
      <c r="H38" s="1" t="s">
        <v>317</v>
      </c>
      <c r="I38" s="1" t="s">
        <v>318</v>
      </c>
      <c r="J38" s="1">
        <v>10</v>
      </c>
      <c r="K38" s="1" t="s">
        <v>319</v>
      </c>
      <c r="L38" s="1">
        <v>75000</v>
      </c>
      <c r="M38" s="1" t="s">
        <v>322</v>
      </c>
      <c r="N38" s="1" t="s">
        <v>182</v>
      </c>
      <c r="O38" s="22">
        <v>801</v>
      </c>
      <c r="P38" s="1" t="s">
        <v>333</v>
      </c>
    </row>
    <row r="39" spans="1:16" x14ac:dyDescent="0.3">
      <c r="A39" s="1" t="s">
        <v>180</v>
      </c>
      <c r="B39" s="1" t="s">
        <v>181</v>
      </c>
      <c r="C39" s="1">
        <v>1991</v>
      </c>
      <c r="D39" s="1">
        <v>1991</v>
      </c>
      <c r="E39" s="1">
        <v>1991</v>
      </c>
      <c r="F39" s="1" t="s">
        <v>179</v>
      </c>
      <c r="G39" s="1" t="s">
        <v>316</v>
      </c>
      <c r="H39" s="1" t="s">
        <v>327</v>
      </c>
      <c r="I39" s="1" t="s">
        <v>325</v>
      </c>
      <c r="J39" s="1">
        <v>1200</v>
      </c>
      <c r="K39" s="1" t="s">
        <v>322</v>
      </c>
      <c r="L39" s="1" t="s">
        <v>182</v>
      </c>
      <c r="M39" s="1" t="s">
        <v>182</v>
      </c>
      <c r="N39" s="1" t="s">
        <v>182</v>
      </c>
      <c r="O39" s="22">
        <v>30</v>
      </c>
      <c r="P39" s="1" t="s">
        <v>334</v>
      </c>
    </row>
    <row r="40" spans="1:16" x14ac:dyDescent="0.3">
      <c r="A40" s="1" t="s">
        <v>180</v>
      </c>
      <c r="B40" s="1" t="s">
        <v>181</v>
      </c>
      <c r="C40" s="1">
        <v>1991</v>
      </c>
      <c r="D40" s="1">
        <v>1991</v>
      </c>
      <c r="E40" s="1">
        <v>1991</v>
      </c>
      <c r="F40" s="1" t="s">
        <v>179</v>
      </c>
      <c r="G40" s="1" t="s">
        <v>316</v>
      </c>
      <c r="H40" s="1" t="s">
        <v>324</v>
      </c>
      <c r="I40" s="1" t="s">
        <v>325</v>
      </c>
      <c r="J40" s="1">
        <v>3000</v>
      </c>
      <c r="K40" s="1" t="s">
        <v>322</v>
      </c>
      <c r="L40" s="1" t="s">
        <v>182</v>
      </c>
      <c r="M40" s="1" t="s">
        <v>182</v>
      </c>
      <c r="N40" s="1" t="s">
        <v>182</v>
      </c>
      <c r="O40" s="22">
        <v>2.5</v>
      </c>
      <c r="P40" s="1" t="s">
        <v>429</v>
      </c>
    </row>
    <row r="41" spans="1:16" x14ac:dyDescent="0.3">
      <c r="A41" s="1" t="s">
        <v>180</v>
      </c>
      <c r="B41" s="1" t="s">
        <v>181</v>
      </c>
      <c r="C41" s="1">
        <v>1991</v>
      </c>
      <c r="D41" s="1">
        <v>1991</v>
      </c>
      <c r="E41" s="1">
        <v>1991</v>
      </c>
      <c r="F41" s="1" t="s">
        <v>179</v>
      </c>
      <c r="G41" s="1" t="s">
        <v>316</v>
      </c>
      <c r="H41" s="1" t="s">
        <v>324</v>
      </c>
      <c r="I41" s="1" t="s">
        <v>325</v>
      </c>
      <c r="J41" s="1">
        <v>6000</v>
      </c>
      <c r="K41" s="1" t="s">
        <v>322</v>
      </c>
      <c r="L41" s="1" t="s">
        <v>182</v>
      </c>
      <c r="M41" s="1" t="s">
        <v>182</v>
      </c>
      <c r="N41" s="1" t="s">
        <v>182</v>
      </c>
      <c r="O41" s="22">
        <v>1.2</v>
      </c>
      <c r="P41" s="1" t="s">
        <v>429</v>
      </c>
    </row>
    <row r="42" spans="1:16" x14ac:dyDescent="0.3">
      <c r="A42" s="1" t="s">
        <v>180</v>
      </c>
      <c r="B42" s="1" t="s">
        <v>181</v>
      </c>
      <c r="C42" s="1">
        <v>1991</v>
      </c>
      <c r="D42" s="1">
        <v>1991</v>
      </c>
      <c r="E42" s="1">
        <v>1991</v>
      </c>
      <c r="F42" s="1" t="s">
        <v>179</v>
      </c>
      <c r="G42" s="1" t="s">
        <v>316</v>
      </c>
      <c r="H42" s="1" t="s">
        <v>324</v>
      </c>
      <c r="I42" s="1" t="s">
        <v>325</v>
      </c>
      <c r="J42" s="1" t="s">
        <v>330</v>
      </c>
      <c r="K42" s="1" t="s">
        <v>322</v>
      </c>
      <c r="L42" s="1" t="s">
        <v>182</v>
      </c>
      <c r="M42" s="1" t="s">
        <v>182</v>
      </c>
      <c r="N42" s="1" t="s">
        <v>182</v>
      </c>
      <c r="O42" s="22">
        <v>1</v>
      </c>
      <c r="P42" s="1" t="s">
        <v>429</v>
      </c>
    </row>
    <row r="43" spans="1:16" x14ac:dyDescent="0.3">
      <c r="A43" s="1" t="s">
        <v>180</v>
      </c>
      <c r="B43" s="1" t="s">
        <v>181</v>
      </c>
      <c r="C43" s="1">
        <v>1996</v>
      </c>
      <c r="D43" s="1">
        <v>1995</v>
      </c>
      <c r="E43" s="1">
        <v>1993</v>
      </c>
      <c r="F43" s="1" t="s">
        <v>179</v>
      </c>
      <c r="G43" s="1" t="s">
        <v>316</v>
      </c>
      <c r="H43" s="1" t="s">
        <v>317</v>
      </c>
      <c r="I43" s="1" t="s">
        <v>318</v>
      </c>
      <c r="J43" s="1">
        <f>5/8</f>
        <v>0.625</v>
      </c>
      <c r="K43" s="1" t="s">
        <v>319</v>
      </c>
      <c r="L43" s="1">
        <v>600</v>
      </c>
      <c r="M43" s="1" t="s">
        <v>322</v>
      </c>
      <c r="N43" s="1" t="s">
        <v>182</v>
      </c>
      <c r="O43" s="22">
        <v>19.5</v>
      </c>
      <c r="P43" s="1" t="s">
        <v>333</v>
      </c>
    </row>
    <row r="44" spans="1:16" x14ac:dyDescent="0.3">
      <c r="A44" s="1" t="s">
        <v>180</v>
      </c>
      <c r="B44" s="1" t="s">
        <v>181</v>
      </c>
      <c r="C44" s="1">
        <v>1996</v>
      </c>
      <c r="D44" s="1">
        <v>1995</v>
      </c>
      <c r="E44" s="1">
        <v>1993</v>
      </c>
      <c r="F44" s="1" t="s">
        <v>179</v>
      </c>
      <c r="G44" s="1" t="s">
        <v>316</v>
      </c>
      <c r="H44" s="1" t="s">
        <v>317</v>
      </c>
      <c r="I44" s="1" t="s">
        <v>318</v>
      </c>
      <c r="J44" s="1">
        <v>0.75</v>
      </c>
      <c r="K44" s="1" t="s">
        <v>319</v>
      </c>
      <c r="L44" s="1">
        <v>600</v>
      </c>
      <c r="M44" s="1" t="s">
        <v>322</v>
      </c>
      <c r="N44" s="1" t="s">
        <v>182</v>
      </c>
      <c r="O44" s="22">
        <v>19.5</v>
      </c>
      <c r="P44" s="1" t="s">
        <v>333</v>
      </c>
    </row>
    <row r="45" spans="1:16" x14ac:dyDescent="0.3">
      <c r="A45" s="1" t="s">
        <v>180</v>
      </c>
      <c r="B45" s="1" t="s">
        <v>181</v>
      </c>
      <c r="C45" s="1">
        <v>1996</v>
      </c>
      <c r="D45" s="1">
        <v>1995</v>
      </c>
      <c r="E45" s="1">
        <v>1993</v>
      </c>
      <c r="F45" s="1" t="s">
        <v>179</v>
      </c>
      <c r="G45" s="1" t="s">
        <v>316</v>
      </c>
      <c r="H45" s="1" t="s">
        <v>317</v>
      </c>
      <c r="I45" s="1" t="s">
        <v>318</v>
      </c>
      <c r="J45" s="1">
        <v>1</v>
      </c>
      <c r="K45" s="1" t="s">
        <v>319</v>
      </c>
      <c r="L45" s="1">
        <v>1000</v>
      </c>
      <c r="M45" s="1" t="s">
        <v>322</v>
      </c>
      <c r="N45" s="1" t="s">
        <v>182</v>
      </c>
      <c r="O45" s="22">
        <v>32.5</v>
      </c>
      <c r="P45" s="1" t="s">
        <v>333</v>
      </c>
    </row>
    <row r="46" spans="1:16" x14ac:dyDescent="0.3">
      <c r="A46" s="1" t="s">
        <v>180</v>
      </c>
      <c r="B46" s="1" t="s">
        <v>181</v>
      </c>
      <c r="C46" s="1">
        <v>1996</v>
      </c>
      <c r="D46" s="1">
        <v>1995</v>
      </c>
      <c r="E46" s="1">
        <v>1993</v>
      </c>
      <c r="F46" s="1" t="s">
        <v>179</v>
      </c>
      <c r="G46" s="1" t="s">
        <v>316</v>
      </c>
      <c r="H46" s="1" t="s">
        <v>317</v>
      </c>
      <c r="I46" s="1" t="s">
        <v>318</v>
      </c>
      <c r="J46" s="1">
        <v>1.5</v>
      </c>
      <c r="K46" s="1" t="s">
        <v>319</v>
      </c>
      <c r="L46" s="1">
        <v>2000</v>
      </c>
      <c r="M46" s="1" t="s">
        <v>322</v>
      </c>
      <c r="N46" s="1" t="s">
        <v>182</v>
      </c>
      <c r="O46" s="22">
        <v>65</v>
      </c>
      <c r="P46" s="1" t="s">
        <v>333</v>
      </c>
    </row>
    <row r="47" spans="1:16" x14ac:dyDescent="0.3">
      <c r="A47" s="1" t="s">
        <v>180</v>
      </c>
      <c r="B47" s="1" t="s">
        <v>181</v>
      </c>
      <c r="C47" s="1">
        <v>1996</v>
      </c>
      <c r="D47" s="1">
        <v>1995</v>
      </c>
      <c r="E47" s="1">
        <v>1993</v>
      </c>
      <c r="F47" s="1" t="s">
        <v>179</v>
      </c>
      <c r="G47" s="1" t="s">
        <v>316</v>
      </c>
      <c r="H47" s="1" t="s">
        <v>317</v>
      </c>
      <c r="I47" s="1" t="s">
        <v>318</v>
      </c>
      <c r="J47" s="1">
        <v>2</v>
      </c>
      <c r="K47" s="1" t="s">
        <v>319</v>
      </c>
      <c r="L47" s="1">
        <v>3000</v>
      </c>
      <c r="M47" s="1" t="s">
        <v>322</v>
      </c>
      <c r="N47" s="1" t="s">
        <v>182</v>
      </c>
      <c r="O47" s="22">
        <v>97.5</v>
      </c>
      <c r="P47" s="1" t="s">
        <v>333</v>
      </c>
    </row>
    <row r="48" spans="1:16" x14ac:dyDescent="0.3">
      <c r="A48" s="1" t="s">
        <v>180</v>
      </c>
      <c r="B48" s="1" t="s">
        <v>181</v>
      </c>
      <c r="C48" s="1">
        <v>1996</v>
      </c>
      <c r="D48" s="1">
        <v>1995</v>
      </c>
      <c r="E48" s="1">
        <v>1993</v>
      </c>
      <c r="F48" s="1" t="s">
        <v>179</v>
      </c>
      <c r="G48" s="1" t="s">
        <v>316</v>
      </c>
      <c r="H48" s="1" t="s">
        <v>317</v>
      </c>
      <c r="I48" s="1" t="s">
        <v>318</v>
      </c>
      <c r="J48" s="1">
        <v>3</v>
      </c>
      <c r="K48" s="1" t="s">
        <v>319</v>
      </c>
      <c r="L48" s="1">
        <v>6000</v>
      </c>
      <c r="M48" s="1" t="s">
        <v>322</v>
      </c>
      <c r="N48" s="1" t="s">
        <v>182</v>
      </c>
      <c r="O48" s="22">
        <v>145.5</v>
      </c>
      <c r="P48" s="1" t="s">
        <v>333</v>
      </c>
    </row>
    <row r="49" spans="1:16" x14ac:dyDescent="0.3">
      <c r="A49" s="1" t="s">
        <v>180</v>
      </c>
      <c r="B49" s="1" t="s">
        <v>181</v>
      </c>
      <c r="C49" s="1">
        <v>1996</v>
      </c>
      <c r="D49" s="1">
        <v>1995</v>
      </c>
      <c r="E49" s="1">
        <v>1993</v>
      </c>
      <c r="F49" s="1" t="s">
        <v>179</v>
      </c>
      <c r="G49" s="1" t="s">
        <v>316</v>
      </c>
      <c r="H49" s="1" t="s">
        <v>317</v>
      </c>
      <c r="I49" s="1" t="s">
        <v>318</v>
      </c>
      <c r="J49" s="1">
        <v>4</v>
      </c>
      <c r="K49" s="1" t="s">
        <v>319</v>
      </c>
      <c r="L49" s="1">
        <v>15000</v>
      </c>
      <c r="M49" s="1" t="s">
        <v>322</v>
      </c>
      <c r="N49" s="1" t="s">
        <v>182</v>
      </c>
      <c r="O49" s="22">
        <v>265.5</v>
      </c>
      <c r="P49" s="1" t="s">
        <v>333</v>
      </c>
    </row>
    <row r="50" spans="1:16" x14ac:dyDescent="0.3">
      <c r="A50" s="1" t="s">
        <v>180</v>
      </c>
      <c r="B50" s="1" t="s">
        <v>181</v>
      </c>
      <c r="C50" s="1">
        <v>1996</v>
      </c>
      <c r="D50" s="1">
        <v>1995</v>
      </c>
      <c r="E50" s="1">
        <v>1993</v>
      </c>
      <c r="F50" s="1" t="s">
        <v>179</v>
      </c>
      <c r="G50" s="1" t="s">
        <v>316</v>
      </c>
      <c r="H50" s="1" t="s">
        <v>317</v>
      </c>
      <c r="I50" s="1" t="s">
        <v>318</v>
      </c>
      <c r="J50" s="1">
        <v>6</v>
      </c>
      <c r="K50" s="1" t="s">
        <v>319</v>
      </c>
      <c r="L50" s="1">
        <v>35000</v>
      </c>
      <c r="M50" s="1" t="s">
        <v>322</v>
      </c>
      <c r="N50" s="1" t="s">
        <v>182</v>
      </c>
      <c r="O50" s="22">
        <v>522.5</v>
      </c>
      <c r="P50" s="1" t="s">
        <v>333</v>
      </c>
    </row>
    <row r="51" spans="1:16" x14ac:dyDescent="0.3">
      <c r="A51" s="1" t="s">
        <v>180</v>
      </c>
      <c r="B51" s="1" t="s">
        <v>181</v>
      </c>
      <c r="C51" s="1">
        <v>1996</v>
      </c>
      <c r="D51" s="1">
        <v>1995</v>
      </c>
      <c r="E51" s="1">
        <v>1993</v>
      </c>
      <c r="F51" s="1" t="s">
        <v>179</v>
      </c>
      <c r="G51" s="1" t="s">
        <v>316</v>
      </c>
      <c r="H51" s="1" t="s">
        <v>317</v>
      </c>
      <c r="I51" s="1" t="s">
        <v>318</v>
      </c>
      <c r="J51" s="1">
        <v>8</v>
      </c>
      <c r="K51" s="1" t="s">
        <v>319</v>
      </c>
      <c r="L51" s="1">
        <v>50000</v>
      </c>
      <c r="M51" s="1" t="s">
        <v>322</v>
      </c>
      <c r="N51" s="1" t="s">
        <v>182</v>
      </c>
      <c r="O51" s="22">
        <v>717.5</v>
      </c>
      <c r="P51" s="1" t="s">
        <v>333</v>
      </c>
    </row>
    <row r="52" spans="1:16" x14ac:dyDescent="0.3">
      <c r="A52" s="1" t="s">
        <v>180</v>
      </c>
      <c r="B52" s="1" t="s">
        <v>181</v>
      </c>
      <c r="C52" s="1">
        <v>1996</v>
      </c>
      <c r="D52" s="1">
        <v>1995</v>
      </c>
      <c r="E52" s="1">
        <v>1993</v>
      </c>
      <c r="F52" s="1" t="s">
        <v>179</v>
      </c>
      <c r="G52" s="1" t="s">
        <v>316</v>
      </c>
      <c r="H52" s="1" t="s">
        <v>317</v>
      </c>
      <c r="I52" s="1" t="s">
        <v>318</v>
      </c>
      <c r="J52" s="1">
        <v>10</v>
      </c>
      <c r="K52" s="1" t="s">
        <v>319</v>
      </c>
      <c r="L52" s="1">
        <v>75000</v>
      </c>
      <c r="M52" s="1" t="s">
        <v>322</v>
      </c>
      <c r="N52" s="1" t="s">
        <v>182</v>
      </c>
      <c r="O52" s="22">
        <v>1042.5</v>
      </c>
      <c r="P52" s="1" t="s">
        <v>333</v>
      </c>
    </row>
    <row r="53" spans="1:16" x14ac:dyDescent="0.3">
      <c r="A53" s="1" t="s">
        <v>180</v>
      </c>
      <c r="B53" s="1" t="s">
        <v>181</v>
      </c>
      <c r="C53" s="1">
        <v>1996</v>
      </c>
      <c r="D53" s="1">
        <v>1995</v>
      </c>
      <c r="E53" s="1">
        <v>1993</v>
      </c>
      <c r="F53" s="1" t="s">
        <v>179</v>
      </c>
      <c r="G53" s="1" t="s">
        <v>316</v>
      </c>
      <c r="H53" s="1" t="s">
        <v>327</v>
      </c>
      <c r="I53" s="1" t="s">
        <v>325</v>
      </c>
      <c r="J53" s="1">
        <v>1200</v>
      </c>
      <c r="K53" s="1" t="s">
        <v>322</v>
      </c>
      <c r="L53" s="1" t="s">
        <v>182</v>
      </c>
      <c r="M53" s="1" t="s">
        <v>182</v>
      </c>
      <c r="N53" s="1" t="s">
        <v>182</v>
      </c>
      <c r="O53" s="22">
        <v>39</v>
      </c>
      <c r="P53" s="1" t="s">
        <v>334</v>
      </c>
    </row>
    <row r="54" spans="1:16" x14ac:dyDescent="0.3">
      <c r="A54" s="1" t="s">
        <v>180</v>
      </c>
      <c r="B54" s="1" t="s">
        <v>181</v>
      </c>
      <c r="C54" s="1">
        <v>1996</v>
      </c>
      <c r="D54" s="1">
        <v>1995</v>
      </c>
      <c r="E54" s="1">
        <v>1993</v>
      </c>
      <c r="F54" s="1" t="s">
        <v>179</v>
      </c>
      <c r="G54" s="1" t="s">
        <v>316</v>
      </c>
      <c r="H54" s="1" t="s">
        <v>324</v>
      </c>
      <c r="I54" s="1" t="s">
        <v>325</v>
      </c>
      <c r="J54" s="1">
        <v>3000</v>
      </c>
      <c r="K54" s="1" t="s">
        <v>322</v>
      </c>
      <c r="L54" s="1" t="s">
        <v>182</v>
      </c>
      <c r="M54" s="1" t="s">
        <v>182</v>
      </c>
      <c r="N54" s="1" t="s">
        <v>182</v>
      </c>
      <c r="O54" s="22">
        <v>3.25</v>
      </c>
      <c r="P54" s="1" t="s">
        <v>429</v>
      </c>
    </row>
    <row r="55" spans="1:16" x14ac:dyDescent="0.3">
      <c r="A55" s="1" t="s">
        <v>180</v>
      </c>
      <c r="B55" s="1" t="s">
        <v>181</v>
      </c>
      <c r="C55" s="1">
        <v>1996</v>
      </c>
      <c r="D55" s="1">
        <v>1995</v>
      </c>
      <c r="E55" s="1">
        <v>1993</v>
      </c>
      <c r="F55" s="1" t="s">
        <v>179</v>
      </c>
      <c r="G55" s="1" t="s">
        <v>316</v>
      </c>
      <c r="H55" s="1" t="s">
        <v>324</v>
      </c>
      <c r="I55" s="1" t="s">
        <v>325</v>
      </c>
      <c r="J55" s="1">
        <v>6000</v>
      </c>
      <c r="K55" s="1" t="s">
        <v>322</v>
      </c>
      <c r="L55" s="1" t="s">
        <v>182</v>
      </c>
      <c r="M55" s="1" t="s">
        <v>182</v>
      </c>
      <c r="N55" s="1" t="s">
        <v>182</v>
      </c>
      <c r="O55" s="22">
        <v>1.6</v>
      </c>
      <c r="P55" s="1" t="s">
        <v>429</v>
      </c>
    </row>
    <row r="56" spans="1:16" x14ac:dyDescent="0.3">
      <c r="A56" s="1" t="s">
        <v>180</v>
      </c>
      <c r="B56" s="1" t="s">
        <v>181</v>
      </c>
      <c r="C56" s="1">
        <v>1996</v>
      </c>
      <c r="D56" s="1">
        <v>1995</v>
      </c>
      <c r="E56" s="1">
        <v>1993</v>
      </c>
      <c r="F56" s="1" t="s">
        <v>179</v>
      </c>
      <c r="G56" s="1" t="s">
        <v>316</v>
      </c>
      <c r="H56" s="1" t="s">
        <v>324</v>
      </c>
      <c r="I56" s="1" t="s">
        <v>325</v>
      </c>
      <c r="J56" s="1" t="s">
        <v>330</v>
      </c>
      <c r="K56" s="1" t="s">
        <v>322</v>
      </c>
      <c r="L56" s="1" t="s">
        <v>182</v>
      </c>
      <c r="M56" s="1" t="s">
        <v>182</v>
      </c>
      <c r="N56" s="1" t="s">
        <v>182</v>
      </c>
      <c r="O56" s="22">
        <v>1.3</v>
      </c>
      <c r="P56" s="1" t="s">
        <v>429</v>
      </c>
    </row>
    <row r="57" spans="1:16" x14ac:dyDescent="0.3">
      <c r="A57" s="1" t="s">
        <v>180</v>
      </c>
      <c r="B57" s="1" t="s">
        <v>181</v>
      </c>
      <c r="C57" s="1">
        <v>1996</v>
      </c>
      <c r="D57" s="1">
        <v>1995</v>
      </c>
      <c r="E57" s="1">
        <v>1993</v>
      </c>
      <c r="F57" s="1" t="s">
        <v>179</v>
      </c>
      <c r="G57" s="1" t="s">
        <v>332</v>
      </c>
      <c r="H57" s="1" t="s">
        <v>328</v>
      </c>
      <c r="I57" s="1" t="s">
        <v>335</v>
      </c>
      <c r="J57" s="1" t="s">
        <v>182</v>
      </c>
      <c r="K57" s="1" t="s">
        <v>182</v>
      </c>
      <c r="L57" s="1" t="s">
        <v>182</v>
      </c>
      <c r="M57" s="1" t="s">
        <v>182</v>
      </c>
      <c r="N57" s="1" t="s">
        <v>182</v>
      </c>
      <c r="O57" s="22">
        <v>100</v>
      </c>
      <c r="P57" s="1" t="s">
        <v>329</v>
      </c>
    </row>
    <row r="58" spans="1:16" x14ac:dyDescent="0.3">
      <c r="A58" s="1" t="s">
        <v>180</v>
      </c>
      <c r="B58" s="1" t="s">
        <v>181</v>
      </c>
      <c r="C58" s="1">
        <v>1996</v>
      </c>
      <c r="D58" s="1">
        <v>1995</v>
      </c>
      <c r="E58" s="1">
        <v>1993</v>
      </c>
      <c r="F58" s="1" t="s">
        <v>179</v>
      </c>
      <c r="G58" s="1" t="s">
        <v>332</v>
      </c>
      <c r="H58" s="1" t="s">
        <v>328</v>
      </c>
      <c r="I58" s="1" t="s">
        <v>336</v>
      </c>
      <c r="J58" s="1">
        <v>3</v>
      </c>
      <c r="K58" s="1" t="s">
        <v>319</v>
      </c>
      <c r="L58" s="1" t="s">
        <v>182</v>
      </c>
      <c r="M58" s="1" t="s">
        <v>182</v>
      </c>
      <c r="N58" s="1" t="s">
        <v>182</v>
      </c>
      <c r="O58" s="22">
        <v>280</v>
      </c>
      <c r="P58" s="1" t="s">
        <v>329</v>
      </c>
    </row>
    <row r="59" spans="1:16" x14ac:dyDescent="0.3">
      <c r="A59" s="1" t="s">
        <v>180</v>
      </c>
      <c r="B59" s="1" t="s">
        <v>181</v>
      </c>
      <c r="C59" s="1">
        <v>1996</v>
      </c>
      <c r="D59" s="1">
        <v>1995</v>
      </c>
      <c r="E59" s="1">
        <v>1993</v>
      </c>
      <c r="F59" s="1" t="s">
        <v>179</v>
      </c>
      <c r="G59" s="1" t="s">
        <v>332</v>
      </c>
      <c r="H59" s="1" t="s">
        <v>328</v>
      </c>
      <c r="I59" s="1" t="s">
        <v>336</v>
      </c>
      <c r="J59" s="1">
        <v>4</v>
      </c>
      <c r="K59" s="1" t="s">
        <v>319</v>
      </c>
      <c r="L59" s="1" t="s">
        <v>182</v>
      </c>
      <c r="M59" s="1" t="s">
        <v>182</v>
      </c>
      <c r="N59" s="1" t="s">
        <v>182</v>
      </c>
      <c r="O59" s="22">
        <v>380</v>
      </c>
      <c r="P59" s="1" t="s">
        <v>329</v>
      </c>
    </row>
    <row r="60" spans="1:16" x14ac:dyDescent="0.3">
      <c r="A60" s="1" t="s">
        <v>180</v>
      </c>
      <c r="B60" s="1" t="s">
        <v>181</v>
      </c>
      <c r="C60" s="1">
        <v>1996</v>
      </c>
      <c r="D60" s="1">
        <v>1995</v>
      </c>
      <c r="E60" s="1">
        <v>1993</v>
      </c>
      <c r="F60" s="1" t="s">
        <v>179</v>
      </c>
      <c r="G60" s="1" t="s">
        <v>332</v>
      </c>
      <c r="H60" s="1" t="s">
        <v>328</v>
      </c>
      <c r="I60" s="1" t="s">
        <v>336</v>
      </c>
      <c r="J60" s="1">
        <v>6</v>
      </c>
      <c r="K60" s="1" t="s">
        <v>319</v>
      </c>
      <c r="L60" s="1" t="s">
        <v>182</v>
      </c>
      <c r="M60" s="1" t="s">
        <v>182</v>
      </c>
      <c r="N60" s="1" t="s">
        <v>182</v>
      </c>
      <c r="O60" s="22">
        <v>470</v>
      </c>
      <c r="P60" s="1" t="s">
        <v>329</v>
      </c>
    </row>
    <row r="61" spans="1:16" x14ac:dyDescent="0.3">
      <c r="A61" s="1" t="s">
        <v>180</v>
      </c>
      <c r="B61" s="1" t="s">
        <v>181</v>
      </c>
      <c r="C61" s="1">
        <v>1996</v>
      </c>
      <c r="D61" s="1">
        <v>1995</v>
      </c>
      <c r="E61" s="1">
        <v>1993</v>
      </c>
      <c r="F61" s="1" t="s">
        <v>179</v>
      </c>
      <c r="G61" s="1" t="s">
        <v>332</v>
      </c>
      <c r="H61" s="1" t="s">
        <v>328</v>
      </c>
      <c r="I61" s="1" t="s">
        <v>336</v>
      </c>
      <c r="J61" s="1">
        <v>8</v>
      </c>
      <c r="K61" s="1" t="s">
        <v>319</v>
      </c>
      <c r="L61" s="1" t="s">
        <v>182</v>
      </c>
      <c r="M61" s="1" t="s">
        <v>182</v>
      </c>
      <c r="N61" s="1" t="s">
        <v>182</v>
      </c>
      <c r="O61" s="22">
        <v>780</v>
      </c>
      <c r="P61" s="1" t="s">
        <v>329</v>
      </c>
    </row>
    <row r="62" spans="1:16" x14ac:dyDescent="0.3">
      <c r="A62" s="1" t="s">
        <v>180</v>
      </c>
      <c r="B62" s="1" t="s">
        <v>181</v>
      </c>
      <c r="C62" s="1">
        <v>1996</v>
      </c>
      <c r="D62" s="1">
        <v>1995</v>
      </c>
      <c r="E62" s="1">
        <v>1993</v>
      </c>
      <c r="F62" s="1" t="s">
        <v>179</v>
      </c>
      <c r="G62" s="1" t="s">
        <v>332</v>
      </c>
      <c r="H62" s="1" t="s">
        <v>328</v>
      </c>
      <c r="I62" s="1" t="s">
        <v>336</v>
      </c>
      <c r="J62" s="1">
        <v>10</v>
      </c>
      <c r="K62" s="1" t="s">
        <v>319</v>
      </c>
      <c r="L62" s="1" t="s">
        <v>182</v>
      </c>
      <c r="M62" s="1" t="s">
        <v>182</v>
      </c>
      <c r="N62" s="1" t="s">
        <v>182</v>
      </c>
      <c r="O62" s="22">
        <v>1050</v>
      </c>
      <c r="P62" s="1" t="s">
        <v>329</v>
      </c>
    </row>
    <row r="63" spans="1:16" x14ac:dyDescent="0.3">
      <c r="A63" s="1" t="s">
        <v>180</v>
      </c>
      <c r="B63" s="1" t="s">
        <v>181</v>
      </c>
      <c r="C63" s="1">
        <v>1996</v>
      </c>
      <c r="D63" s="1">
        <v>1995</v>
      </c>
      <c r="E63" s="1">
        <v>1993</v>
      </c>
      <c r="F63" s="1" t="s">
        <v>179</v>
      </c>
      <c r="G63" s="1" t="s">
        <v>332</v>
      </c>
      <c r="H63" s="1" t="s">
        <v>331</v>
      </c>
      <c r="I63" s="1" t="s">
        <v>337</v>
      </c>
      <c r="J63" s="1">
        <v>1</v>
      </c>
      <c r="K63" s="1" t="s">
        <v>319</v>
      </c>
      <c r="L63" s="1" t="s">
        <v>182</v>
      </c>
      <c r="M63" s="1" t="s">
        <v>182</v>
      </c>
      <c r="N63" s="1" t="s">
        <v>182</v>
      </c>
      <c r="O63" s="22">
        <v>450</v>
      </c>
      <c r="P63" s="1" t="s">
        <v>338</v>
      </c>
    </row>
    <row r="64" spans="1:16" x14ac:dyDescent="0.3">
      <c r="A64" s="1" t="s">
        <v>180</v>
      </c>
      <c r="B64" s="1" t="s">
        <v>181</v>
      </c>
      <c r="C64" s="1">
        <v>1996</v>
      </c>
      <c r="D64" s="1">
        <v>1995</v>
      </c>
      <c r="E64" s="1">
        <v>1993</v>
      </c>
      <c r="F64" s="1" t="s">
        <v>179</v>
      </c>
      <c r="G64" s="1" t="s">
        <v>332</v>
      </c>
      <c r="H64" s="1" t="s">
        <v>331</v>
      </c>
      <c r="I64" s="1" t="s">
        <v>337</v>
      </c>
      <c r="J64" s="1">
        <v>2</v>
      </c>
      <c r="K64" s="1" t="s">
        <v>319</v>
      </c>
      <c r="L64" s="1" t="s">
        <v>182</v>
      </c>
      <c r="M64" s="1" t="s">
        <v>182</v>
      </c>
      <c r="N64" s="1" t="s">
        <v>182</v>
      </c>
      <c r="O64" s="22">
        <v>750</v>
      </c>
      <c r="P64" s="1" t="s">
        <v>338</v>
      </c>
    </row>
    <row r="65" spans="1:16" x14ac:dyDescent="0.3">
      <c r="A65" s="1" t="s">
        <v>180</v>
      </c>
      <c r="B65" s="1" t="s">
        <v>181</v>
      </c>
      <c r="C65" s="1">
        <v>1996</v>
      </c>
      <c r="D65" s="1">
        <v>1995</v>
      </c>
      <c r="E65" s="1">
        <v>1993</v>
      </c>
      <c r="F65" s="1" t="s">
        <v>179</v>
      </c>
      <c r="G65" s="1" t="s">
        <v>332</v>
      </c>
      <c r="H65" s="1" t="s">
        <v>331</v>
      </c>
      <c r="I65" s="1" t="s">
        <v>337</v>
      </c>
      <c r="J65" s="1">
        <v>3</v>
      </c>
      <c r="K65" s="1" t="s">
        <v>319</v>
      </c>
      <c r="L65" s="1" t="s">
        <v>182</v>
      </c>
      <c r="M65" s="1" t="s">
        <v>182</v>
      </c>
      <c r="N65" s="1" t="s">
        <v>182</v>
      </c>
      <c r="O65" s="22">
        <v>1050</v>
      </c>
      <c r="P65" s="1" t="s">
        <v>338</v>
      </c>
    </row>
    <row r="66" spans="1:16" x14ac:dyDescent="0.3">
      <c r="A66" s="1" t="s">
        <v>180</v>
      </c>
      <c r="B66" s="1" t="s">
        <v>181</v>
      </c>
      <c r="C66" s="1">
        <v>1996</v>
      </c>
      <c r="D66" s="1">
        <v>1995</v>
      </c>
      <c r="E66" s="1">
        <v>1993</v>
      </c>
      <c r="F66" s="1" t="s">
        <v>179</v>
      </c>
      <c r="G66" s="1" t="s">
        <v>332</v>
      </c>
      <c r="H66" s="1" t="s">
        <v>331</v>
      </c>
      <c r="I66" s="1" t="s">
        <v>337</v>
      </c>
      <c r="J66" s="1">
        <v>4</v>
      </c>
      <c r="K66" s="1" t="s">
        <v>319</v>
      </c>
      <c r="L66" s="1" t="s">
        <v>182</v>
      </c>
      <c r="M66" s="1" t="s">
        <v>182</v>
      </c>
      <c r="N66" s="1" t="s">
        <v>182</v>
      </c>
      <c r="O66" s="22">
        <v>1250</v>
      </c>
      <c r="P66" s="1" t="s">
        <v>338</v>
      </c>
    </row>
    <row r="67" spans="1:16" x14ac:dyDescent="0.3">
      <c r="A67" s="1" t="s">
        <v>180</v>
      </c>
      <c r="B67" s="1" t="s">
        <v>181</v>
      </c>
      <c r="C67" s="1">
        <v>1996</v>
      </c>
      <c r="D67" s="1">
        <v>1995</v>
      </c>
      <c r="E67" s="1">
        <v>1993</v>
      </c>
      <c r="F67" s="1" t="s">
        <v>179</v>
      </c>
      <c r="G67" s="1" t="s">
        <v>332</v>
      </c>
      <c r="H67" s="1" t="s">
        <v>331</v>
      </c>
      <c r="I67" s="1" t="s">
        <v>337</v>
      </c>
      <c r="J67" s="1">
        <v>6</v>
      </c>
      <c r="K67" s="1" t="s">
        <v>319</v>
      </c>
      <c r="L67" s="1" t="s">
        <v>182</v>
      </c>
      <c r="M67" s="1" t="s">
        <v>182</v>
      </c>
      <c r="N67" s="1" t="s">
        <v>182</v>
      </c>
      <c r="O67" s="22">
        <v>1950</v>
      </c>
      <c r="P67" s="1" t="s">
        <v>338</v>
      </c>
    </row>
    <row r="68" spans="1:16" x14ac:dyDescent="0.3">
      <c r="A68" s="1" t="s">
        <v>180</v>
      </c>
      <c r="B68" s="1" t="s">
        <v>181</v>
      </c>
      <c r="C68" s="1">
        <v>1996</v>
      </c>
      <c r="D68" s="1">
        <v>1995</v>
      </c>
      <c r="E68" s="1">
        <v>1993</v>
      </c>
      <c r="F68" s="1" t="s">
        <v>179</v>
      </c>
      <c r="G68" s="1" t="s">
        <v>332</v>
      </c>
      <c r="H68" s="1" t="s">
        <v>331</v>
      </c>
      <c r="I68" s="1" t="s">
        <v>337</v>
      </c>
      <c r="J68" s="1">
        <v>8</v>
      </c>
      <c r="K68" s="1" t="s">
        <v>319</v>
      </c>
      <c r="L68" s="1" t="s">
        <v>182</v>
      </c>
      <c r="M68" s="1" t="s">
        <v>182</v>
      </c>
      <c r="N68" s="1" t="s">
        <v>182</v>
      </c>
      <c r="O68" s="22">
        <v>2550</v>
      </c>
      <c r="P68" s="1" t="s">
        <v>338</v>
      </c>
    </row>
    <row r="69" spans="1:16" x14ac:dyDescent="0.3">
      <c r="A69" s="1" t="s">
        <v>180</v>
      </c>
      <c r="B69" s="1" t="s">
        <v>181</v>
      </c>
      <c r="C69" s="1">
        <v>1996</v>
      </c>
      <c r="D69" s="1">
        <v>1995</v>
      </c>
      <c r="E69" s="1">
        <v>1993</v>
      </c>
      <c r="F69" s="1" t="s">
        <v>179</v>
      </c>
      <c r="G69" s="1" t="s">
        <v>332</v>
      </c>
      <c r="H69" s="1" t="s">
        <v>331</v>
      </c>
      <c r="I69" s="1" t="s">
        <v>337</v>
      </c>
      <c r="J69" s="1">
        <v>10</v>
      </c>
      <c r="K69" s="1" t="s">
        <v>319</v>
      </c>
      <c r="L69" s="1" t="s">
        <v>182</v>
      </c>
      <c r="M69" s="1" t="s">
        <v>182</v>
      </c>
      <c r="N69" s="1" t="s">
        <v>182</v>
      </c>
      <c r="O69" s="22">
        <v>3150</v>
      </c>
      <c r="P69" s="1" t="s">
        <v>338</v>
      </c>
    </row>
    <row r="70" spans="1:16" x14ac:dyDescent="0.3">
      <c r="A70" s="1" t="s">
        <v>180</v>
      </c>
      <c r="B70" s="1" t="s">
        <v>181</v>
      </c>
      <c r="C70" s="1">
        <v>2001</v>
      </c>
      <c r="D70" s="1">
        <v>2001</v>
      </c>
      <c r="E70" s="1">
        <v>1993</v>
      </c>
      <c r="F70" s="1" t="s">
        <v>179</v>
      </c>
      <c r="G70" s="1" t="s">
        <v>316</v>
      </c>
      <c r="H70" s="1" t="s">
        <v>317</v>
      </c>
      <c r="I70" s="1" t="s">
        <v>318</v>
      </c>
      <c r="J70" s="1">
        <f>5/8</f>
        <v>0.625</v>
      </c>
      <c r="K70" s="1" t="s">
        <v>319</v>
      </c>
      <c r="L70" s="1">
        <v>600</v>
      </c>
      <c r="M70" s="1" t="s">
        <v>322</v>
      </c>
      <c r="N70" s="1" t="s">
        <v>182</v>
      </c>
      <c r="O70" s="22">
        <v>19.5</v>
      </c>
      <c r="P70" s="1" t="s">
        <v>333</v>
      </c>
    </row>
    <row r="71" spans="1:16" x14ac:dyDescent="0.3">
      <c r="A71" s="1" t="s">
        <v>180</v>
      </c>
      <c r="B71" s="1" t="s">
        <v>181</v>
      </c>
      <c r="C71" s="1">
        <v>2001</v>
      </c>
      <c r="D71" s="1">
        <v>2001</v>
      </c>
      <c r="E71" s="1">
        <v>1993</v>
      </c>
      <c r="F71" s="1" t="s">
        <v>179</v>
      </c>
      <c r="G71" s="1" t="s">
        <v>316</v>
      </c>
      <c r="H71" s="1" t="s">
        <v>317</v>
      </c>
      <c r="I71" s="1" t="s">
        <v>318</v>
      </c>
      <c r="J71" s="1">
        <v>0.75</v>
      </c>
      <c r="K71" s="1" t="s">
        <v>319</v>
      </c>
      <c r="L71" s="1">
        <v>600</v>
      </c>
      <c r="M71" s="1" t="s">
        <v>322</v>
      </c>
      <c r="N71" s="1" t="s">
        <v>182</v>
      </c>
      <c r="O71" s="22">
        <v>19.5</v>
      </c>
      <c r="P71" s="1" t="s">
        <v>333</v>
      </c>
    </row>
    <row r="72" spans="1:16" x14ac:dyDescent="0.3">
      <c r="A72" s="1" t="s">
        <v>180</v>
      </c>
      <c r="B72" s="1" t="s">
        <v>181</v>
      </c>
      <c r="C72" s="1">
        <v>2001</v>
      </c>
      <c r="D72" s="1">
        <v>2001</v>
      </c>
      <c r="E72" s="1">
        <v>1993</v>
      </c>
      <c r="F72" s="1" t="s">
        <v>179</v>
      </c>
      <c r="G72" s="1" t="s">
        <v>316</v>
      </c>
      <c r="H72" s="1" t="s">
        <v>317</v>
      </c>
      <c r="I72" s="1" t="s">
        <v>318</v>
      </c>
      <c r="J72" s="1">
        <v>1</v>
      </c>
      <c r="K72" s="1" t="s">
        <v>319</v>
      </c>
      <c r="L72" s="1">
        <v>1000</v>
      </c>
      <c r="M72" s="1" t="s">
        <v>322</v>
      </c>
      <c r="N72" s="1" t="s">
        <v>182</v>
      </c>
      <c r="O72" s="22">
        <v>32.5</v>
      </c>
      <c r="P72" s="1" t="s">
        <v>333</v>
      </c>
    </row>
    <row r="73" spans="1:16" x14ac:dyDescent="0.3">
      <c r="A73" s="1" t="s">
        <v>180</v>
      </c>
      <c r="B73" s="1" t="s">
        <v>181</v>
      </c>
      <c r="C73" s="1">
        <v>2001</v>
      </c>
      <c r="D73" s="1">
        <v>2001</v>
      </c>
      <c r="E73" s="1">
        <v>1993</v>
      </c>
      <c r="F73" s="1" t="s">
        <v>179</v>
      </c>
      <c r="G73" s="1" t="s">
        <v>316</v>
      </c>
      <c r="H73" s="1" t="s">
        <v>317</v>
      </c>
      <c r="I73" s="1" t="s">
        <v>318</v>
      </c>
      <c r="J73" s="1">
        <v>1.5</v>
      </c>
      <c r="K73" s="1" t="s">
        <v>319</v>
      </c>
      <c r="L73" s="1">
        <v>2000</v>
      </c>
      <c r="M73" s="1" t="s">
        <v>322</v>
      </c>
      <c r="N73" s="1" t="s">
        <v>182</v>
      </c>
      <c r="O73" s="22">
        <v>65</v>
      </c>
      <c r="P73" s="1" t="s">
        <v>333</v>
      </c>
    </row>
    <row r="74" spans="1:16" x14ac:dyDescent="0.3">
      <c r="A74" s="1" t="s">
        <v>180</v>
      </c>
      <c r="B74" s="1" t="s">
        <v>181</v>
      </c>
      <c r="C74" s="1">
        <v>2001</v>
      </c>
      <c r="D74" s="1">
        <v>2001</v>
      </c>
      <c r="E74" s="1">
        <v>1993</v>
      </c>
      <c r="F74" s="1" t="s">
        <v>179</v>
      </c>
      <c r="G74" s="1" t="s">
        <v>316</v>
      </c>
      <c r="H74" s="1" t="s">
        <v>317</v>
      </c>
      <c r="I74" s="1" t="s">
        <v>318</v>
      </c>
      <c r="J74" s="1">
        <v>2</v>
      </c>
      <c r="K74" s="1" t="s">
        <v>319</v>
      </c>
      <c r="L74" s="1">
        <v>3000</v>
      </c>
      <c r="M74" s="1" t="s">
        <v>322</v>
      </c>
      <c r="N74" s="1" t="s">
        <v>182</v>
      </c>
      <c r="O74" s="22">
        <v>97.5</v>
      </c>
      <c r="P74" s="1" t="s">
        <v>333</v>
      </c>
    </row>
    <row r="75" spans="1:16" x14ac:dyDescent="0.3">
      <c r="A75" s="1" t="s">
        <v>180</v>
      </c>
      <c r="B75" s="1" t="s">
        <v>181</v>
      </c>
      <c r="C75" s="1">
        <v>2001</v>
      </c>
      <c r="D75" s="1">
        <v>2001</v>
      </c>
      <c r="E75" s="1">
        <v>1993</v>
      </c>
      <c r="F75" s="1" t="s">
        <v>179</v>
      </c>
      <c r="G75" s="1" t="s">
        <v>316</v>
      </c>
      <c r="H75" s="1" t="s">
        <v>317</v>
      </c>
      <c r="I75" s="1" t="s">
        <v>318</v>
      </c>
      <c r="J75" s="1">
        <v>3</v>
      </c>
      <c r="K75" s="1" t="s">
        <v>319</v>
      </c>
      <c r="L75" s="1">
        <v>6000</v>
      </c>
      <c r="M75" s="1" t="s">
        <v>322</v>
      </c>
      <c r="N75" s="1" t="s">
        <v>182</v>
      </c>
      <c r="O75" s="22">
        <v>145.5</v>
      </c>
      <c r="P75" s="1" t="s">
        <v>333</v>
      </c>
    </row>
    <row r="76" spans="1:16" x14ac:dyDescent="0.3">
      <c r="A76" s="1" t="s">
        <v>180</v>
      </c>
      <c r="B76" s="1" t="s">
        <v>181</v>
      </c>
      <c r="C76" s="1">
        <v>2001</v>
      </c>
      <c r="D76" s="1">
        <v>2001</v>
      </c>
      <c r="E76" s="1">
        <v>1993</v>
      </c>
      <c r="F76" s="1" t="s">
        <v>179</v>
      </c>
      <c r="G76" s="1" t="s">
        <v>316</v>
      </c>
      <c r="H76" s="1" t="s">
        <v>317</v>
      </c>
      <c r="I76" s="1" t="s">
        <v>318</v>
      </c>
      <c r="J76" s="1">
        <v>4</v>
      </c>
      <c r="K76" s="1" t="s">
        <v>319</v>
      </c>
      <c r="L76" s="1">
        <v>15000</v>
      </c>
      <c r="M76" s="1" t="s">
        <v>322</v>
      </c>
      <c r="N76" s="1" t="s">
        <v>182</v>
      </c>
      <c r="O76" s="22">
        <v>265.5</v>
      </c>
      <c r="P76" s="1" t="s">
        <v>333</v>
      </c>
    </row>
    <row r="77" spans="1:16" x14ac:dyDescent="0.3">
      <c r="A77" s="1" t="s">
        <v>180</v>
      </c>
      <c r="B77" s="1" t="s">
        <v>181</v>
      </c>
      <c r="C77" s="1">
        <v>2001</v>
      </c>
      <c r="D77" s="1">
        <v>2001</v>
      </c>
      <c r="E77" s="1">
        <v>1993</v>
      </c>
      <c r="F77" s="1" t="s">
        <v>179</v>
      </c>
      <c r="G77" s="1" t="s">
        <v>316</v>
      </c>
      <c r="H77" s="1" t="s">
        <v>317</v>
      </c>
      <c r="I77" s="1" t="s">
        <v>318</v>
      </c>
      <c r="J77" s="1">
        <v>6</v>
      </c>
      <c r="K77" s="1" t="s">
        <v>319</v>
      </c>
      <c r="L77" s="1">
        <v>35000</v>
      </c>
      <c r="M77" s="1" t="s">
        <v>322</v>
      </c>
      <c r="N77" s="1" t="s">
        <v>182</v>
      </c>
      <c r="O77" s="22">
        <v>522.5</v>
      </c>
      <c r="P77" s="1" t="s">
        <v>333</v>
      </c>
    </row>
    <row r="78" spans="1:16" x14ac:dyDescent="0.3">
      <c r="A78" s="1" t="s">
        <v>180</v>
      </c>
      <c r="B78" s="1" t="s">
        <v>181</v>
      </c>
      <c r="C78" s="1">
        <v>2001</v>
      </c>
      <c r="D78" s="1">
        <v>2001</v>
      </c>
      <c r="E78" s="1">
        <v>1993</v>
      </c>
      <c r="F78" s="1" t="s">
        <v>179</v>
      </c>
      <c r="G78" s="1" t="s">
        <v>316</v>
      </c>
      <c r="H78" s="1" t="s">
        <v>317</v>
      </c>
      <c r="I78" s="1" t="s">
        <v>318</v>
      </c>
      <c r="J78" s="1">
        <v>8</v>
      </c>
      <c r="K78" s="1" t="s">
        <v>319</v>
      </c>
      <c r="L78" s="1">
        <v>50000</v>
      </c>
      <c r="M78" s="1" t="s">
        <v>322</v>
      </c>
      <c r="N78" s="1" t="s">
        <v>182</v>
      </c>
      <c r="O78" s="22">
        <v>717.5</v>
      </c>
      <c r="P78" s="1" t="s">
        <v>333</v>
      </c>
    </row>
    <row r="79" spans="1:16" x14ac:dyDescent="0.3">
      <c r="A79" s="1" t="s">
        <v>180</v>
      </c>
      <c r="B79" s="1" t="s">
        <v>181</v>
      </c>
      <c r="C79" s="1">
        <v>2001</v>
      </c>
      <c r="D79" s="1">
        <v>2001</v>
      </c>
      <c r="E79" s="1">
        <v>1993</v>
      </c>
      <c r="F79" s="1" t="s">
        <v>179</v>
      </c>
      <c r="G79" s="1" t="s">
        <v>316</v>
      </c>
      <c r="H79" s="1" t="s">
        <v>317</v>
      </c>
      <c r="I79" s="1" t="s">
        <v>318</v>
      </c>
      <c r="J79" s="1">
        <v>10</v>
      </c>
      <c r="K79" s="1" t="s">
        <v>319</v>
      </c>
      <c r="L79" s="1">
        <v>75000</v>
      </c>
      <c r="M79" s="1" t="s">
        <v>322</v>
      </c>
      <c r="N79" s="1" t="s">
        <v>182</v>
      </c>
      <c r="O79" s="22">
        <v>1042.5</v>
      </c>
      <c r="P79" s="1" t="s">
        <v>333</v>
      </c>
    </row>
    <row r="80" spans="1:16" x14ac:dyDescent="0.3">
      <c r="A80" s="1" t="s">
        <v>180</v>
      </c>
      <c r="B80" s="1" t="s">
        <v>181</v>
      </c>
      <c r="C80" s="1">
        <v>2001</v>
      </c>
      <c r="D80" s="1">
        <v>2001</v>
      </c>
      <c r="E80" s="1">
        <v>1993</v>
      </c>
      <c r="F80" s="1" t="s">
        <v>179</v>
      </c>
      <c r="G80" s="1" t="s">
        <v>316</v>
      </c>
      <c r="H80" s="1" t="s">
        <v>327</v>
      </c>
      <c r="I80" s="1" t="s">
        <v>325</v>
      </c>
      <c r="J80" s="1">
        <v>1200</v>
      </c>
      <c r="K80" s="1" t="s">
        <v>322</v>
      </c>
      <c r="L80" s="1" t="s">
        <v>182</v>
      </c>
      <c r="M80" s="1" t="s">
        <v>182</v>
      </c>
      <c r="N80" s="1" t="s">
        <v>182</v>
      </c>
      <c r="O80" s="22">
        <v>39</v>
      </c>
      <c r="P80" s="1" t="s">
        <v>334</v>
      </c>
    </row>
    <row r="81" spans="1:16" x14ac:dyDescent="0.3">
      <c r="A81" s="1" t="s">
        <v>180</v>
      </c>
      <c r="B81" s="1" t="s">
        <v>181</v>
      </c>
      <c r="C81" s="1">
        <v>2001</v>
      </c>
      <c r="D81" s="1">
        <v>2001</v>
      </c>
      <c r="E81" s="1">
        <v>1993</v>
      </c>
      <c r="F81" s="1" t="s">
        <v>179</v>
      </c>
      <c r="G81" s="1" t="s">
        <v>316</v>
      </c>
      <c r="H81" s="1" t="s">
        <v>324</v>
      </c>
      <c r="I81" s="1" t="s">
        <v>325</v>
      </c>
      <c r="J81" s="1">
        <v>3000</v>
      </c>
      <c r="K81" s="1" t="s">
        <v>322</v>
      </c>
      <c r="L81" s="1" t="s">
        <v>182</v>
      </c>
      <c r="M81" s="1" t="s">
        <v>182</v>
      </c>
      <c r="N81" s="1" t="s">
        <v>182</v>
      </c>
      <c r="O81" s="22">
        <v>3.25</v>
      </c>
      <c r="P81" s="1" t="s">
        <v>429</v>
      </c>
    </row>
    <row r="82" spans="1:16" x14ac:dyDescent="0.3">
      <c r="A82" s="1" t="s">
        <v>180</v>
      </c>
      <c r="B82" s="1" t="s">
        <v>181</v>
      </c>
      <c r="C82" s="1">
        <v>2001</v>
      </c>
      <c r="D82" s="1">
        <v>2001</v>
      </c>
      <c r="E82" s="1">
        <v>1993</v>
      </c>
      <c r="F82" s="1" t="s">
        <v>179</v>
      </c>
      <c r="G82" s="1" t="s">
        <v>316</v>
      </c>
      <c r="H82" s="1" t="s">
        <v>324</v>
      </c>
      <c r="I82" s="1" t="s">
        <v>325</v>
      </c>
      <c r="J82" s="1">
        <v>6000</v>
      </c>
      <c r="K82" s="1" t="s">
        <v>322</v>
      </c>
      <c r="L82" s="1" t="s">
        <v>182</v>
      </c>
      <c r="M82" s="1" t="s">
        <v>182</v>
      </c>
      <c r="N82" s="1" t="s">
        <v>182</v>
      </c>
      <c r="O82" s="22">
        <v>1.6</v>
      </c>
      <c r="P82" s="1" t="s">
        <v>429</v>
      </c>
    </row>
    <row r="83" spans="1:16" x14ac:dyDescent="0.3">
      <c r="A83" s="1" t="s">
        <v>180</v>
      </c>
      <c r="B83" s="1" t="s">
        <v>181</v>
      </c>
      <c r="C83" s="1">
        <v>2001</v>
      </c>
      <c r="D83" s="1">
        <v>2001</v>
      </c>
      <c r="E83" s="1">
        <v>1993</v>
      </c>
      <c r="F83" s="1" t="s">
        <v>179</v>
      </c>
      <c r="G83" s="1" t="s">
        <v>316</v>
      </c>
      <c r="H83" s="1" t="s">
        <v>324</v>
      </c>
      <c r="I83" s="1" t="s">
        <v>325</v>
      </c>
      <c r="J83" s="1" t="s">
        <v>330</v>
      </c>
      <c r="K83" s="1" t="s">
        <v>322</v>
      </c>
      <c r="L83" s="1" t="s">
        <v>182</v>
      </c>
      <c r="M83" s="1" t="s">
        <v>182</v>
      </c>
      <c r="N83" s="1" t="s">
        <v>182</v>
      </c>
      <c r="O83" s="22">
        <v>1.3</v>
      </c>
      <c r="P83" s="1" t="s">
        <v>429</v>
      </c>
    </row>
    <row r="84" spans="1:16" x14ac:dyDescent="0.3">
      <c r="A84" s="1" t="s">
        <v>180</v>
      </c>
      <c r="B84" s="1" t="s">
        <v>181</v>
      </c>
      <c r="C84" s="1">
        <v>2001</v>
      </c>
      <c r="D84" s="1">
        <v>2001</v>
      </c>
      <c r="E84" s="1">
        <v>1993</v>
      </c>
      <c r="F84" s="1" t="s">
        <v>179</v>
      </c>
      <c r="G84" s="1" t="s">
        <v>332</v>
      </c>
      <c r="H84" s="1" t="s">
        <v>328</v>
      </c>
      <c r="I84" s="1" t="s">
        <v>335</v>
      </c>
      <c r="J84" s="1" t="s">
        <v>182</v>
      </c>
      <c r="K84" s="1" t="s">
        <v>182</v>
      </c>
      <c r="L84" s="1" t="s">
        <v>182</v>
      </c>
      <c r="M84" s="1" t="s">
        <v>182</v>
      </c>
      <c r="N84" s="1" t="s">
        <v>182</v>
      </c>
      <c r="O84" s="22">
        <v>100</v>
      </c>
      <c r="P84" s="1" t="s">
        <v>329</v>
      </c>
    </row>
    <row r="85" spans="1:16" x14ac:dyDescent="0.3">
      <c r="A85" s="1" t="s">
        <v>180</v>
      </c>
      <c r="B85" s="1" t="s">
        <v>181</v>
      </c>
      <c r="C85" s="1">
        <v>2001</v>
      </c>
      <c r="D85" s="1">
        <v>2001</v>
      </c>
      <c r="E85" s="1">
        <v>1993</v>
      </c>
      <c r="F85" s="1" t="s">
        <v>179</v>
      </c>
      <c r="G85" s="1" t="s">
        <v>332</v>
      </c>
      <c r="H85" s="1" t="s">
        <v>328</v>
      </c>
      <c r="I85" s="1" t="s">
        <v>336</v>
      </c>
      <c r="J85" s="1">
        <v>3</v>
      </c>
      <c r="K85" s="1" t="s">
        <v>319</v>
      </c>
      <c r="L85" s="1" t="s">
        <v>182</v>
      </c>
      <c r="M85" s="1" t="s">
        <v>182</v>
      </c>
      <c r="N85" s="1" t="s">
        <v>182</v>
      </c>
      <c r="O85" s="22">
        <v>280</v>
      </c>
      <c r="P85" s="1" t="s">
        <v>329</v>
      </c>
    </row>
    <row r="86" spans="1:16" x14ac:dyDescent="0.3">
      <c r="A86" s="1" t="s">
        <v>180</v>
      </c>
      <c r="B86" s="1" t="s">
        <v>181</v>
      </c>
      <c r="C86" s="1">
        <v>2001</v>
      </c>
      <c r="D86" s="1">
        <v>2001</v>
      </c>
      <c r="E86" s="1">
        <v>1993</v>
      </c>
      <c r="F86" s="1" t="s">
        <v>179</v>
      </c>
      <c r="G86" s="1" t="s">
        <v>332</v>
      </c>
      <c r="H86" s="1" t="s">
        <v>328</v>
      </c>
      <c r="I86" s="1" t="s">
        <v>336</v>
      </c>
      <c r="J86" s="1">
        <v>4</v>
      </c>
      <c r="K86" s="1" t="s">
        <v>319</v>
      </c>
      <c r="L86" s="1" t="s">
        <v>182</v>
      </c>
      <c r="M86" s="1" t="s">
        <v>182</v>
      </c>
      <c r="N86" s="1" t="s">
        <v>182</v>
      </c>
      <c r="O86" s="22">
        <v>380</v>
      </c>
      <c r="P86" s="1" t="s">
        <v>329</v>
      </c>
    </row>
    <row r="87" spans="1:16" x14ac:dyDescent="0.3">
      <c r="A87" s="1" t="s">
        <v>180</v>
      </c>
      <c r="B87" s="1" t="s">
        <v>181</v>
      </c>
      <c r="C87" s="1">
        <v>2001</v>
      </c>
      <c r="D87" s="1">
        <v>2001</v>
      </c>
      <c r="E87" s="1">
        <v>1993</v>
      </c>
      <c r="F87" s="1" t="s">
        <v>179</v>
      </c>
      <c r="G87" s="1" t="s">
        <v>332</v>
      </c>
      <c r="H87" s="1" t="s">
        <v>328</v>
      </c>
      <c r="I87" s="1" t="s">
        <v>336</v>
      </c>
      <c r="J87" s="1">
        <v>6</v>
      </c>
      <c r="K87" s="1" t="s">
        <v>319</v>
      </c>
      <c r="L87" s="1" t="s">
        <v>182</v>
      </c>
      <c r="M87" s="1" t="s">
        <v>182</v>
      </c>
      <c r="N87" s="1" t="s">
        <v>182</v>
      </c>
      <c r="O87" s="22">
        <v>470</v>
      </c>
      <c r="P87" s="1" t="s">
        <v>329</v>
      </c>
    </row>
    <row r="88" spans="1:16" x14ac:dyDescent="0.3">
      <c r="A88" s="1" t="s">
        <v>180</v>
      </c>
      <c r="B88" s="1" t="s">
        <v>181</v>
      </c>
      <c r="C88" s="1">
        <v>2001</v>
      </c>
      <c r="D88" s="1">
        <v>2001</v>
      </c>
      <c r="E88" s="1">
        <v>1993</v>
      </c>
      <c r="F88" s="1" t="s">
        <v>179</v>
      </c>
      <c r="G88" s="1" t="s">
        <v>332</v>
      </c>
      <c r="H88" s="1" t="s">
        <v>328</v>
      </c>
      <c r="I88" s="1" t="s">
        <v>336</v>
      </c>
      <c r="J88" s="1">
        <v>8</v>
      </c>
      <c r="K88" s="1" t="s">
        <v>319</v>
      </c>
      <c r="L88" s="1" t="s">
        <v>182</v>
      </c>
      <c r="M88" s="1" t="s">
        <v>182</v>
      </c>
      <c r="N88" s="1" t="s">
        <v>182</v>
      </c>
      <c r="O88" s="22">
        <v>780</v>
      </c>
      <c r="P88" s="1" t="s">
        <v>329</v>
      </c>
    </row>
    <row r="89" spans="1:16" x14ac:dyDescent="0.3">
      <c r="A89" s="1" t="s">
        <v>180</v>
      </c>
      <c r="B89" s="1" t="s">
        <v>181</v>
      </c>
      <c r="C89" s="1">
        <v>2001</v>
      </c>
      <c r="D89" s="1">
        <v>2001</v>
      </c>
      <c r="E89" s="1">
        <v>1993</v>
      </c>
      <c r="F89" s="1" t="s">
        <v>179</v>
      </c>
      <c r="G89" s="1" t="s">
        <v>332</v>
      </c>
      <c r="H89" s="1" t="s">
        <v>328</v>
      </c>
      <c r="I89" s="1" t="s">
        <v>336</v>
      </c>
      <c r="J89" s="1">
        <v>10</v>
      </c>
      <c r="K89" s="1" t="s">
        <v>319</v>
      </c>
      <c r="L89" s="1" t="s">
        <v>182</v>
      </c>
      <c r="M89" s="1" t="s">
        <v>182</v>
      </c>
      <c r="N89" s="1" t="s">
        <v>182</v>
      </c>
      <c r="O89" s="22">
        <v>1050</v>
      </c>
      <c r="P89" s="1" t="s">
        <v>329</v>
      </c>
    </row>
    <row r="90" spans="1:16" x14ac:dyDescent="0.3">
      <c r="A90" s="1" t="s">
        <v>180</v>
      </c>
      <c r="B90" s="1" t="s">
        <v>181</v>
      </c>
      <c r="C90" s="1">
        <v>2001</v>
      </c>
      <c r="D90" s="1">
        <v>2001</v>
      </c>
      <c r="E90" s="1">
        <v>1993</v>
      </c>
      <c r="F90" s="1" t="s">
        <v>179</v>
      </c>
      <c r="G90" s="1" t="s">
        <v>332</v>
      </c>
      <c r="H90" s="1" t="s">
        <v>331</v>
      </c>
      <c r="I90" s="1" t="s">
        <v>337</v>
      </c>
      <c r="J90" s="1">
        <v>1</v>
      </c>
      <c r="K90" s="1" t="s">
        <v>319</v>
      </c>
      <c r="L90" s="1" t="s">
        <v>182</v>
      </c>
      <c r="M90" s="1" t="s">
        <v>182</v>
      </c>
      <c r="N90" s="1" t="s">
        <v>182</v>
      </c>
      <c r="O90" s="22">
        <v>450</v>
      </c>
      <c r="P90" s="1" t="s">
        <v>338</v>
      </c>
    </row>
    <row r="91" spans="1:16" x14ac:dyDescent="0.3">
      <c r="A91" s="1" t="s">
        <v>180</v>
      </c>
      <c r="B91" s="1" t="s">
        <v>181</v>
      </c>
      <c r="C91" s="1">
        <v>2001</v>
      </c>
      <c r="D91" s="1">
        <v>2001</v>
      </c>
      <c r="E91" s="1">
        <v>1993</v>
      </c>
      <c r="F91" s="1" t="s">
        <v>179</v>
      </c>
      <c r="G91" s="1" t="s">
        <v>332</v>
      </c>
      <c r="H91" s="1" t="s">
        <v>331</v>
      </c>
      <c r="I91" s="1" t="s">
        <v>337</v>
      </c>
      <c r="J91" s="1">
        <v>2</v>
      </c>
      <c r="K91" s="1" t="s">
        <v>319</v>
      </c>
      <c r="L91" s="1" t="s">
        <v>182</v>
      </c>
      <c r="M91" s="1" t="s">
        <v>182</v>
      </c>
      <c r="N91" s="1" t="s">
        <v>182</v>
      </c>
      <c r="O91" s="22">
        <v>750</v>
      </c>
      <c r="P91" s="1" t="s">
        <v>338</v>
      </c>
    </row>
    <row r="92" spans="1:16" x14ac:dyDescent="0.3">
      <c r="A92" s="1" t="s">
        <v>180</v>
      </c>
      <c r="B92" s="1" t="s">
        <v>181</v>
      </c>
      <c r="C92" s="1">
        <v>2001</v>
      </c>
      <c r="D92" s="1">
        <v>2001</v>
      </c>
      <c r="E92" s="1">
        <v>1993</v>
      </c>
      <c r="F92" s="1" t="s">
        <v>179</v>
      </c>
      <c r="G92" s="1" t="s">
        <v>332</v>
      </c>
      <c r="H92" s="1" t="s">
        <v>331</v>
      </c>
      <c r="I92" s="1" t="s">
        <v>337</v>
      </c>
      <c r="J92" s="1">
        <v>3</v>
      </c>
      <c r="K92" s="1" t="s">
        <v>319</v>
      </c>
      <c r="L92" s="1" t="s">
        <v>182</v>
      </c>
      <c r="M92" s="1" t="s">
        <v>182</v>
      </c>
      <c r="N92" s="1" t="s">
        <v>182</v>
      </c>
      <c r="O92" s="22">
        <v>1050</v>
      </c>
      <c r="P92" s="1" t="s">
        <v>338</v>
      </c>
    </row>
    <row r="93" spans="1:16" x14ac:dyDescent="0.3">
      <c r="A93" s="1" t="s">
        <v>180</v>
      </c>
      <c r="B93" s="1" t="s">
        <v>181</v>
      </c>
      <c r="C93" s="1">
        <v>2001</v>
      </c>
      <c r="D93" s="1">
        <v>2001</v>
      </c>
      <c r="E93" s="1">
        <v>1993</v>
      </c>
      <c r="F93" s="1" t="s">
        <v>179</v>
      </c>
      <c r="G93" s="1" t="s">
        <v>332</v>
      </c>
      <c r="H93" s="1" t="s">
        <v>331</v>
      </c>
      <c r="I93" s="1" t="s">
        <v>337</v>
      </c>
      <c r="J93" s="1">
        <v>4</v>
      </c>
      <c r="K93" s="1" t="s">
        <v>319</v>
      </c>
      <c r="L93" s="1" t="s">
        <v>182</v>
      </c>
      <c r="M93" s="1" t="s">
        <v>182</v>
      </c>
      <c r="N93" s="1" t="s">
        <v>182</v>
      </c>
      <c r="O93" s="22">
        <v>1250</v>
      </c>
      <c r="P93" s="1" t="s">
        <v>338</v>
      </c>
    </row>
    <row r="94" spans="1:16" x14ac:dyDescent="0.3">
      <c r="A94" s="1" t="s">
        <v>180</v>
      </c>
      <c r="B94" s="1" t="s">
        <v>181</v>
      </c>
      <c r="C94" s="1">
        <v>2001</v>
      </c>
      <c r="D94" s="1">
        <v>2001</v>
      </c>
      <c r="E94" s="1">
        <v>1993</v>
      </c>
      <c r="F94" s="1" t="s">
        <v>179</v>
      </c>
      <c r="G94" s="1" t="s">
        <v>332</v>
      </c>
      <c r="H94" s="1" t="s">
        <v>331</v>
      </c>
      <c r="I94" s="1" t="s">
        <v>337</v>
      </c>
      <c r="J94" s="1">
        <v>6</v>
      </c>
      <c r="K94" s="1" t="s">
        <v>319</v>
      </c>
      <c r="L94" s="1" t="s">
        <v>182</v>
      </c>
      <c r="M94" s="1" t="s">
        <v>182</v>
      </c>
      <c r="N94" s="1" t="s">
        <v>182</v>
      </c>
      <c r="O94" s="22">
        <v>1950</v>
      </c>
      <c r="P94" s="1" t="s">
        <v>338</v>
      </c>
    </row>
    <row r="95" spans="1:16" x14ac:dyDescent="0.3">
      <c r="A95" s="1" t="s">
        <v>180</v>
      </c>
      <c r="B95" s="1" t="s">
        <v>181</v>
      </c>
      <c r="C95" s="1">
        <v>2001</v>
      </c>
      <c r="D95" s="1">
        <v>2001</v>
      </c>
      <c r="E95" s="1">
        <v>1993</v>
      </c>
      <c r="F95" s="1" t="s">
        <v>179</v>
      </c>
      <c r="G95" s="1" t="s">
        <v>332</v>
      </c>
      <c r="H95" s="1" t="s">
        <v>331</v>
      </c>
      <c r="I95" s="1" t="s">
        <v>337</v>
      </c>
      <c r="J95" s="1">
        <v>8</v>
      </c>
      <c r="K95" s="1" t="s">
        <v>319</v>
      </c>
      <c r="L95" s="1" t="s">
        <v>182</v>
      </c>
      <c r="M95" s="1" t="s">
        <v>182</v>
      </c>
      <c r="N95" s="1" t="s">
        <v>182</v>
      </c>
      <c r="O95" s="22">
        <v>2550</v>
      </c>
      <c r="P95" s="1" t="s">
        <v>338</v>
      </c>
    </row>
    <row r="96" spans="1:16" x14ac:dyDescent="0.3">
      <c r="A96" s="1" t="s">
        <v>180</v>
      </c>
      <c r="B96" s="1" t="s">
        <v>181</v>
      </c>
      <c r="C96" s="1">
        <v>2001</v>
      </c>
      <c r="D96" s="1">
        <v>2001</v>
      </c>
      <c r="E96" s="1">
        <v>1993</v>
      </c>
      <c r="F96" s="1" t="s">
        <v>179</v>
      </c>
      <c r="G96" s="1" t="s">
        <v>332</v>
      </c>
      <c r="H96" s="1" t="s">
        <v>331</v>
      </c>
      <c r="I96" s="1" t="s">
        <v>337</v>
      </c>
      <c r="J96" s="1">
        <v>10</v>
      </c>
      <c r="K96" s="1" t="s">
        <v>319</v>
      </c>
      <c r="L96" s="1" t="s">
        <v>182</v>
      </c>
      <c r="M96" s="1" t="s">
        <v>182</v>
      </c>
      <c r="N96" s="1" t="s">
        <v>182</v>
      </c>
      <c r="O96" s="22">
        <v>3150</v>
      </c>
      <c r="P96" s="1" t="s">
        <v>338</v>
      </c>
    </row>
    <row r="97" spans="1:16" x14ac:dyDescent="0.3">
      <c r="A97" s="1" t="s">
        <v>180</v>
      </c>
      <c r="B97" s="1" t="s">
        <v>181</v>
      </c>
      <c r="C97" s="1">
        <v>2019</v>
      </c>
      <c r="D97" s="1">
        <v>2019</v>
      </c>
      <c r="E97" s="1">
        <v>2019</v>
      </c>
      <c r="F97" s="1" t="s">
        <v>179</v>
      </c>
      <c r="G97" s="1" t="s">
        <v>316</v>
      </c>
      <c r="H97" s="1" t="s">
        <v>317</v>
      </c>
      <c r="I97" s="1" t="s">
        <v>318</v>
      </c>
      <c r="J97" s="1">
        <f>5/8</f>
        <v>0.625</v>
      </c>
      <c r="K97" s="1" t="s">
        <v>319</v>
      </c>
      <c r="L97" s="1">
        <v>300</v>
      </c>
      <c r="M97" s="1" t="s">
        <v>322</v>
      </c>
      <c r="N97" s="1" t="s">
        <v>524</v>
      </c>
      <c r="O97" s="22">
        <v>15.9</v>
      </c>
      <c r="P97" s="1" t="s">
        <v>333</v>
      </c>
    </row>
    <row r="98" spans="1:16" x14ac:dyDescent="0.3">
      <c r="A98" s="1" t="s">
        <v>180</v>
      </c>
      <c r="B98" s="1" t="s">
        <v>181</v>
      </c>
      <c r="C98" s="1">
        <v>2019</v>
      </c>
      <c r="D98" s="1">
        <v>2019</v>
      </c>
      <c r="E98" s="1">
        <v>2019</v>
      </c>
      <c r="F98" s="1" t="s">
        <v>179</v>
      </c>
      <c r="G98" s="1" t="s">
        <v>316</v>
      </c>
      <c r="H98" s="1" t="s">
        <v>317</v>
      </c>
      <c r="I98" s="1" t="s">
        <v>318</v>
      </c>
      <c r="J98" s="1">
        <v>0.75</v>
      </c>
      <c r="K98" s="1" t="s">
        <v>319</v>
      </c>
      <c r="L98" s="1">
        <v>300</v>
      </c>
      <c r="M98" s="1" t="s">
        <v>322</v>
      </c>
      <c r="N98" s="1" t="s">
        <v>524</v>
      </c>
      <c r="O98" s="22">
        <v>15.9</v>
      </c>
      <c r="P98" s="1" t="s">
        <v>333</v>
      </c>
    </row>
    <row r="99" spans="1:16" x14ac:dyDescent="0.3">
      <c r="A99" s="1" t="s">
        <v>180</v>
      </c>
      <c r="B99" s="1" t="s">
        <v>181</v>
      </c>
      <c r="C99" s="1">
        <v>2019</v>
      </c>
      <c r="D99" s="1">
        <v>2019</v>
      </c>
      <c r="E99" s="1">
        <v>2019</v>
      </c>
      <c r="F99" s="1" t="s">
        <v>179</v>
      </c>
      <c r="G99" s="1" t="s">
        <v>316</v>
      </c>
      <c r="H99" s="1" t="s">
        <v>317</v>
      </c>
      <c r="I99" s="1" t="s">
        <v>318</v>
      </c>
      <c r="J99" s="1">
        <v>1</v>
      </c>
      <c r="K99" s="1" t="s">
        <v>319</v>
      </c>
      <c r="L99" s="1">
        <v>1000</v>
      </c>
      <c r="M99" s="1" t="s">
        <v>322</v>
      </c>
      <c r="N99" s="1" t="s">
        <v>524</v>
      </c>
      <c r="O99" s="22">
        <v>50.2</v>
      </c>
      <c r="P99" s="1" t="s">
        <v>333</v>
      </c>
    </row>
    <row r="100" spans="1:16" x14ac:dyDescent="0.3">
      <c r="A100" s="1" t="s">
        <v>180</v>
      </c>
      <c r="B100" s="1" t="s">
        <v>181</v>
      </c>
      <c r="C100" s="1">
        <v>2019</v>
      </c>
      <c r="D100" s="1">
        <v>2019</v>
      </c>
      <c r="E100" s="1">
        <v>2019</v>
      </c>
      <c r="F100" s="1" t="s">
        <v>179</v>
      </c>
      <c r="G100" s="1" t="s">
        <v>316</v>
      </c>
      <c r="H100" s="1" t="s">
        <v>317</v>
      </c>
      <c r="I100" s="1" t="s">
        <v>318</v>
      </c>
      <c r="J100" s="1">
        <v>1.5</v>
      </c>
      <c r="K100" s="1" t="s">
        <v>319</v>
      </c>
      <c r="L100" s="1">
        <v>2000</v>
      </c>
      <c r="M100" s="1" t="s">
        <v>322</v>
      </c>
      <c r="N100" s="1" t="s">
        <v>524</v>
      </c>
      <c r="O100" s="22">
        <v>99.15</v>
      </c>
      <c r="P100" s="1" t="s">
        <v>333</v>
      </c>
    </row>
    <row r="101" spans="1:16" x14ac:dyDescent="0.3">
      <c r="A101" s="1" t="s">
        <v>180</v>
      </c>
      <c r="B101" s="1" t="s">
        <v>181</v>
      </c>
      <c r="C101" s="1">
        <v>2019</v>
      </c>
      <c r="D101" s="1">
        <v>2019</v>
      </c>
      <c r="E101" s="1">
        <v>2019</v>
      </c>
      <c r="F101" s="1" t="s">
        <v>179</v>
      </c>
      <c r="G101" s="1" t="s">
        <v>316</v>
      </c>
      <c r="H101" s="1" t="s">
        <v>317</v>
      </c>
      <c r="I101" s="1" t="s">
        <v>318</v>
      </c>
      <c r="J101" s="1">
        <v>2</v>
      </c>
      <c r="K101" s="1" t="s">
        <v>319</v>
      </c>
      <c r="L101" s="1">
        <v>3000</v>
      </c>
      <c r="M101" s="1" t="s">
        <v>322</v>
      </c>
      <c r="N101" s="1" t="s">
        <v>524</v>
      </c>
      <c r="O101" s="22">
        <v>148.1</v>
      </c>
      <c r="P101" s="1" t="s">
        <v>333</v>
      </c>
    </row>
    <row r="102" spans="1:16" x14ac:dyDescent="0.3">
      <c r="A102" s="1" t="s">
        <v>180</v>
      </c>
      <c r="B102" s="1" t="s">
        <v>181</v>
      </c>
      <c r="C102" s="1">
        <v>2019</v>
      </c>
      <c r="D102" s="1">
        <v>2019</v>
      </c>
      <c r="E102" s="1">
        <v>2019</v>
      </c>
      <c r="F102" s="1" t="s">
        <v>179</v>
      </c>
      <c r="G102" s="1" t="s">
        <v>316</v>
      </c>
      <c r="H102" s="1" t="s">
        <v>317</v>
      </c>
      <c r="I102" s="1" t="s">
        <v>318</v>
      </c>
      <c r="J102" s="1">
        <v>3</v>
      </c>
      <c r="K102" s="1" t="s">
        <v>319</v>
      </c>
      <c r="L102" s="1">
        <v>6000</v>
      </c>
      <c r="M102" s="1" t="s">
        <v>322</v>
      </c>
      <c r="N102" s="1" t="s">
        <v>524</v>
      </c>
      <c r="O102" s="22">
        <v>265.89999999999998</v>
      </c>
      <c r="P102" s="1" t="s">
        <v>333</v>
      </c>
    </row>
    <row r="103" spans="1:16" x14ac:dyDescent="0.3">
      <c r="A103" s="1" t="s">
        <v>180</v>
      </c>
      <c r="B103" s="1" t="s">
        <v>181</v>
      </c>
      <c r="C103" s="1">
        <v>2019</v>
      </c>
      <c r="D103" s="1">
        <v>2019</v>
      </c>
      <c r="E103" s="1">
        <v>2019</v>
      </c>
      <c r="F103" s="1" t="s">
        <v>179</v>
      </c>
      <c r="G103" s="1" t="s">
        <v>316</v>
      </c>
      <c r="H103" s="1" t="s">
        <v>317</v>
      </c>
      <c r="I103" s="1" t="s">
        <v>318</v>
      </c>
      <c r="J103" s="1">
        <v>4</v>
      </c>
      <c r="K103" s="1" t="s">
        <v>319</v>
      </c>
      <c r="L103" s="1">
        <v>15000</v>
      </c>
      <c r="M103" s="1" t="s">
        <v>322</v>
      </c>
      <c r="N103" s="1" t="s">
        <v>524</v>
      </c>
      <c r="O103" s="22">
        <v>619.35</v>
      </c>
      <c r="P103" s="1" t="s">
        <v>333</v>
      </c>
    </row>
    <row r="104" spans="1:16" x14ac:dyDescent="0.3">
      <c r="A104" s="1" t="s">
        <v>180</v>
      </c>
      <c r="B104" s="1" t="s">
        <v>181</v>
      </c>
      <c r="C104" s="1">
        <v>2019</v>
      </c>
      <c r="D104" s="1">
        <v>2019</v>
      </c>
      <c r="E104" s="1">
        <v>2019</v>
      </c>
      <c r="F104" s="1" t="s">
        <v>179</v>
      </c>
      <c r="G104" s="1" t="s">
        <v>316</v>
      </c>
      <c r="H104" s="1" t="s">
        <v>317</v>
      </c>
      <c r="I104" s="1" t="s">
        <v>318</v>
      </c>
      <c r="J104" s="1">
        <v>6</v>
      </c>
      <c r="K104" s="1" t="s">
        <v>319</v>
      </c>
      <c r="L104" s="1">
        <v>35000</v>
      </c>
      <c r="M104" s="1" t="s">
        <v>322</v>
      </c>
      <c r="N104" s="1" t="s">
        <v>524</v>
      </c>
      <c r="O104" s="22">
        <v>1290</v>
      </c>
      <c r="P104" s="1" t="s">
        <v>333</v>
      </c>
    </row>
    <row r="105" spans="1:16" x14ac:dyDescent="0.3">
      <c r="A105" s="1" t="s">
        <v>180</v>
      </c>
      <c r="B105" s="1" t="s">
        <v>181</v>
      </c>
      <c r="C105" s="1">
        <v>2019</v>
      </c>
      <c r="D105" s="1">
        <v>2019</v>
      </c>
      <c r="E105" s="1">
        <v>2019</v>
      </c>
      <c r="F105" s="1" t="s">
        <v>179</v>
      </c>
      <c r="G105" s="1" t="s">
        <v>316</v>
      </c>
      <c r="H105" s="1" t="s">
        <v>317</v>
      </c>
      <c r="I105" s="1" t="s">
        <v>318</v>
      </c>
      <c r="J105" s="1">
        <v>8</v>
      </c>
      <c r="K105" s="1" t="s">
        <v>319</v>
      </c>
      <c r="L105" s="1">
        <v>50000</v>
      </c>
      <c r="M105" s="1" t="s">
        <v>322</v>
      </c>
      <c r="N105" s="1" t="s">
        <v>524</v>
      </c>
      <c r="O105" s="22">
        <v>1764.3</v>
      </c>
      <c r="P105" s="1" t="s">
        <v>333</v>
      </c>
    </row>
    <row r="106" spans="1:16" x14ac:dyDescent="0.3">
      <c r="A106" s="1" t="s">
        <v>180</v>
      </c>
      <c r="B106" s="1" t="s">
        <v>181</v>
      </c>
      <c r="C106" s="1">
        <v>2019</v>
      </c>
      <c r="D106" s="1">
        <v>2019</v>
      </c>
      <c r="E106" s="1">
        <v>2019</v>
      </c>
      <c r="F106" s="1" t="s">
        <v>179</v>
      </c>
      <c r="G106" s="1" t="s">
        <v>316</v>
      </c>
      <c r="H106" s="1" t="s">
        <v>317</v>
      </c>
      <c r="I106" s="1" t="s">
        <v>318</v>
      </c>
      <c r="J106" s="1">
        <v>10</v>
      </c>
      <c r="K106" s="1" t="s">
        <v>319</v>
      </c>
      <c r="L106" s="1">
        <v>75000</v>
      </c>
      <c r="M106" s="1" t="s">
        <v>322</v>
      </c>
      <c r="N106" s="1" t="s">
        <v>524</v>
      </c>
      <c r="O106" s="22">
        <v>2554.8000000000002</v>
      </c>
      <c r="P106" s="1" t="s">
        <v>333</v>
      </c>
    </row>
    <row r="107" spans="1:16" x14ac:dyDescent="0.3">
      <c r="A107" s="1" t="s">
        <v>180</v>
      </c>
      <c r="B107" s="1" t="s">
        <v>181</v>
      </c>
      <c r="C107" s="1">
        <v>2019</v>
      </c>
      <c r="D107" s="1">
        <v>2019</v>
      </c>
      <c r="E107" s="1">
        <v>2019</v>
      </c>
      <c r="F107" s="1" t="s">
        <v>179</v>
      </c>
      <c r="G107" s="1" t="s">
        <v>323</v>
      </c>
      <c r="H107" s="1" t="s">
        <v>327</v>
      </c>
      <c r="I107" s="1" t="s">
        <v>325</v>
      </c>
      <c r="J107" s="1">
        <v>900</v>
      </c>
      <c r="K107" s="1" t="s">
        <v>322</v>
      </c>
      <c r="L107" s="1" t="s">
        <v>182</v>
      </c>
      <c r="M107" s="1" t="s">
        <v>182</v>
      </c>
      <c r="N107" s="1" t="s">
        <v>524</v>
      </c>
      <c r="O107" s="22">
        <f>5.3*9</f>
        <v>47.699999999999996</v>
      </c>
      <c r="P107" s="1" t="s">
        <v>334</v>
      </c>
    </row>
    <row r="108" spans="1:16" x14ac:dyDescent="0.3">
      <c r="A108" s="1" t="s">
        <v>180</v>
      </c>
      <c r="B108" s="1" t="s">
        <v>181</v>
      </c>
      <c r="C108" s="1">
        <v>2019</v>
      </c>
      <c r="D108" s="1">
        <v>2019</v>
      </c>
      <c r="E108" s="1">
        <v>2019</v>
      </c>
      <c r="F108" s="1" t="s">
        <v>179</v>
      </c>
      <c r="G108" s="1" t="s">
        <v>323</v>
      </c>
      <c r="H108" s="1" t="s">
        <v>324</v>
      </c>
      <c r="I108" s="1" t="s">
        <v>325</v>
      </c>
      <c r="J108" s="1">
        <f>900+8100</f>
        <v>9000</v>
      </c>
      <c r="K108" s="1" t="s">
        <v>322</v>
      </c>
      <c r="L108" s="1" t="s">
        <v>182</v>
      </c>
      <c r="M108" s="1" t="s">
        <v>182</v>
      </c>
      <c r="N108" s="1" t="s">
        <v>524</v>
      </c>
      <c r="O108" s="22">
        <v>4.9000000000000004</v>
      </c>
      <c r="P108" s="1" t="s">
        <v>429</v>
      </c>
    </row>
    <row r="109" spans="1:16" x14ac:dyDescent="0.3">
      <c r="A109" s="1" t="s">
        <v>180</v>
      </c>
      <c r="B109" s="1" t="s">
        <v>181</v>
      </c>
      <c r="C109" s="1">
        <v>2019</v>
      </c>
      <c r="D109" s="1">
        <v>2019</v>
      </c>
      <c r="E109" s="1">
        <v>2019</v>
      </c>
      <c r="F109" s="1" t="s">
        <v>179</v>
      </c>
      <c r="G109" s="1" t="s">
        <v>323</v>
      </c>
      <c r="H109" s="1" t="s">
        <v>324</v>
      </c>
      <c r="I109" s="1" t="s">
        <v>325</v>
      </c>
      <c r="J109" s="1">
        <f>60000</f>
        <v>60000</v>
      </c>
      <c r="K109" s="1" t="s">
        <v>322</v>
      </c>
      <c r="L109" s="1" t="s">
        <v>182</v>
      </c>
      <c r="M109" s="1" t="s">
        <v>182</v>
      </c>
      <c r="N109" s="1" t="s">
        <v>524</v>
      </c>
      <c r="O109" s="22">
        <v>3.95</v>
      </c>
      <c r="P109" s="1" t="s">
        <v>429</v>
      </c>
    </row>
    <row r="110" spans="1:16" x14ac:dyDescent="0.3">
      <c r="A110" s="1" t="s">
        <v>180</v>
      </c>
      <c r="B110" s="1" t="s">
        <v>181</v>
      </c>
      <c r="C110" s="1">
        <v>2019</v>
      </c>
      <c r="D110" s="1">
        <v>2019</v>
      </c>
      <c r="E110" s="1">
        <v>2019</v>
      </c>
      <c r="F110" s="1" t="s">
        <v>179</v>
      </c>
      <c r="G110" s="1" t="s">
        <v>323</v>
      </c>
      <c r="H110" s="1" t="s">
        <v>324</v>
      </c>
      <c r="I110" s="1" t="s">
        <v>325</v>
      </c>
      <c r="J110" s="1" t="s">
        <v>523</v>
      </c>
      <c r="K110" s="1" t="s">
        <v>322</v>
      </c>
      <c r="L110" s="1" t="s">
        <v>182</v>
      </c>
      <c r="M110" s="1" t="s">
        <v>182</v>
      </c>
      <c r="N110" s="1" t="s">
        <v>524</v>
      </c>
      <c r="O110" s="22">
        <v>3.2</v>
      </c>
      <c r="P110" s="1" t="s">
        <v>429</v>
      </c>
    </row>
    <row r="111" spans="1:16" x14ac:dyDescent="0.3">
      <c r="A111" s="1" t="s">
        <v>180</v>
      </c>
      <c r="B111" s="1" t="s">
        <v>181</v>
      </c>
      <c r="C111" s="1">
        <v>2019</v>
      </c>
      <c r="D111" s="1">
        <v>2019</v>
      </c>
      <c r="E111" s="1">
        <v>2019</v>
      </c>
      <c r="F111" s="1" t="s">
        <v>179</v>
      </c>
      <c r="G111" s="1" t="s">
        <v>316</v>
      </c>
      <c r="H111" s="1" t="s">
        <v>328</v>
      </c>
      <c r="I111" s="1" t="s">
        <v>335</v>
      </c>
      <c r="J111" s="1" t="s">
        <v>182</v>
      </c>
      <c r="K111" s="1" t="s">
        <v>182</v>
      </c>
      <c r="L111" s="1" t="s">
        <v>182</v>
      </c>
      <c r="M111" s="1" t="s">
        <v>182</v>
      </c>
      <c r="N111" s="1" t="s">
        <v>524</v>
      </c>
      <c r="O111" s="22">
        <v>12.7</v>
      </c>
      <c r="P111" s="1" t="s">
        <v>329</v>
      </c>
    </row>
    <row r="112" spans="1:16" x14ac:dyDescent="0.3">
      <c r="A112" s="1" t="s">
        <v>180</v>
      </c>
      <c r="B112" s="1" t="s">
        <v>181</v>
      </c>
      <c r="C112" s="1">
        <v>2019</v>
      </c>
      <c r="D112" s="1">
        <v>2019</v>
      </c>
      <c r="E112" s="1">
        <v>2019</v>
      </c>
      <c r="F112" s="1" t="s">
        <v>179</v>
      </c>
      <c r="G112" s="1" t="s">
        <v>316</v>
      </c>
      <c r="H112" s="1" t="s">
        <v>328</v>
      </c>
      <c r="I112" s="1" t="s">
        <v>336</v>
      </c>
      <c r="J112" s="1">
        <v>2</v>
      </c>
      <c r="K112" s="1" t="s">
        <v>319</v>
      </c>
      <c r="L112" s="1" t="s">
        <v>182</v>
      </c>
      <c r="M112" s="1" t="s">
        <v>182</v>
      </c>
      <c r="N112" s="1" t="s">
        <v>524</v>
      </c>
      <c r="O112" s="22">
        <v>31</v>
      </c>
      <c r="P112" s="1" t="s">
        <v>329</v>
      </c>
    </row>
    <row r="113" spans="1:16" x14ac:dyDescent="0.3">
      <c r="A113" s="1" t="s">
        <v>180</v>
      </c>
      <c r="B113" s="1" t="s">
        <v>181</v>
      </c>
      <c r="C113" s="1">
        <v>2019</v>
      </c>
      <c r="D113" s="1">
        <v>2019</v>
      </c>
      <c r="E113" s="1">
        <v>2019</v>
      </c>
      <c r="F113" s="1" t="s">
        <v>179</v>
      </c>
      <c r="G113" s="1" t="s">
        <v>316</v>
      </c>
      <c r="H113" s="1" t="s">
        <v>328</v>
      </c>
      <c r="I113" s="1" t="s">
        <v>336</v>
      </c>
      <c r="J113" s="1">
        <v>3</v>
      </c>
      <c r="K113" s="1" t="s">
        <v>319</v>
      </c>
      <c r="L113" s="1" t="s">
        <v>182</v>
      </c>
      <c r="M113" s="1" t="s">
        <v>182</v>
      </c>
      <c r="N113" s="1" t="s">
        <v>524</v>
      </c>
      <c r="O113" s="22">
        <v>48.2</v>
      </c>
      <c r="P113" s="1" t="s">
        <v>329</v>
      </c>
    </row>
    <row r="114" spans="1:16" x14ac:dyDescent="0.3">
      <c r="A114" s="1" t="s">
        <v>180</v>
      </c>
      <c r="B114" s="1" t="s">
        <v>181</v>
      </c>
      <c r="C114" s="1">
        <v>2019</v>
      </c>
      <c r="D114" s="1">
        <v>2019</v>
      </c>
      <c r="E114" s="1">
        <v>2019</v>
      </c>
      <c r="F114" s="1" t="s">
        <v>179</v>
      </c>
      <c r="G114" s="1" t="s">
        <v>316</v>
      </c>
      <c r="H114" s="1" t="s">
        <v>328</v>
      </c>
      <c r="I114" s="1" t="s">
        <v>336</v>
      </c>
      <c r="J114" s="1">
        <v>4</v>
      </c>
      <c r="K114" s="1" t="s">
        <v>319</v>
      </c>
      <c r="L114" s="1" t="s">
        <v>182</v>
      </c>
      <c r="M114" s="1" t="s">
        <v>182</v>
      </c>
      <c r="N114" s="1" t="s">
        <v>524</v>
      </c>
      <c r="O114" s="22">
        <v>65.41</v>
      </c>
      <c r="P114" s="1" t="s">
        <v>329</v>
      </c>
    </row>
    <row r="115" spans="1:16" x14ac:dyDescent="0.3">
      <c r="A115" s="1" t="s">
        <v>180</v>
      </c>
      <c r="B115" s="1" t="s">
        <v>181</v>
      </c>
      <c r="C115" s="1">
        <v>2019</v>
      </c>
      <c r="D115" s="1">
        <v>2019</v>
      </c>
      <c r="E115" s="1">
        <v>2019</v>
      </c>
      <c r="F115" s="1" t="s">
        <v>179</v>
      </c>
      <c r="G115" s="1" t="s">
        <v>316</v>
      </c>
      <c r="H115" s="1" t="s">
        <v>328</v>
      </c>
      <c r="I115" s="1" t="s">
        <v>336</v>
      </c>
      <c r="J115" s="1">
        <v>6</v>
      </c>
      <c r="K115" s="1" t="s">
        <v>319</v>
      </c>
      <c r="L115" s="1" t="s">
        <v>182</v>
      </c>
      <c r="M115" s="1" t="s">
        <v>182</v>
      </c>
      <c r="N115" s="1" t="s">
        <v>524</v>
      </c>
      <c r="O115" s="22">
        <v>80.91</v>
      </c>
      <c r="P115" s="1" t="s">
        <v>329</v>
      </c>
    </row>
    <row r="116" spans="1:16" x14ac:dyDescent="0.3">
      <c r="A116" s="1" t="s">
        <v>180</v>
      </c>
      <c r="B116" s="1" t="s">
        <v>181</v>
      </c>
      <c r="C116" s="1">
        <v>2019</v>
      </c>
      <c r="D116" s="1">
        <v>2019</v>
      </c>
      <c r="E116" s="1">
        <v>2019</v>
      </c>
      <c r="F116" s="1" t="s">
        <v>179</v>
      </c>
      <c r="G116" s="1" t="s">
        <v>316</v>
      </c>
      <c r="H116" s="1" t="s">
        <v>328</v>
      </c>
      <c r="I116" s="1" t="s">
        <v>336</v>
      </c>
      <c r="J116" s="1">
        <v>8</v>
      </c>
      <c r="K116" s="1" t="s">
        <v>319</v>
      </c>
      <c r="L116" s="1" t="s">
        <v>182</v>
      </c>
      <c r="M116" s="1" t="s">
        <v>182</v>
      </c>
      <c r="N116" s="1" t="s">
        <v>524</v>
      </c>
      <c r="O116" s="22">
        <v>134.26</v>
      </c>
      <c r="P116" s="1" t="s">
        <v>329</v>
      </c>
    </row>
    <row r="117" spans="1:16" x14ac:dyDescent="0.3">
      <c r="A117" s="1" t="s">
        <v>180</v>
      </c>
      <c r="B117" s="1" t="s">
        <v>181</v>
      </c>
      <c r="C117" s="1">
        <v>2019</v>
      </c>
      <c r="D117" s="1">
        <v>2019</v>
      </c>
      <c r="E117" s="1">
        <v>2019</v>
      </c>
      <c r="F117" s="1" t="s">
        <v>179</v>
      </c>
      <c r="G117" s="1" t="s">
        <v>316</v>
      </c>
      <c r="H117" s="1" t="s">
        <v>328</v>
      </c>
      <c r="I117" s="1" t="s">
        <v>336</v>
      </c>
      <c r="J117" s="1">
        <v>10</v>
      </c>
      <c r="K117" s="1" t="s">
        <v>319</v>
      </c>
      <c r="L117" s="1" t="s">
        <v>182</v>
      </c>
      <c r="M117" s="1" t="s">
        <v>182</v>
      </c>
      <c r="N117" s="1" t="s">
        <v>524</v>
      </c>
      <c r="O117" s="1">
        <v>180.74</v>
      </c>
      <c r="P117" s="1" t="s">
        <v>329</v>
      </c>
    </row>
    <row r="118" spans="1:16" x14ac:dyDescent="0.3">
      <c r="A118" s="1" t="s">
        <v>180</v>
      </c>
      <c r="B118" s="1" t="s">
        <v>181</v>
      </c>
      <c r="C118" s="1">
        <v>2019</v>
      </c>
      <c r="D118" s="1">
        <v>2019</v>
      </c>
      <c r="E118" s="1">
        <v>2019</v>
      </c>
      <c r="F118" s="1" t="s">
        <v>179</v>
      </c>
      <c r="G118" s="1" t="s">
        <v>316</v>
      </c>
      <c r="H118" s="1" t="s">
        <v>328</v>
      </c>
      <c r="I118" s="1" t="s">
        <v>336</v>
      </c>
      <c r="J118" s="1">
        <v>12</v>
      </c>
      <c r="K118" s="1" t="s">
        <v>319</v>
      </c>
      <c r="L118" s="1" t="s">
        <v>182</v>
      </c>
      <c r="M118" s="1" t="s">
        <v>182</v>
      </c>
      <c r="N118" s="1" t="s">
        <v>524</v>
      </c>
      <c r="O118" s="1">
        <v>361.47</v>
      </c>
      <c r="P118" s="1" t="s">
        <v>329</v>
      </c>
    </row>
    <row r="119" spans="1:16" x14ac:dyDescent="0.3">
      <c r="A119" s="1" t="s">
        <v>180</v>
      </c>
      <c r="B119" s="1" t="s">
        <v>181</v>
      </c>
      <c r="C119" s="1">
        <v>2019</v>
      </c>
      <c r="D119" s="1">
        <v>2019</v>
      </c>
      <c r="E119" s="1">
        <v>2019</v>
      </c>
      <c r="F119" s="1" t="s">
        <v>179</v>
      </c>
      <c r="G119" s="1" t="s">
        <v>316</v>
      </c>
      <c r="H119" s="1" t="s">
        <v>317</v>
      </c>
      <c r="I119" s="1" t="s">
        <v>318</v>
      </c>
      <c r="J119" s="1">
        <f>5/8</f>
        <v>0.625</v>
      </c>
      <c r="K119" s="1" t="s">
        <v>319</v>
      </c>
      <c r="L119" s="1" t="s">
        <v>182</v>
      </c>
      <c r="M119" s="1" t="s">
        <v>182</v>
      </c>
      <c r="N119" s="1" t="s">
        <v>525</v>
      </c>
      <c r="O119" s="22">
        <v>15.75</v>
      </c>
      <c r="P119" s="1" t="s">
        <v>333</v>
      </c>
    </row>
    <row r="120" spans="1:16" x14ac:dyDescent="0.3">
      <c r="A120" s="1" t="s">
        <v>180</v>
      </c>
      <c r="B120" s="1" t="s">
        <v>181</v>
      </c>
      <c r="C120" s="1">
        <v>2019</v>
      </c>
      <c r="D120" s="1">
        <v>2019</v>
      </c>
      <c r="E120" s="1">
        <v>2019</v>
      </c>
      <c r="F120" s="1" t="s">
        <v>179</v>
      </c>
      <c r="G120" s="1" t="s">
        <v>316</v>
      </c>
      <c r="H120" s="1" t="s">
        <v>317</v>
      </c>
      <c r="I120" s="1" t="s">
        <v>318</v>
      </c>
      <c r="J120" s="1">
        <v>0.75</v>
      </c>
      <c r="K120" s="1" t="s">
        <v>319</v>
      </c>
      <c r="L120" s="1" t="s">
        <v>182</v>
      </c>
      <c r="M120" s="1" t="s">
        <v>182</v>
      </c>
      <c r="N120" s="1" t="s">
        <v>525</v>
      </c>
      <c r="O120" s="22">
        <v>15.75</v>
      </c>
      <c r="P120" s="1" t="s">
        <v>333</v>
      </c>
    </row>
    <row r="121" spans="1:16" x14ac:dyDescent="0.3">
      <c r="A121" s="1" t="s">
        <v>180</v>
      </c>
      <c r="B121" s="1" t="s">
        <v>181</v>
      </c>
      <c r="C121" s="1">
        <v>2019</v>
      </c>
      <c r="D121" s="1">
        <v>2019</v>
      </c>
      <c r="E121" s="1">
        <v>2019</v>
      </c>
      <c r="F121" s="1" t="s">
        <v>179</v>
      </c>
      <c r="G121" s="1" t="s">
        <v>316</v>
      </c>
      <c r="H121" s="1" t="s">
        <v>317</v>
      </c>
      <c r="I121" s="1" t="s">
        <v>318</v>
      </c>
      <c r="J121" s="1">
        <v>1</v>
      </c>
      <c r="K121" s="1" t="s">
        <v>319</v>
      </c>
      <c r="L121" s="1" t="s">
        <v>182</v>
      </c>
      <c r="M121" s="1" t="s">
        <v>182</v>
      </c>
      <c r="N121" s="1" t="s">
        <v>525</v>
      </c>
      <c r="O121" s="22">
        <v>31.5</v>
      </c>
      <c r="P121" s="1" t="s">
        <v>333</v>
      </c>
    </row>
    <row r="122" spans="1:16" x14ac:dyDescent="0.3">
      <c r="A122" s="1" t="s">
        <v>180</v>
      </c>
      <c r="B122" s="1" t="s">
        <v>181</v>
      </c>
      <c r="C122" s="1">
        <v>2019</v>
      </c>
      <c r="D122" s="1">
        <v>2019</v>
      </c>
      <c r="E122" s="1">
        <v>2019</v>
      </c>
      <c r="F122" s="1" t="s">
        <v>179</v>
      </c>
      <c r="G122" s="1" t="s">
        <v>316</v>
      </c>
      <c r="H122" s="1" t="s">
        <v>317</v>
      </c>
      <c r="I122" s="1" t="s">
        <v>318</v>
      </c>
      <c r="J122" s="1">
        <v>1.5</v>
      </c>
      <c r="K122" s="1" t="s">
        <v>319</v>
      </c>
      <c r="L122" s="1" t="s">
        <v>182</v>
      </c>
      <c r="M122" s="1" t="s">
        <v>182</v>
      </c>
      <c r="N122" s="1" t="s">
        <v>525</v>
      </c>
      <c r="O122" s="22">
        <v>38.15</v>
      </c>
      <c r="P122" s="1" t="s">
        <v>333</v>
      </c>
    </row>
    <row r="123" spans="1:16" x14ac:dyDescent="0.3">
      <c r="A123" s="1" t="s">
        <v>180</v>
      </c>
      <c r="B123" s="1" t="s">
        <v>181</v>
      </c>
      <c r="C123" s="1">
        <v>2019</v>
      </c>
      <c r="D123" s="1">
        <v>2019</v>
      </c>
      <c r="E123" s="1">
        <v>2019</v>
      </c>
      <c r="F123" s="1" t="s">
        <v>179</v>
      </c>
      <c r="G123" s="1" t="s">
        <v>316</v>
      </c>
      <c r="H123" s="1" t="s">
        <v>317</v>
      </c>
      <c r="I123" s="1" t="s">
        <v>318</v>
      </c>
      <c r="J123" s="1">
        <v>2</v>
      </c>
      <c r="K123" s="1" t="s">
        <v>319</v>
      </c>
      <c r="L123" s="1" t="s">
        <v>182</v>
      </c>
      <c r="M123" s="1" t="s">
        <v>182</v>
      </c>
      <c r="N123" s="1" t="s">
        <v>525</v>
      </c>
      <c r="O123" s="22">
        <v>44.8</v>
      </c>
      <c r="P123" s="1" t="s">
        <v>333</v>
      </c>
    </row>
    <row r="124" spans="1:16" x14ac:dyDescent="0.3">
      <c r="A124" s="1" t="s">
        <v>180</v>
      </c>
      <c r="B124" s="1" t="s">
        <v>181</v>
      </c>
      <c r="C124" s="1">
        <v>2019</v>
      </c>
      <c r="D124" s="1">
        <v>2019</v>
      </c>
      <c r="E124" s="1">
        <v>2019</v>
      </c>
      <c r="F124" s="1" t="s">
        <v>179</v>
      </c>
      <c r="G124" s="1" t="s">
        <v>316</v>
      </c>
      <c r="H124" s="1" t="s">
        <v>317</v>
      </c>
      <c r="I124" s="1" t="s">
        <v>318</v>
      </c>
      <c r="J124" s="1">
        <v>3</v>
      </c>
      <c r="K124" s="1" t="s">
        <v>319</v>
      </c>
      <c r="L124" s="1" t="s">
        <v>182</v>
      </c>
      <c r="M124" s="1" t="s">
        <v>182</v>
      </c>
      <c r="N124" s="1" t="s">
        <v>525</v>
      </c>
      <c r="O124" s="22">
        <v>89.95</v>
      </c>
      <c r="P124" s="1" t="s">
        <v>333</v>
      </c>
    </row>
    <row r="125" spans="1:16" x14ac:dyDescent="0.3">
      <c r="A125" s="1" t="s">
        <v>180</v>
      </c>
      <c r="B125" s="1" t="s">
        <v>181</v>
      </c>
      <c r="C125" s="1">
        <v>2019</v>
      </c>
      <c r="D125" s="1">
        <v>2019</v>
      </c>
      <c r="E125" s="1">
        <v>2019</v>
      </c>
      <c r="F125" s="1" t="s">
        <v>179</v>
      </c>
      <c r="G125" s="1" t="s">
        <v>316</v>
      </c>
      <c r="H125" s="1" t="s">
        <v>317</v>
      </c>
      <c r="I125" s="1" t="s">
        <v>318</v>
      </c>
      <c r="J125" s="1">
        <v>4</v>
      </c>
      <c r="K125" s="1" t="s">
        <v>319</v>
      </c>
      <c r="L125" s="1" t="s">
        <v>182</v>
      </c>
      <c r="M125" s="1" t="s">
        <v>182</v>
      </c>
      <c r="N125" s="1" t="s">
        <v>525</v>
      </c>
      <c r="O125" s="22">
        <v>230.65</v>
      </c>
      <c r="P125" s="1" t="s">
        <v>333</v>
      </c>
    </row>
    <row r="126" spans="1:16" x14ac:dyDescent="0.3">
      <c r="A126" s="1" t="s">
        <v>180</v>
      </c>
      <c r="B126" s="1" t="s">
        <v>181</v>
      </c>
      <c r="C126" s="1">
        <v>2019</v>
      </c>
      <c r="D126" s="1">
        <v>2019</v>
      </c>
      <c r="E126" s="1">
        <v>2019</v>
      </c>
      <c r="F126" s="1" t="s">
        <v>179</v>
      </c>
      <c r="G126" s="1" t="s">
        <v>316</v>
      </c>
      <c r="H126" s="1" t="s">
        <v>317</v>
      </c>
      <c r="I126" s="1" t="s">
        <v>318</v>
      </c>
      <c r="J126" s="1">
        <v>6</v>
      </c>
      <c r="K126" s="1" t="s">
        <v>319</v>
      </c>
      <c r="L126" s="1" t="s">
        <v>182</v>
      </c>
      <c r="M126" s="1" t="s">
        <v>182</v>
      </c>
      <c r="N126" s="1" t="s">
        <v>525</v>
      </c>
      <c r="O126" s="22">
        <v>334.5</v>
      </c>
      <c r="P126" s="1" t="s">
        <v>333</v>
      </c>
    </row>
    <row r="127" spans="1:16" x14ac:dyDescent="0.3">
      <c r="A127" s="1" t="s">
        <v>180</v>
      </c>
      <c r="B127" s="1" t="s">
        <v>181</v>
      </c>
      <c r="C127" s="1">
        <v>2019</v>
      </c>
      <c r="D127" s="1">
        <v>2019</v>
      </c>
      <c r="E127" s="1">
        <v>2019</v>
      </c>
      <c r="F127" s="1" t="s">
        <v>179</v>
      </c>
      <c r="G127" s="1" t="s">
        <v>316</v>
      </c>
      <c r="H127" s="1" t="s">
        <v>317</v>
      </c>
      <c r="I127" s="1" t="s">
        <v>318</v>
      </c>
      <c r="J127" s="1">
        <v>8</v>
      </c>
      <c r="K127" s="1" t="s">
        <v>319</v>
      </c>
      <c r="L127" s="1" t="s">
        <v>182</v>
      </c>
      <c r="M127" s="1" t="s">
        <v>182</v>
      </c>
      <c r="N127" s="1" t="s">
        <v>525</v>
      </c>
      <c r="O127" s="22">
        <v>403.85</v>
      </c>
      <c r="P127" s="1" t="s">
        <v>333</v>
      </c>
    </row>
    <row r="128" spans="1:16" x14ac:dyDescent="0.3">
      <c r="A128" s="1" t="s">
        <v>180</v>
      </c>
      <c r="B128" s="1" t="s">
        <v>181</v>
      </c>
      <c r="C128" s="1">
        <v>2019</v>
      </c>
      <c r="D128" s="1">
        <v>2019</v>
      </c>
      <c r="E128" s="1">
        <v>2019</v>
      </c>
      <c r="F128" s="1" t="s">
        <v>179</v>
      </c>
      <c r="G128" s="1" t="s">
        <v>316</v>
      </c>
      <c r="H128" s="1" t="s">
        <v>317</v>
      </c>
      <c r="I128" s="1" t="s">
        <v>318</v>
      </c>
      <c r="J128" s="1">
        <v>10</v>
      </c>
      <c r="K128" s="1" t="s">
        <v>319</v>
      </c>
      <c r="L128" s="1" t="s">
        <v>182</v>
      </c>
      <c r="M128" s="1" t="s">
        <v>182</v>
      </c>
      <c r="N128" s="1" t="s">
        <v>525</v>
      </c>
      <c r="O128" s="22">
        <v>644</v>
      </c>
      <c r="P128" s="1" t="s">
        <v>333</v>
      </c>
    </row>
    <row r="129" spans="1:16" x14ac:dyDescent="0.3">
      <c r="A129" s="1" t="s">
        <v>180</v>
      </c>
      <c r="B129" s="1" t="s">
        <v>181</v>
      </c>
      <c r="C129" s="1">
        <v>2019</v>
      </c>
      <c r="D129" s="1">
        <v>2019</v>
      </c>
      <c r="E129" s="1">
        <v>2019</v>
      </c>
      <c r="F129" s="1" t="s">
        <v>179</v>
      </c>
      <c r="G129" s="1" t="s">
        <v>323</v>
      </c>
      <c r="H129" s="1" t="s">
        <v>327</v>
      </c>
      <c r="I129" s="1" t="s">
        <v>526</v>
      </c>
      <c r="J129" s="1" t="s">
        <v>182</v>
      </c>
      <c r="K129" s="1" t="s">
        <v>526</v>
      </c>
      <c r="L129" s="1" t="s">
        <v>182</v>
      </c>
      <c r="M129" s="1" t="s">
        <v>182</v>
      </c>
      <c r="N129" s="1" t="s">
        <v>525</v>
      </c>
      <c r="O129" s="22">
        <v>47.25</v>
      </c>
      <c r="P129" s="1" t="s">
        <v>334</v>
      </c>
    </row>
    <row r="130" spans="1:16" x14ac:dyDescent="0.3">
      <c r="A130" s="1" t="s">
        <v>180</v>
      </c>
      <c r="B130" s="1" t="s">
        <v>181</v>
      </c>
      <c r="C130" s="1">
        <v>2019</v>
      </c>
      <c r="D130" s="1">
        <v>2019</v>
      </c>
      <c r="E130" s="1">
        <v>2019</v>
      </c>
      <c r="F130" s="1" t="s">
        <v>179</v>
      </c>
      <c r="G130" s="1" t="s">
        <v>323</v>
      </c>
      <c r="H130" s="1" t="s">
        <v>324</v>
      </c>
      <c r="I130" s="1" t="s">
        <v>527</v>
      </c>
      <c r="J130" s="1" t="s">
        <v>528</v>
      </c>
      <c r="K130" s="1" t="s">
        <v>534</v>
      </c>
      <c r="L130" s="1" t="s">
        <v>182</v>
      </c>
      <c r="M130" s="1" t="s">
        <v>182</v>
      </c>
      <c r="N130" s="1" t="s">
        <v>525</v>
      </c>
      <c r="O130" s="22">
        <v>8.4</v>
      </c>
      <c r="P130" s="1" t="s">
        <v>529</v>
      </c>
    </row>
    <row r="131" spans="1:16" x14ac:dyDescent="0.3">
      <c r="A131" s="1" t="s">
        <v>180</v>
      </c>
      <c r="B131" s="1" t="s">
        <v>181</v>
      </c>
      <c r="C131" s="1">
        <v>2019</v>
      </c>
      <c r="D131" s="1">
        <v>2019</v>
      </c>
      <c r="E131" s="1">
        <v>2019</v>
      </c>
      <c r="F131" s="1" t="s">
        <v>179</v>
      </c>
      <c r="G131" s="1" t="s">
        <v>323</v>
      </c>
      <c r="H131" s="1" t="s">
        <v>324</v>
      </c>
      <c r="I131" s="1" t="s">
        <v>325</v>
      </c>
      <c r="J131" s="1">
        <v>10000</v>
      </c>
      <c r="K131" s="1" t="s">
        <v>530</v>
      </c>
      <c r="L131" s="1" t="s">
        <v>182</v>
      </c>
      <c r="M131" s="1" t="s">
        <v>182</v>
      </c>
      <c r="N131" s="1" t="s">
        <v>525</v>
      </c>
      <c r="O131" s="22">
        <v>10.5</v>
      </c>
      <c r="P131" s="1" t="s">
        <v>529</v>
      </c>
    </row>
    <row r="132" spans="1:16" x14ac:dyDescent="0.3">
      <c r="A132" s="1" t="s">
        <v>180</v>
      </c>
      <c r="B132" s="1" t="s">
        <v>181</v>
      </c>
      <c r="C132" s="1">
        <v>2019</v>
      </c>
      <c r="D132" s="1">
        <v>2019</v>
      </c>
      <c r="E132" s="1">
        <v>2019</v>
      </c>
      <c r="F132" s="1" t="s">
        <v>179</v>
      </c>
      <c r="G132" s="1" t="s">
        <v>323</v>
      </c>
      <c r="H132" s="1" t="s">
        <v>324</v>
      </c>
      <c r="I132" s="1" t="s">
        <v>325</v>
      </c>
      <c r="J132" s="1">
        <v>33000</v>
      </c>
      <c r="K132" s="1" t="s">
        <v>530</v>
      </c>
      <c r="L132" s="1" t="s">
        <v>182</v>
      </c>
      <c r="M132" s="1" t="s">
        <v>182</v>
      </c>
      <c r="N132" s="1" t="s">
        <v>525</v>
      </c>
      <c r="O132" s="22">
        <v>8.4</v>
      </c>
      <c r="P132" s="1" t="s">
        <v>529</v>
      </c>
    </row>
    <row r="133" spans="1:16" x14ac:dyDescent="0.3">
      <c r="A133" s="1" t="s">
        <v>180</v>
      </c>
      <c r="B133" s="1" t="s">
        <v>181</v>
      </c>
      <c r="C133" s="1">
        <v>2019</v>
      </c>
      <c r="D133" s="1">
        <v>2019</v>
      </c>
      <c r="E133" s="1">
        <v>2019</v>
      </c>
      <c r="F133" s="1" t="s">
        <v>179</v>
      </c>
      <c r="G133" s="1" t="s">
        <v>323</v>
      </c>
      <c r="H133" s="1" t="s">
        <v>324</v>
      </c>
      <c r="I133" s="1" t="s">
        <v>325</v>
      </c>
      <c r="J133" s="1">
        <v>333000</v>
      </c>
      <c r="K133" s="1" t="s">
        <v>530</v>
      </c>
      <c r="L133" s="1" t="s">
        <v>182</v>
      </c>
      <c r="M133" s="1" t="s">
        <v>182</v>
      </c>
      <c r="N133" s="1" t="s">
        <v>525</v>
      </c>
      <c r="O133" s="22">
        <v>7.35</v>
      </c>
      <c r="P133" s="1" t="s">
        <v>529</v>
      </c>
    </row>
    <row r="134" spans="1:16" x14ac:dyDescent="0.3">
      <c r="A134" s="1" t="s">
        <v>180</v>
      </c>
      <c r="B134" s="1" t="s">
        <v>181</v>
      </c>
      <c r="C134" s="1">
        <v>2019</v>
      </c>
      <c r="D134" s="1">
        <v>2019</v>
      </c>
      <c r="E134" s="1">
        <v>2019</v>
      </c>
      <c r="F134" s="1" t="s">
        <v>179</v>
      </c>
      <c r="G134" s="1" t="s">
        <v>323</v>
      </c>
      <c r="H134" s="1" t="s">
        <v>324</v>
      </c>
      <c r="I134" s="1" t="s">
        <v>325</v>
      </c>
      <c r="J134" s="1" t="s">
        <v>531</v>
      </c>
      <c r="K134" s="1" t="s">
        <v>530</v>
      </c>
      <c r="L134" s="1" t="s">
        <v>182</v>
      </c>
      <c r="M134" s="1" t="s">
        <v>182</v>
      </c>
      <c r="N134" s="1" t="s">
        <v>525</v>
      </c>
      <c r="O134" s="22">
        <v>6.3</v>
      </c>
      <c r="P134" s="1" t="s">
        <v>529</v>
      </c>
    </row>
    <row r="135" spans="1:16" x14ac:dyDescent="0.3">
      <c r="A135" s="1" t="s">
        <v>180</v>
      </c>
      <c r="B135" s="1" t="s">
        <v>181</v>
      </c>
      <c r="C135" s="1">
        <v>2019</v>
      </c>
      <c r="D135" s="1">
        <v>2019</v>
      </c>
      <c r="E135" s="1">
        <v>2019</v>
      </c>
      <c r="F135" s="1" t="s">
        <v>179</v>
      </c>
      <c r="G135" s="1" t="s">
        <v>316</v>
      </c>
      <c r="H135" s="1" t="s">
        <v>328</v>
      </c>
      <c r="I135" s="1" t="s">
        <v>335</v>
      </c>
      <c r="J135" s="1" t="s">
        <v>182</v>
      </c>
      <c r="K135" s="1" t="s">
        <v>182</v>
      </c>
      <c r="L135" s="1" t="s">
        <v>182</v>
      </c>
      <c r="M135" s="1" t="s">
        <v>182</v>
      </c>
      <c r="N135" s="1" t="s">
        <v>525</v>
      </c>
      <c r="O135" s="22">
        <v>12.45</v>
      </c>
      <c r="P135" s="1" t="s">
        <v>329</v>
      </c>
    </row>
    <row r="136" spans="1:16" x14ac:dyDescent="0.3">
      <c r="A136" s="1" t="s">
        <v>180</v>
      </c>
      <c r="B136" s="1" t="s">
        <v>181</v>
      </c>
      <c r="C136" s="1">
        <v>2019</v>
      </c>
      <c r="D136" s="1">
        <v>2019</v>
      </c>
      <c r="E136" s="1">
        <v>2019</v>
      </c>
      <c r="F136" s="1" t="s">
        <v>179</v>
      </c>
      <c r="G136" s="1" t="s">
        <v>316</v>
      </c>
      <c r="H136" s="1" t="s">
        <v>328</v>
      </c>
      <c r="I136" s="1" t="s">
        <v>336</v>
      </c>
      <c r="J136" s="1">
        <v>2</v>
      </c>
      <c r="K136" s="1" t="s">
        <v>319</v>
      </c>
      <c r="L136" s="1" t="s">
        <v>182</v>
      </c>
      <c r="M136" s="1" t="s">
        <v>182</v>
      </c>
      <c r="N136" s="1" t="s">
        <v>525</v>
      </c>
      <c r="O136" s="22">
        <v>30.38</v>
      </c>
      <c r="P136" s="1" t="s">
        <v>329</v>
      </c>
    </row>
    <row r="137" spans="1:16" x14ac:dyDescent="0.3">
      <c r="A137" s="1" t="s">
        <v>180</v>
      </c>
      <c r="B137" s="1" t="s">
        <v>181</v>
      </c>
      <c r="C137" s="1">
        <v>2019</v>
      </c>
      <c r="D137" s="1">
        <v>2019</v>
      </c>
      <c r="E137" s="1">
        <v>2019</v>
      </c>
      <c r="F137" s="1" t="s">
        <v>179</v>
      </c>
      <c r="G137" s="1" t="s">
        <v>316</v>
      </c>
      <c r="H137" s="1" t="s">
        <v>328</v>
      </c>
      <c r="I137" s="1" t="s">
        <v>336</v>
      </c>
      <c r="J137" s="1">
        <v>3</v>
      </c>
      <c r="K137" s="1" t="s">
        <v>319</v>
      </c>
      <c r="L137" s="1" t="s">
        <v>182</v>
      </c>
      <c r="M137" s="1" t="s">
        <v>182</v>
      </c>
      <c r="N137" s="1" t="s">
        <v>525</v>
      </c>
      <c r="O137" s="22">
        <v>47.25</v>
      </c>
      <c r="P137" s="1" t="s">
        <v>329</v>
      </c>
    </row>
    <row r="138" spans="1:16" x14ac:dyDescent="0.3">
      <c r="A138" s="1" t="s">
        <v>180</v>
      </c>
      <c r="B138" s="1" t="s">
        <v>181</v>
      </c>
      <c r="C138" s="1">
        <v>2019</v>
      </c>
      <c r="D138" s="1">
        <v>2019</v>
      </c>
      <c r="E138" s="1">
        <v>2019</v>
      </c>
      <c r="F138" s="1" t="s">
        <v>179</v>
      </c>
      <c r="G138" s="1" t="s">
        <v>316</v>
      </c>
      <c r="H138" s="1" t="s">
        <v>328</v>
      </c>
      <c r="I138" s="1" t="s">
        <v>336</v>
      </c>
      <c r="J138" s="1">
        <v>4</v>
      </c>
      <c r="K138" s="1" t="s">
        <v>319</v>
      </c>
      <c r="L138" s="1" t="s">
        <v>182</v>
      </c>
      <c r="M138" s="1" t="s">
        <v>182</v>
      </c>
      <c r="N138" s="1" t="s">
        <v>525</v>
      </c>
      <c r="O138" s="22">
        <v>64.13</v>
      </c>
      <c r="P138" s="1" t="s">
        <v>329</v>
      </c>
    </row>
    <row r="139" spans="1:16" x14ac:dyDescent="0.3">
      <c r="A139" s="1" t="s">
        <v>180</v>
      </c>
      <c r="B139" s="1" t="s">
        <v>181</v>
      </c>
      <c r="C139" s="1">
        <v>2019</v>
      </c>
      <c r="D139" s="1">
        <v>2019</v>
      </c>
      <c r="E139" s="1">
        <v>2019</v>
      </c>
      <c r="F139" s="1" t="s">
        <v>179</v>
      </c>
      <c r="G139" s="1" t="s">
        <v>316</v>
      </c>
      <c r="H139" s="1" t="s">
        <v>328</v>
      </c>
      <c r="I139" s="1" t="s">
        <v>336</v>
      </c>
      <c r="J139" s="1">
        <v>6</v>
      </c>
      <c r="K139" s="1" t="s">
        <v>319</v>
      </c>
      <c r="L139" s="1" t="s">
        <v>182</v>
      </c>
      <c r="M139" s="1" t="s">
        <v>182</v>
      </c>
      <c r="N139" s="1" t="s">
        <v>525</v>
      </c>
      <c r="O139" s="22">
        <v>79.319999999999993</v>
      </c>
      <c r="P139" s="1" t="s">
        <v>329</v>
      </c>
    </row>
    <row r="140" spans="1:16" x14ac:dyDescent="0.3">
      <c r="A140" s="1" t="s">
        <v>180</v>
      </c>
      <c r="B140" s="1" t="s">
        <v>181</v>
      </c>
      <c r="C140" s="1">
        <v>2019</v>
      </c>
      <c r="D140" s="1">
        <v>2019</v>
      </c>
      <c r="E140" s="1">
        <v>2019</v>
      </c>
      <c r="F140" s="1" t="s">
        <v>179</v>
      </c>
      <c r="G140" s="1" t="s">
        <v>316</v>
      </c>
      <c r="H140" s="1" t="s">
        <v>328</v>
      </c>
      <c r="I140" s="1" t="s">
        <v>336</v>
      </c>
      <c r="J140" s="1">
        <v>8</v>
      </c>
      <c r="K140" s="1" t="s">
        <v>319</v>
      </c>
      <c r="L140" s="1" t="s">
        <v>182</v>
      </c>
      <c r="M140" s="1" t="s">
        <v>182</v>
      </c>
      <c r="N140" s="1" t="s">
        <v>525</v>
      </c>
      <c r="O140" s="22">
        <v>131.63</v>
      </c>
      <c r="P140" s="1" t="s">
        <v>329</v>
      </c>
    </row>
    <row r="141" spans="1:16" x14ac:dyDescent="0.3">
      <c r="A141" s="1" t="s">
        <v>180</v>
      </c>
      <c r="B141" s="1" t="s">
        <v>181</v>
      </c>
      <c r="C141" s="1">
        <v>2019</v>
      </c>
      <c r="D141" s="1">
        <v>2019</v>
      </c>
      <c r="E141" s="1">
        <v>2019</v>
      </c>
      <c r="F141" s="1" t="s">
        <v>179</v>
      </c>
      <c r="G141" s="1" t="s">
        <v>316</v>
      </c>
      <c r="H141" s="1" t="s">
        <v>328</v>
      </c>
      <c r="I141" s="1" t="s">
        <v>336</v>
      </c>
      <c r="J141" s="1">
        <v>10</v>
      </c>
      <c r="K141" s="1" t="s">
        <v>319</v>
      </c>
      <c r="L141" s="1" t="s">
        <v>182</v>
      </c>
      <c r="M141" s="1" t="s">
        <v>182</v>
      </c>
      <c r="N141" s="1" t="s">
        <v>525</v>
      </c>
      <c r="O141" s="1">
        <v>177.2</v>
      </c>
      <c r="P141" s="1" t="s">
        <v>329</v>
      </c>
    </row>
    <row r="142" spans="1:16" x14ac:dyDescent="0.3">
      <c r="A142" s="1" t="s">
        <v>180</v>
      </c>
      <c r="B142" s="1" t="s">
        <v>181</v>
      </c>
      <c r="C142" s="1">
        <v>2019</v>
      </c>
      <c r="D142" s="1">
        <v>2019</v>
      </c>
      <c r="E142" s="1">
        <v>2019</v>
      </c>
      <c r="F142" s="1" t="s">
        <v>179</v>
      </c>
      <c r="G142" s="1" t="s">
        <v>316</v>
      </c>
      <c r="H142" s="1" t="s">
        <v>328</v>
      </c>
      <c r="I142" s="1" t="s">
        <v>336</v>
      </c>
      <c r="J142" s="1">
        <v>12</v>
      </c>
      <c r="K142" s="1" t="s">
        <v>319</v>
      </c>
      <c r="L142" s="1" t="s">
        <v>182</v>
      </c>
      <c r="M142" s="1" t="s">
        <v>182</v>
      </c>
      <c r="N142" s="1" t="s">
        <v>525</v>
      </c>
      <c r="O142" s="1">
        <v>354.38</v>
      </c>
      <c r="P142" s="1" t="s">
        <v>329</v>
      </c>
    </row>
    <row r="143" spans="1:16" x14ac:dyDescent="0.3">
      <c r="A143" s="1" t="s">
        <v>180</v>
      </c>
      <c r="B143" s="1" t="s">
        <v>181</v>
      </c>
      <c r="C143" s="1">
        <v>2019</v>
      </c>
      <c r="D143" s="1">
        <v>2019</v>
      </c>
      <c r="E143" s="1">
        <v>2019</v>
      </c>
      <c r="F143" s="1" t="s">
        <v>179</v>
      </c>
      <c r="G143" s="1" t="s">
        <v>316</v>
      </c>
      <c r="H143" s="1" t="s">
        <v>317</v>
      </c>
      <c r="I143" s="1" t="s">
        <v>318</v>
      </c>
      <c r="J143" s="1">
        <f>5/8</f>
        <v>0.625</v>
      </c>
      <c r="K143" s="1" t="s">
        <v>319</v>
      </c>
      <c r="L143" s="1" t="s">
        <v>182</v>
      </c>
      <c r="M143" s="1" t="s">
        <v>182</v>
      </c>
      <c r="N143" s="1" t="s">
        <v>532</v>
      </c>
      <c r="O143" s="22">
        <v>15.75</v>
      </c>
      <c r="P143" s="1" t="s">
        <v>333</v>
      </c>
    </row>
    <row r="144" spans="1:16" x14ac:dyDescent="0.3">
      <c r="A144" s="1" t="s">
        <v>180</v>
      </c>
      <c r="B144" s="1" t="s">
        <v>181</v>
      </c>
      <c r="C144" s="1">
        <v>2019</v>
      </c>
      <c r="D144" s="1">
        <v>2019</v>
      </c>
      <c r="E144" s="1">
        <v>2019</v>
      </c>
      <c r="F144" s="1" t="s">
        <v>179</v>
      </c>
      <c r="G144" s="1" t="s">
        <v>316</v>
      </c>
      <c r="H144" s="1" t="s">
        <v>317</v>
      </c>
      <c r="I144" s="1" t="s">
        <v>318</v>
      </c>
      <c r="J144" s="1">
        <v>0.75</v>
      </c>
      <c r="K144" s="1" t="s">
        <v>319</v>
      </c>
      <c r="L144" s="1" t="s">
        <v>182</v>
      </c>
      <c r="M144" s="1" t="s">
        <v>182</v>
      </c>
      <c r="N144" s="1" t="s">
        <v>532</v>
      </c>
      <c r="O144" s="22">
        <v>15.75</v>
      </c>
      <c r="P144" s="1" t="s">
        <v>333</v>
      </c>
    </row>
    <row r="145" spans="1:16" x14ac:dyDescent="0.3">
      <c r="A145" s="1" t="s">
        <v>180</v>
      </c>
      <c r="B145" s="1" t="s">
        <v>181</v>
      </c>
      <c r="C145" s="1">
        <v>2019</v>
      </c>
      <c r="D145" s="1">
        <v>2019</v>
      </c>
      <c r="E145" s="1">
        <v>2019</v>
      </c>
      <c r="F145" s="1" t="s">
        <v>179</v>
      </c>
      <c r="G145" s="1" t="s">
        <v>316</v>
      </c>
      <c r="H145" s="1" t="s">
        <v>317</v>
      </c>
      <c r="I145" s="1" t="s">
        <v>318</v>
      </c>
      <c r="J145" s="1">
        <v>1</v>
      </c>
      <c r="K145" s="1" t="s">
        <v>319</v>
      </c>
      <c r="L145" s="1" t="s">
        <v>182</v>
      </c>
      <c r="M145" s="1" t="s">
        <v>182</v>
      </c>
      <c r="N145" s="1" t="s">
        <v>532</v>
      </c>
      <c r="O145" s="22">
        <v>31.5</v>
      </c>
      <c r="P145" s="1" t="s">
        <v>333</v>
      </c>
    </row>
    <row r="146" spans="1:16" x14ac:dyDescent="0.3">
      <c r="A146" s="1" t="s">
        <v>180</v>
      </c>
      <c r="B146" s="1" t="s">
        <v>181</v>
      </c>
      <c r="C146" s="1">
        <v>2019</v>
      </c>
      <c r="D146" s="1">
        <v>2019</v>
      </c>
      <c r="E146" s="1">
        <v>2019</v>
      </c>
      <c r="F146" s="1" t="s">
        <v>179</v>
      </c>
      <c r="G146" s="1" t="s">
        <v>316</v>
      </c>
      <c r="H146" s="1" t="s">
        <v>317</v>
      </c>
      <c r="I146" s="1" t="s">
        <v>318</v>
      </c>
      <c r="J146" s="1">
        <v>1.5</v>
      </c>
      <c r="K146" s="1" t="s">
        <v>319</v>
      </c>
      <c r="L146" s="1" t="s">
        <v>182</v>
      </c>
      <c r="M146" s="1" t="s">
        <v>182</v>
      </c>
      <c r="N146" s="1" t="s">
        <v>532</v>
      </c>
      <c r="O146" s="22">
        <v>38.15</v>
      </c>
      <c r="P146" s="1" t="s">
        <v>333</v>
      </c>
    </row>
    <row r="147" spans="1:16" x14ac:dyDescent="0.3">
      <c r="A147" s="1" t="s">
        <v>180</v>
      </c>
      <c r="B147" s="1" t="s">
        <v>181</v>
      </c>
      <c r="C147" s="1">
        <v>2019</v>
      </c>
      <c r="D147" s="1">
        <v>2019</v>
      </c>
      <c r="E147" s="1">
        <v>2019</v>
      </c>
      <c r="F147" s="1" t="s">
        <v>179</v>
      </c>
      <c r="G147" s="1" t="s">
        <v>316</v>
      </c>
      <c r="H147" s="1" t="s">
        <v>317</v>
      </c>
      <c r="I147" s="1" t="s">
        <v>318</v>
      </c>
      <c r="J147" s="1">
        <v>2</v>
      </c>
      <c r="K147" s="1" t="s">
        <v>319</v>
      </c>
      <c r="L147" s="1" t="s">
        <v>182</v>
      </c>
      <c r="M147" s="1" t="s">
        <v>182</v>
      </c>
      <c r="N147" s="1" t="s">
        <v>532</v>
      </c>
      <c r="O147" s="22">
        <v>44.8</v>
      </c>
      <c r="P147" s="1" t="s">
        <v>333</v>
      </c>
    </row>
    <row r="148" spans="1:16" x14ac:dyDescent="0.3">
      <c r="A148" s="1" t="s">
        <v>180</v>
      </c>
      <c r="B148" s="1" t="s">
        <v>181</v>
      </c>
      <c r="C148" s="1">
        <v>2019</v>
      </c>
      <c r="D148" s="1">
        <v>2019</v>
      </c>
      <c r="E148" s="1">
        <v>2019</v>
      </c>
      <c r="F148" s="1" t="s">
        <v>179</v>
      </c>
      <c r="G148" s="1" t="s">
        <v>316</v>
      </c>
      <c r="H148" s="1" t="s">
        <v>317</v>
      </c>
      <c r="I148" s="1" t="s">
        <v>318</v>
      </c>
      <c r="J148" s="1">
        <v>3</v>
      </c>
      <c r="K148" s="1" t="s">
        <v>319</v>
      </c>
      <c r="L148" s="1" t="s">
        <v>182</v>
      </c>
      <c r="M148" s="1" t="s">
        <v>182</v>
      </c>
      <c r="N148" s="1" t="s">
        <v>532</v>
      </c>
      <c r="O148" s="22">
        <v>89.95</v>
      </c>
      <c r="P148" s="1" t="s">
        <v>333</v>
      </c>
    </row>
    <row r="149" spans="1:16" x14ac:dyDescent="0.3">
      <c r="A149" s="1" t="s">
        <v>180</v>
      </c>
      <c r="B149" s="1" t="s">
        <v>181</v>
      </c>
      <c r="C149" s="1">
        <v>2019</v>
      </c>
      <c r="D149" s="1">
        <v>2019</v>
      </c>
      <c r="E149" s="1">
        <v>2019</v>
      </c>
      <c r="F149" s="1" t="s">
        <v>179</v>
      </c>
      <c r="G149" s="1" t="s">
        <v>316</v>
      </c>
      <c r="H149" s="1" t="s">
        <v>317</v>
      </c>
      <c r="I149" s="1" t="s">
        <v>318</v>
      </c>
      <c r="J149" s="1">
        <v>4</v>
      </c>
      <c r="K149" s="1" t="s">
        <v>319</v>
      </c>
      <c r="L149" s="1" t="s">
        <v>182</v>
      </c>
      <c r="M149" s="1" t="s">
        <v>182</v>
      </c>
      <c r="N149" s="1" t="s">
        <v>532</v>
      </c>
      <c r="O149" s="22">
        <v>230.65</v>
      </c>
      <c r="P149" s="1" t="s">
        <v>333</v>
      </c>
    </row>
    <row r="150" spans="1:16" x14ac:dyDescent="0.3">
      <c r="A150" s="1" t="s">
        <v>180</v>
      </c>
      <c r="B150" s="1" t="s">
        <v>181</v>
      </c>
      <c r="C150" s="1">
        <v>2019</v>
      </c>
      <c r="D150" s="1">
        <v>2019</v>
      </c>
      <c r="E150" s="1">
        <v>2019</v>
      </c>
      <c r="F150" s="1" t="s">
        <v>179</v>
      </c>
      <c r="G150" s="1" t="s">
        <v>316</v>
      </c>
      <c r="H150" s="1" t="s">
        <v>317</v>
      </c>
      <c r="I150" s="1" t="s">
        <v>318</v>
      </c>
      <c r="J150" s="1">
        <v>6</v>
      </c>
      <c r="K150" s="1" t="s">
        <v>319</v>
      </c>
      <c r="L150" s="1" t="s">
        <v>182</v>
      </c>
      <c r="M150" s="1" t="s">
        <v>182</v>
      </c>
      <c r="N150" s="1" t="s">
        <v>532</v>
      </c>
      <c r="O150" s="22">
        <v>334.5</v>
      </c>
      <c r="P150" s="1" t="s">
        <v>333</v>
      </c>
    </row>
    <row r="151" spans="1:16" x14ac:dyDescent="0.3">
      <c r="A151" s="1" t="s">
        <v>180</v>
      </c>
      <c r="B151" s="1" t="s">
        <v>181</v>
      </c>
      <c r="C151" s="1">
        <v>2019</v>
      </c>
      <c r="D151" s="1">
        <v>2019</v>
      </c>
      <c r="E151" s="1">
        <v>2019</v>
      </c>
      <c r="F151" s="1" t="s">
        <v>179</v>
      </c>
      <c r="G151" s="1" t="s">
        <v>316</v>
      </c>
      <c r="H151" s="1" t="s">
        <v>317</v>
      </c>
      <c r="I151" s="1" t="s">
        <v>318</v>
      </c>
      <c r="J151" s="1">
        <v>8</v>
      </c>
      <c r="K151" s="1" t="s">
        <v>319</v>
      </c>
      <c r="L151" s="1" t="s">
        <v>182</v>
      </c>
      <c r="M151" s="1" t="s">
        <v>182</v>
      </c>
      <c r="N151" s="1" t="s">
        <v>532</v>
      </c>
      <c r="O151" s="22">
        <v>403.85</v>
      </c>
      <c r="P151" s="1" t="s">
        <v>333</v>
      </c>
    </row>
    <row r="152" spans="1:16" x14ac:dyDescent="0.3">
      <c r="A152" s="1" t="s">
        <v>180</v>
      </c>
      <c r="B152" s="1" t="s">
        <v>181</v>
      </c>
      <c r="C152" s="1">
        <v>2019</v>
      </c>
      <c r="D152" s="1">
        <v>2019</v>
      </c>
      <c r="E152" s="1">
        <v>2019</v>
      </c>
      <c r="F152" s="1" t="s">
        <v>179</v>
      </c>
      <c r="G152" s="1" t="s">
        <v>316</v>
      </c>
      <c r="H152" s="1" t="s">
        <v>317</v>
      </c>
      <c r="I152" s="1" t="s">
        <v>318</v>
      </c>
      <c r="J152" s="1">
        <v>10</v>
      </c>
      <c r="K152" s="1" t="s">
        <v>319</v>
      </c>
      <c r="L152" s="1" t="s">
        <v>182</v>
      </c>
      <c r="M152" s="1" t="s">
        <v>182</v>
      </c>
      <c r="N152" s="1" t="s">
        <v>532</v>
      </c>
      <c r="O152" s="22">
        <v>644</v>
      </c>
      <c r="P152" s="1" t="s">
        <v>333</v>
      </c>
    </row>
    <row r="153" spans="1:16" x14ac:dyDescent="0.3">
      <c r="A153" s="1" t="s">
        <v>180</v>
      </c>
      <c r="B153" s="1" t="s">
        <v>181</v>
      </c>
      <c r="C153" s="1">
        <v>2019</v>
      </c>
      <c r="D153" s="1">
        <v>2019</v>
      </c>
      <c r="E153" s="1">
        <v>2019</v>
      </c>
      <c r="F153" s="1" t="s">
        <v>179</v>
      </c>
      <c r="G153" s="1" t="s">
        <v>323</v>
      </c>
      <c r="H153" s="1" t="s">
        <v>327</v>
      </c>
      <c r="I153" s="1" t="s">
        <v>526</v>
      </c>
      <c r="J153" s="1" t="s">
        <v>182</v>
      </c>
      <c r="K153" s="1" t="s">
        <v>526</v>
      </c>
      <c r="L153" s="1" t="s">
        <v>182</v>
      </c>
      <c r="M153" s="1" t="s">
        <v>182</v>
      </c>
      <c r="N153" s="1" t="s">
        <v>532</v>
      </c>
      <c r="O153" s="22">
        <v>47.25</v>
      </c>
      <c r="P153" s="1" t="s">
        <v>334</v>
      </c>
    </row>
    <row r="154" spans="1:16" x14ac:dyDescent="0.3">
      <c r="A154" s="1" t="s">
        <v>180</v>
      </c>
      <c r="B154" s="1" t="s">
        <v>181</v>
      </c>
      <c r="C154" s="1">
        <v>2019</v>
      </c>
      <c r="D154" s="1">
        <v>2019</v>
      </c>
      <c r="E154" s="1">
        <v>2019</v>
      </c>
      <c r="F154" s="1" t="s">
        <v>179</v>
      </c>
      <c r="G154" s="1" t="s">
        <v>323</v>
      </c>
      <c r="H154" s="1" t="s">
        <v>324</v>
      </c>
      <c r="I154" s="1" t="s">
        <v>527</v>
      </c>
      <c r="J154" s="1" t="s">
        <v>528</v>
      </c>
      <c r="K154" s="1" t="s">
        <v>534</v>
      </c>
      <c r="L154" s="1" t="s">
        <v>182</v>
      </c>
      <c r="M154" s="1" t="s">
        <v>182</v>
      </c>
      <c r="N154" s="1" t="s">
        <v>532</v>
      </c>
      <c r="O154" s="22">
        <v>8.4</v>
      </c>
      <c r="P154" s="1" t="s">
        <v>529</v>
      </c>
    </row>
    <row r="155" spans="1:16" x14ac:dyDescent="0.3">
      <c r="A155" s="1" t="s">
        <v>180</v>
      </c>
      <c r="B155" s="1" t="s">
        <v>181</v>
      </c>
      <c r="C155" s="1">
        <v>2019</v>
      </c>
      <c r="D155" s="1">
        <v>2019</v>
      </c>
      <c r="E155" s="1">
        <v>2019</v>
      </c>
      <c r="F155" s="1" t="s">
        <v>179</v>
      </c>
      <c r="G155" s="1" t="s">
        <v>323</v>
      </c>
      <c r="H155" s="1" t="s">
        <v>324</v>
      </c>
      <c r="I155" s="1" t="s">
        <v>527</v>
      </c>
      <c r="J155" s="1" t="s">
        <v>533</v>
      </c>
      <c r="K155" s="1" t="s">
        <v>534</v>
      </c>
      <c r="L155" s="1" t="s">
        <v>182</v>
      </c>
      <c r="M155" s="1" t="s">
        <v>182</v>
      </c>
      <c r="N155" s="1" t="s">
        <v>532</v>
      </c>
      <c r="O155" s="22">
        <v>7.4</v>
      </c>
      <c r="P155" s="1" t="s">
        <v>529</v>
      </c>
    </row>
    <row r="156" spans="1:16" x14ac:dyDescent="0.3">
      <c r="A156" s="1" t="s">
        <v>180</v>
      </c>
      <c r="B156" s="1" t="s">
        <v>181</v>
      </c>
      <c r="C156" s="1">
        <v>2019</v>
      </c>
      <c r="D156" s="1">
        <v>2019</v>
      </c>
      <c r="E156" s="1">
        <v>2019</v>
      </c>
      <c r="F156" s="1" t="s">
        <v>179</v>
      </c>
      <c r="G156" s="1" t="s">
        <v>316</v>
      </c>
      <c r="H156" s="1" t="s">
        <v>328</v>
      </c>
      <c r="I156" s="1" t="s">
        <v>335</v>
      </c>
      <c r="J156" s="1" t="s">
        <v>182</v>
      </c>
      <c r="K156" s="1" t="s">
        <v>182</v>
      </c>
      <c r="L156" s="1" t="s">
        <v>182</v>
      </c>
      <c r="M156" s="1" t="s">
        <v>182</v>
      </c>
      <c r="N156" s="1" t="s">
        <v>532</v>
      </c>
      <c r="O156" s="22">
        <v>12.45</v>
      </c>
      <c r="P156" s="1" t="s">
        <v>329</v>
      </c>
    </row>
    <row r="157" spans="1:16" x14ac:dyDescent="0.3">
      <c r="A157" s="1" t="s">
        <v>180</v>
      </c>
      <c r="B157" s="1" t="s">
        <v>181</v>
      </c>
      <c r="C157" s="1">
        <v>2019</v>
      </c>
      <c r="D157" s="1">
        <v>2019</v>
      </c>
      <c r="E157" s="1">
        <v>2019</v>
      </c>
      <c r="F157" s="1" t="s">
        <v>179</v>
      </c>
      <c r="G157" s="1" t="s">
        <v>316</v>
      </c>
      <c r="H157" s="1" t="s">
        <v>328</v>
      </c>
      <c r="I157" s="1" t="s">
        <v>336</v>
      </c>
      <c r="J157" s="1">
        <v>2</v>
      </c>
      <c r="K157" s="1" t="s">
        <v>319</v>
      </c>
      <c r="L157" s="1" t="s">
        <v>182</v>
      </c>
      <c r="M157" s="1" t="s">
        <v>182</v>
      </c>
      <c r="N157" s="1" t="s">
        <v>532</v>
      </c>
      <c r="O157" s="22">
        <v>30.38</v>
      </c>
      <c r="P157" s="1" t="s">
        <v>329</v>
      </c>
    </row>
    <row r="158" spans="1:16" x14ac:dyDescent="0.3">
      <c r="A158" s="1" t="s">
        <v>180</v>
      </c>
      <c r="B158" s="1" t="s">
        <v>181</v>
      </c>
      <c r="C158" s="1">
        <v>2019</v>
      </c>
      <c r="D158" s="1">
        <v>2019</v>
      </c>
      <c r="E158" s="1">
        <v>2019</v>
      </c>
      <c r="F158" s="1" t="s">
        <v>179</v>
      </c>
      <c r="G158" s="1" t="s">
        <v>316</v>
      </c>
      <c r="H158" s="1" t="s">
        <v>328</v>
      </c>
      <c r="I158" s="1" t="s">
        <v>336</v>
      </c>
      <c r="J158" s="1">
        <v>3</v>
      </c>
      <c r="K158" s="1" t="s">
        <v>319</v>
      </c>
      <c r="L158" s="1" t="s">
        <v>182</v>
      </c>
      <c r="M158" s="1" t="s">
        <v>182</v>
      </c>
      <c r="N158" s="1" t="s">
        <v>532</v>
      </c>
      <c r="O158" s="22">
        <v>47.25</v>
      </c>
      <c r="P158" s="1" t="s">
        <v>329</v>
      </c>
    </row>
    <row r="159" spans="1:16" x14ac:dyDescent="0.3">
      <c r="A159" s="1" t="s">
        <v>180</v>
      </c>
      <c r="B159" s="1" t="s">
        <v>181</v>
      </c>
      <c r="C159" s="1">
        <v>2019</v>
      </c>
      <c r="D159" s="1">
        <v>2019</v>
      </c>
      <c r="E159" s="1">
        <v>2019</v>
      </c>
      <c r="F159" s="1" t="s">
        <v>179</v>
      </c>
      <c r="G159" s="1" t="s">
        <v>316</v>
      </c>
      <c r="H159" s="1" t="s">
        <v>328</v>
      </c>
      <c r="I159" s="1" t="s">
        <v>336</v>
      </c>
      <c r="J159" s="1">
        <v>4</v>
      </c>
      <c r="K159" s="1" t="s">
        <v>319</v>
      </c>
      <c r="L159" s="1" t="s">
        <v>182</v>
      </c>
      <c r="M159" s="1" t="s">
        <v>182</v>
      </c>
      <c r="N159" s="1" t="s">
        <v>532</v>
      </c>
      <c r="O159" s="22">
        <v>64.13</v>
      </c>
      <c r="P159" s="1" t="s">
        <v>329</v>
      </c>
    </row>
    <row r="160" spans="1:16" x14ac:dyDescent="0.3">
      <c r="A160" s="1" t="s">
        <v>180</v>
      </c>
      <c r="B160" s="1" t="s">
        <v>181</v>
      </c>
      <c r="C160" s="1">
        <v>2019</v>
      </c>
      <c r="D160" s="1">
        <v>2019</v>
      </c>
      <c r="E160" s="1">
        <v>2019</v>
      </c>
      <c r="F160" s="1" t="s">
        <v>179</v>
      </c>
      <c r="G160" s="1" t="s">
        <v>316</v>
      </c>
      <c r="H160" s="1" t="s">
        <v>328</v>
      </c>
      <c r="I160" s="1" t="s">
        <v>336</v>
      </c>
      <c r="J160" s="1">
        <v>6</v>
      </c>
      <c r="K160" s="1" t="s">
        <v>319</v>
      </c>
      <c r="L160" s="1" t="s">
        <v>182</v>
      </c>
      <c r="M160" s="1" t="s">
        <v>182</v>
      </c>
      <c r="N160" s="1" t="s">
        <v>532</v>
      </c>
      <c r="O160" s="22">
        <v>79.319999999999993</v>
      </c>
      <c r="P160" s="1" t="s">
        <v>329</v>
      </c>
    </row>
    <row r="161" spans="1:16" x14ac:dyDescent="0.3">
      <c r="A161" s="1" t="s">
        <v>180</v>
      </c>
      <c r="B161" s="1" t="s">
        <v>181</v>
      </c>
      <c r="C161" s="1">
        <v>2019</v>
      </c>
      <c r="D161" s="1">
        <v>2019</v>
      </c>
      <c r="E161" s="1">
        <v>2019</v>
      </c>
      <c r="F161" s="1" t="s">
        <v>179</v>
      </c>
      <c r="G161" s="1" t="s">
        <v>316</v>
      </c>
      <c r="H161" s="1" t="s">
        <v>328</v>
      </c>
      <c r="I161" s="1" t="s">
        <v>336</v>
      </c>
      <c r="J161" s="1">
        <v>8</v>
      </c>
      <c r="K161" s="1" t="s">
        <v>319</v>
      </c>
      <c r="L161" s="1" t="s">
        <v>182</v>
      </c>
      <c r="M161" s="1" t="s">
        <v>182</v>
      </c>
      <c r="N161" s="1" t="s">
        <v>532</v>
      </c>
      <c r="O161" s="22">
        <v>131.63</v>
      </c>
      <c r="P161" s="1" t="s">
        <v>329</v>
      </c>
    </row>
    <row r="162" spans="1:16" x14ac:dyDescent="0.3">
      <c r="A162" s="1" t="s">
        <v>180</v>
      </c>
      <c r="B162" s="1" t="s">
        <v>181</v>
      </c>
      <c r="C162" s="1">
        <v>2019</v>
      </c>
      <c r="D162" s="1">
        <v>2019</v>
      </c>
      <c r="E162" s="1">
        <v>2019</v>
      </c>
      <c r="F162" s="1" t="s">
        <v>179</v>
      </c>
      <c r="G162" s="1" t="s">
        <v>316</v>
      </c>
      <c r="H162" s="1" t="s">
        <v>328</v>
      </c>
      <c r="I162" s="1" t="s">
        <v>336</v>
      </c>
      <c r="J162" s="1">
        <v>10</v>
      </c>
      <c r="K162" s="1" t="s">
        <v>319</v>
      </c>
      <c r="L162" s="1" t="s">
        <v>182</v>
      </c>
      <c r="M162" s="1" t="s">
        <v>182</v>
      </c>
      <c r="N162" s="1" t="s">
        <v>532</v>
      </c>
      <c r="O162" s="1">
        <v>177.2</v>
      </c>
      <c r="P162" s="1" t="s">
        <v>329</v>
      </c>
    </row>
    <row r="163" spans="1:16" x14ac:dyDescent="0.3">
      <c r="A163" s="1" t="s">
        <v>180</v>
      </c>
      <c r="B163" s="1" t="s">
        <v>181</v>
      </c>
      <c r="C163" s="1">
        <v>2019</v>
      </c>
      <c r="D163" s="1">
        <v>2019</v>
      </c>
      <c r="E163" s="1">
        <v>2019</v>
      </c>
      <c r="F163" s="1" t="s">
        <v>179</v>
      </c>
      <c r="G163" s="1" t="s">
        <v>316</v>
      </c>
      <c r="H163" s="1" t="s">
        <v>328</v>
      </c>
      <c r="I163" s="1" t="s">
        <v>336</v>
      </c>
      <c r="J163" s="1">
        <v>12</v>
      </c>
      <c r="K163" s="1" t="s">
        <v>319</v>
      </c>
      <c r="L163" s="1" t="s">
        <v>182</v>
      </c>
      <c r="M163" s="1" t="s">
        <v>182</v>
      </c>
      <c r="N163" s="1" t="s">
        <v>532</v>
      </c>
      <c r="O163" s="1">
        <v>354.38</v>
      </c>
      <c r="P163" s="1" t="s">
        <v>329</v>
      </c>
    </row>
    <row r="164" spans="1:16" x14ac:dyDescent="0.3">
      <c r="A164" s="1" t="s">
        <v>180</v>
      </c>
      <c r="B164" s="1" t="s">
        <v>181</v>
      </c>
      <c r="C164" s="1">
        <v>2019</v>
      </c>
      <c r="D164" s="1">
        <v>2019</v>
      </c>
      <c r="E164" s="1" t="s">
        <v>182</v>
      </c>
      <c r="F164" s="1" t="s">
        <v>230</v>
      </c>
      <c r="G164" s="1" t="s">
        <v>316</v>
      </c>
      <c r="H164" s="1" t="s">
        <v>317</v>
      </c>
      <c r="I164" s="1" t="s">
        <v>565</v>
      </c>
      <c r="J164" s="1" t="s">
        <v>566</v>
      </c>
      <c r="K164" s="1" t="s">
        <v>567</v>
      </c>
      <c r="L164" s="1" t="s">
        <v>182</v>
      </c>
      <c r="M164" s="1" t="s">
        <v>182</v>
      </c>
      <c r="N164" s="1" t="s">
        <v>182</v>
      </c>
      <c r="O164" s="22">
        <v>71.5</v>
      </c>
      <c r="P164" s="1" t="s">
        <v>568</v>
      </c>
    </row>
    <row r="165" spans="1:16" x14ac:dyDescent="0.3">
      <c r="A165" s="1" t="s">
        <v>180</v>
      </c>
      <c r="B165" s="1" t="s">
        <v>181</v>
      </c>
      <c r="C165" s="1">
        <v>2019</v>
      </c>
      <c r="D165" s="1">
        <v>2019</v>
      </c>
      <c r="E165" s="1" t="s">
        <v>182</v>
      </c>
      <c r="F165" s="1" t="s">
        <v>230</v>
      </c>
      <c r="G165" s="1" t="s">
        <v>316</v>
      </c>
      <c r="H165" s="1" t="s">
        <v>317</v>
      </c>
      <c r="I165" s="1" t="s">
        <v>565</v>
      </c>
      <c r="J165" s="1" t="s">
        <v>562</v>
      </c>
      <c r="K165" s="1" t="s">
        <v>567</v>
      </c>
      <c r="L165" s="1" t="s">
        <v>182</v>
      </c>
      <c r="M165" s="1" t="s">
        <v>182</v>
      </c>
      <c r="N165" s="1" t="s">
        <v>182</v>
      </c>
      <c r="O165" s="22">
        <v>60</v>
      </c>
      <c r="P165" s="1" t="s">
        <v>568</v>
      </c>
    </row>
    <row r="166" spans="1:16" x14ac:dyDescent="0.3">
      <c r="A166" s="1" t="s">
        <v>180</v>
      </c>
      <c r="B166" s="1" t="s">
        <v>181</v>
      </c>
      <c r="C166" s="1">
        <v>2019</v>
      </c>
      <c r="D166" s="1">
        <v>2019</v>
      </c>
      <c r="E166" s="1" t="s">
        <v>182</v>
      </c>
      <c r="F166" s="1" t="s">
        <v>230</v>
      </c>
      <c r="G166" s="1" t="s">
        <v>316</v>
      </c>
      <c r="H166" s="1" t="s">
        <v>317</v>
      </c>
      <c r="I166" s="1" t="s">
        <v>565</v>
      </c>
      <c r="J166" s="1" t="s">
        <v>539</v>
      </c>
      <c r="K166" s="1" t="s">
        <v>567</v>
      </c>
      <c r="L166" s="1" t="s">
        <v>182</v>
      </c>
      <c r="M166" s="1" t="s">
        <v>182</v>
      </c>
      <c r="N166" s="1" t="s">
        <v>182</v>
      </c>
      <c r="O166" s="22">
        <v>74.5</v>
      </c>
      <c r="P166" s="1" t="s">
        <v>568</v>
      </c>
    </row>
    <row r="167" spans="1:16" x14ac:dyDescent="0.3">
      <c r="A167" s="1" t="s">
        <v>180</v>
      </c>
      <c r="B167" s="1" t="s">
        <v>181</v>
      </c>
      <c r="C167" s="1">
        <v>2019</v>
      </c>
      <c r="D167" s="1">
        <v>2019</v>
      </c>
      <c r="E167" s="1" t="s">
        <v>182</v>
      </c>
      <c r="F167" s="1" t="s">
        <v>230</v>
      </c>
      <c r="G167" s="1" t="s">
        <v>316</v>
      </c>
      <c r="H167" s="1" t="s">
        <v>317</v>
      </c>
      <c r="I167" s="1" t="s">
        <v>565</v>
      </c>
      <c r="J167" s="1" t="s">
        <v>569</v>
      </c>
      <c r="K167" s="1" t="s">
        <v>567</v>
      </c>
      <c r="L167" s="1" t="s">
        <v>182</v>
      </c>
      <c r="M167" s="1" t="s">
        <v>182</v>
      </c>
      <c r="N167" s="1" t="s">
        <v>182</v>
      </c>
      <c r="O167" s="22">
        <v>46</v>
      </c>
      <c r="P167" s="1" t="s">
        <v>568</v>
      </c>
    </row>
    <row r="168" spans="1:16" x14ac:dyDescent="0.3">
      <c r="A168" s="1" t="s">
        <v>180</v>
      </c>
      <c r="B168" s="1" t="s">
        <v>181</v>
      </c>
      <c r="C168" s="1">
        <v>2019</v>
      </c>
      <c r="D168" s="1">
        <v>2019</v>
      </c>
      <c r="E168" s="1" t="s">
        <v>182</v>
      </c>
      <c r="F168" s="1" t="s">
        <v>230</v>
      </c>
      <c r="G168" s="1" t="s">
        <v>316</v>
      </c>
      <c r="H168" s="1" t="s">
        <v>317</v>
      </c>
      <c r="I168" s="1" t="s">
        <v>565</v>
      </c>
      <c r="J168" s="1" t="s">
        <v>395</v>
      </c>
      <c r="K168" s="1" t="s">
        <v>567</v>
      </c>
      <c r="L168" s="1" t="s">
        <v>182</v>
      </c>
      <c r="M168" s="1" t="s">
        <v>182</v>
      </c>
      <c r="N168" s="1" t="s">
        <v>182</v>
      </c>
      <c r="O168" s="22">
        <v>59.2</v>
      </c>
      <c r="P168" s="1" t="s">
        <v>568</v>
      </c>
    </row>
    <row r="169" spans="1:16" x14ac:dyDescent="0.3">
      <c r="A169" s="1" t="s">
        <v>180</v>
      </c>
      <c r="B169" s="1" t="s">
        <v>181</v>
      </c>
      <c r="C169" s="1">
        <v>2019</v>
      </c>
      <c r="D169" s="1">
        <v>2019</v>
      </c>
      <c r="E169" s="1" t="s">
        <v>182</v>
      </c>
      <c r="F169" s="1" t="s">
        <v>230</v>
      </c>
      <c r="G169" s="1" t="s">
        <v>316</v>
      </c>
      <c r="H169" s="1" t="s">
        <v>324</v>
      </c>
      <c r="I169" s="1" t="s">
        <v>565</v>
      </c>
      <c r="J169" s="1" t="s">
        <v>570</v>
      </c>
      <c r="K169" s="1" t="s">
        <v>567</v>
      </c>
      <c r="L169" s="1" t="s">
        <v>182</v>
      </c>
      <c r="M169" s="1" t="s">
        <v>182</v>
      </c>
      <c r="N169" s="1" t="s">
        <v>571</v>
      </c>
      <c r="O169" s="22">
        <v>3.85</v>
      </c>
      <c r="P169" s="1" t="s">
        <v>529</v>
      </c>
    </row>
    <row r="170" spans="1:16" x14ac:dyDescent="0.3">
      <c r="A170" s="1" t="s">
        <v>180</v>
      </c>
      <c r="B170" s="1" t="s">
        <v>181</v>
      </c>
      <c r="C170" s="1">
        <v>2019</v>
      </c>
      <c r="D170" s="1">
        <v>2019</v>
      </c>
      <c r="E170" s="1" t="s">
        <v>182</v>
      </c>
      <c r="F170" s="1" t="s">
        <v>230</v>
      </c>
      <c r="G170" s="1" t="s">
        <v>316</v>
      </c>
      <c r="H170" s="1" t="s">
        <v>324</v>
      </c>
      <c r="I170" s="1" t="s">
        <v>565</v>
      </c>
      <c r="J170" s="1" t="s">
        <v>570</v>
      </c>
      <c r="K170" s="1" t="s">
        <v>567</v>
      </c>
      <c r="L170" s="1" t="s">
        <v>182</v>
      </c>
      <c r="M170" s="1" t="s">
        <v>182</v>
      </c>
      <c r="N170" s="1" t="s">
        <v>572</v>
      </c>
      <c r="O170" s="22">
        <v>11.35</v>
      </c>
      <c r="P170" s="1" t="s">
        <v>529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45"/>
  <sheetViews>
    <sheetView topLeftCell="A2" workbookViewId="0">
      <pane xSplit="4" ySplit="1" topLeftCell="E14" activePane="bottomRight" state="frozen"/>
      <selection activeCell="A2" sqref="A2"/>
      <selection pane="topRight" activeCell="E2" sqref="E2"/>
      <selection pane="bottomLeft" activeCell="A3" sqref="A3"/>
      <selection pane="bottomRight" activeCell="D39" sqref="D39"/>
    </sheetView>
  </sheetViews>
  <sheetFormatPr defaultRowHeight="14.4" x14ac:dyDescent="0.3"/>
  <cols>
    <col min="1" max="3" width="8.88671875" style="1"/>
    <col min="4" max="4" width="22.44140625" style="1" customWidth="1"/>
    <col min="5" max="6" width="8.88671875" style="1"/>
    <col min="7" max="17" width="11.44140625" style="1" bestFit="1" customWidth="1"/>
    <col min="18" max="30" width="8.88671875" style="1"/>
    <col min="31" max="34" width="11.44140625" style="1" bestFit="1" customWidth="1"/>
    <col min="35"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s="1" t="s">
        <v>180</v>
      </c>
      <c r="B3" s="1" t="s">
        <v>181</v>
      </c>
      <c r="C3" s="1" t="s">
        <v>68</v>
      </c>
      <c r="D3" s="1" t="s">
        <v>364</v>
      </c>
      <c r="E3" s="10" t="s">
        <v>182</v>
      </c>
      <c r="F3" s="10" t="s">
        <v>182</v>
      </c>
      <c r="G3" s="10">
        <v>2006151</v>
      </c>
      <c r="H3" s="10" t="s">
        <v>182</v>
      </c>
      <c r="I3" s="10" t="s">
        <v>182</v>
      </c>
      <c r="J3" s="10" t="s">
        <v>182</v>
      </c>
      <c r="K3" s="10" t="s">
        <v>182</v>
      </c>
      <c r="L3" s="10" t="s">
        <v>182</v>
      </c>
      <c r="M3" s="10" t="s">
        <v>182</v>
      </c>
      <c r="N3" s="10" t="s">
        <v>182</v>
      </c>
      <c r="O3" s="10" t="s">
        <v>182</v>
      </c>
      <c r="P3" s="10" t="s">
        <v>182</v>
      </c>
      <c r="Q3" s="10" t="s">
        <v>182</v>
      </c>
      <c r="R3" s="10" t="s">
        <v>182</v>
      </c>
      <c r="S3" s="10" t="s">
        <v>182</v>
      </c>
      <c r="T3" s="10" t="s">
        <v>182</v>
      </c>
      <c r="U3" s="10" t="s">
        <v>182</v>
      </c>
      <c r="V3" s="10" t="s">
        <v>182</v>
      </c>
      <c r="W3" s="10" t="s">
        <v>182</v>
      </c>
      <c r="X3" s="10" t="s">
        <v>182</v>
      </c>
      <c r="Y3" s="10" t="s">
        <v>182</v>
      </c>
      <c r="Z3" s="10" t="s">
        <v>182</v>
      </c>
      <c r="AA3" s="10" t="s">
        <v>182</v>
      </c>
      <c r="AB3" s="10" t="s">
        <v>182</v>
      </c>
      <c r="AC3" s="10" t="s">
        <v>182</v>
      </c>
      <c r="AD3" s="10" t="s">
        <v>182</v>
      </c>
      <c r="AE3" s="10" t="s">
        <v>182</v>
      </c>
      <c r="AF3" s="10" t="s">
        <v>182</v>
      </c>
      <c r="AG3" s="10" t="s">
        <v>182</v>
      </c>
      <c r="AH3" s="10" t="s">
        <v>182</v>
      </c>
      <c r="AI3" s="10" t="s">
        <v>182</v>
      </c>
    </row>
    <row r="4" spans="1:35" x14ac:dyDescent="0.3">
      <c r="A4" s="1" t="s">
        <v>180</v>
      </c>
      <c r="B4" s="1" t="s">
        <v>181</v>
      </c>
      <c r="C4" s="1" t="s">
        <v>68</v>
      </c>
      <c r="D4" s="1" t="s">
        <v>433</v>
      </c>
      <c r="E4" s="10" t="s">
        <v>182</v>
      </c>
      <c r="F4" s="10" t="s">
        <v>182</v>
      </c>
      <c r="G4" s="10" t="s">
        <v>182</v>
      </c>
      <c r="H4" s="10">
        <v>2807877</v>
      </c>
      <c r="I4" s="10">
        <v>3206937</v>
      </c>
      <c r="J4" s="10">
        <v>3167273</v>
      </c>
      <c r="K4" s="10">
        <v>4100109</v>
      </c>
      <c r="L4" s="10">
        <v>4318063</v>
      </c>
      <c r="M4" s="10">
        <v>4256799</v>
      </c>
      <c r="N4" s="10">
        <v>4222201</v>
      </c>
      <c r="O4" s="10">
        <v>4163207</v>
      </c>
      <c r="P4" s="13">
        <v>4258558</v>
      </c>
      <c r="Q4" s="13">
        <v>4056305</v>
      </c>
      <c r="R4" s="13"/>
      <c r="S4" s="13"/>
      <c r="T4" s="13"/>
      <c r="U4" s="13"/>
      <c r="V4" s="13"/>
      <c r="W4" s="13"/>
      <c r="X4" s="13"/>
      <c r="Y4" s="13"/>
      <c r="Z4" s="13"/>
      <c r="AA4" s="13"/>
      <c r="AB4" s="13"/>
      <c r="AC4" s="13"/>
      <c r="AD4" s="13"/>
      <c r="AE4" s="13">
        <v>8044561</v>
      </c>
      <c r="AF4" s="13">
        <v>8161156</v>
      </c>
      <c r="AG4" s="13">
        <v>9960327</v>
      </c>
      <c r="AH4" s="13">
        <v>10059545</v>
      </c>
      <c r="AI4" s="13"/>
    </row>
    <row r="5" spans="1:35" x14ac:dyDescent="0.3">
      <c r="A5" s="1" t="s">
        <v>180</v>
      </c>
      <c r="B5" s="1" t="s">
        <v>181</v>
      </c>
      <c r="C5" s="1" t="s">
        <v>68</v>
      </c>
      <c r="D5" s="1" t="s">
        <v>365</v>
      </c>
      <c r="E5" s="10" t="s">
        <v>182</v>
      </c>
      <c r="F5" s="10" t="s">
        <v>182</v>
      </c>
      <c r="G5" s="10">
        <v>35466</v>
      </c>
      <c r="H5" s="10">
        <v>42326</v>
      </c>
      <c r="I5" s="10">
        <v>65998</v>
      </c>
      <c r="J5" s="10">
        <v>61529</v>
      </c>
      <c r="K5" s="10">
        <v>87667</v>
      </c>
      <c r="L5" s="10">
        <v>52098</v>
      </c>
      <c r="M5" s="10">
        <v>54374</v>
      </c>
      <c r="N5" s="10">
        <v>70544</v>
      </c>
      <c r="O5" s="10">
        <v>64063</v>
      </c>
      <c r="P5" s="13">
        <v>82958</v>
      </c>
      <c r="Q5" s="13">
        <v>72748</v>
      </c>
      <c r="R5" s="13"/>
      <c r="S5" s="13"/>
      <c r="T5" s="13"/>
      <c r="U5" s="13"/>
      <c r="V5" s="13"/>
      <c r="W5" s="13"/>
      <c r="X5" s="13"/>
      <c r="Y5" s="13"/>
      <c r="Z5" s="13"/>
      <c r="AA5" s="13"/>
      <c r="AB5" s="13"/>
      <c r="AC5" s="13"/>
      <c r="AD5" s="13"/>
      <c r="AE5" s="13">
        <v>114185</v>
      </c>
      <c r="AF5" s="13">
        <v>112463</v>
      </c>
      <c r="AG5" s="13">
        <v>132985</v>
      </c>
      <c r="AH5" s="13">
        <v>145478</v>
      </c>
      <c r="AI5" s="13"/>
    </row>
    <row r="6" spans="1:35" x14ac:dyDescent="0.3">
      <c r="A6" s="1" t="s">
        <v>180</v>
      </c>
      <c r="B6" s="1" t="s">
        <v>181</v>
      </c>
      <c r="C6" s="1" t="s">
        <v>68</v>
      </c>
      <c r="D6" s="1" t="s">
        <v>434</v>
      </c>
      <c r="E6" s="10" t="s">
        <v>182</v>
      </c>
      <c r="F6" s="10" t="s">
        <v>182</v>
      </c>
      <c r="G6" s="10" t="s">
        <v>182</v>
      </c>
      <c r="H6" s="10">
        <v>0</v>
      </c>
      <c r="I6" s="10">
        <v>80575</v>
      </c>
      <c r="J6" s="10">
        <v>118020</v>
      </c>
      <c r="K6" s="10">
        <v>106357</v>
      </c>
      <c r="L6" s="10">
        <v>134600</v>
      </c>
      <c r="M6" s="10">
        <v>119942</v>
      </c>
      <c r="N6" s="10">
        <v>151640</v>
      </c>
      <c r="O6" s="10">
        <v>130798</v>
      </c>
      <c r="P6" s="13">
        <v>178344</v>
      </c>
      <c r="Q6" s="13">
        <v>198562</v>
      </c>
      <c r="R6" s="13"/>
      <c r="S6" s="13"/>
      <c r="T6" s="13"/>
      <c r="U6" s="13"/>
      <c r="V6" s="13"/>
      <c r="W6" s="13"/>
      <c r="X6" s="13"/>
      <c r="Y6" s="13"/>
      <c r="Z6" s="13"/>
      <c r="AA6" s="13"/>
      <c r="AB6" s="13"/>
      <c r="AC6" s="13"/>
      <c r="AD6" s="13"/>
      <c r="AE6" s="10" t="s">
        <v>182</v>
      </c>
      <c r="AF6" s="10" t="s">
        <v>182</v>
      </c>
      <c r="AG6" s="10" t="s">
        <v>182</v>
      </c>
      <c r="AH6" s="10" t="s">
        <v>182</v>
      </c>
      <c r="AI6" s="13"/>
    </row>
    <row r="7" spans="1:35" x14ac:dyDescent="0.3">
      <c r="A7" s="1" t="s">
        <v>180</v>
      </c>
      <c r="B7" s="1" t="s">
        <v>181</v>
      </c>
      <c r="C7" s="1" t="s">
        <v>68</v>
      </c>
      <c r="D7" s="1" t="s">
        <v>435</v>
      </c>
      <c r="E7" s="10" t="s">
        <v>182</v>
      </c>
      <c r="F7" s="10" t="s">
        <v>182</v>
      </c>
      <c r="G7" s="10" t="s">
        <v>182</v>
      </c>
      <c r="H7" s="10">
        <v>0</v>
      </c>
      <c r="I7" s="10">
        <v>0</v>
      </c>
      <c r="J7" s="10">
        <v>0</v>
      </c>
      <c r="K7" s="10">
        <v>0</v>
      </c>
      <c r="L7" s="10">
        <v>55341</v>
      </c>
      <c r="M7" s="10">
        <v>79368</v>
      </c>
      <c r="N7" s="10">
        <v>117172</v>
      </c>
      <c r="O7" s="10">
        <v>200574</v>
      </c>
      <c r="P7" s="13">
        <v>197844</v>
      </c>
      <c r="Q7" s="13">
        <v>209674</v>
      </c>
      <c r="R7" s="13"/>
      <c r="S7" s="13"/>
      <c r="T7" s="13"/>
      <c r="U7" s="13"/>
      <c r="V7" s="13"/>
      <c r="W7" s="13"/>
      <c r="X7" s="13"/>
      <c r="Y7" s="13"/>
      <c r="Z7" s="13"/>
      <c r="AA7" s="13"/>
      <c r="AB7" s="13"/>
      <c r="AC7" s="13"/>
      <c r="AD7" s="13"/>
      <c r="AE7" s="10" t="s">
        <v>182</v>
      </c>
      <c r="AF7" s="10" t="s">
        <v>182</v>
      </c>
      <c r="AG7" s="10" t="s">
        <v>182</v>
      </c>
      <c r="AH7" s="10" t="s">
        <v>182</v>
      </c>
      <c r="AI7" s="13"/>
    </row>
    <row r="8" spans="1:35" x14ac:dyDescent="0.3">
      <c r="A8" s="1" t="s">
        <v>180</v>
      </c>
      <c r="B8" s="1" t="s">
        <v>181</v>
      </c>
      <c r="C8" s="1" t="s">
        <v>68</v>
      </c>
      <c r="D8" s="1" t="s">
        <v>366</v>
      </c>
      <c r="E8" s="10" t="s">
        <v>182</v>
      </c>
      <c r="F8" s="10" t="s">
        <v>182</v>
      </c>
      <c r="G8" s="10">
        <v>4564</v>
      </c>
      <c r="H8" s="10">
        <v>4781</v>
      </c>
      <c r="I8" s="10">
        <v>5782</v>
      </c>
      <c r="J8" s="10">
        <v>6054</v>
      </c>
      <c r="K8" s="10">
        <v>6549</v>
      </c>
      <c r="L8" s="10">
        <v>7091</v>
      </c>
      <c r="M8" s="10">
        <v>7544</v>
      </c>
      <c r="N8" s="10">
        <v>8982</v>
      </c>
      <c r="O8" s="10">
        <v>8048</v>
      </c>
      <c r="P8" s="13">
        <v>9480</v>
      </c>
      <c r="Q8" s="13">
        <v>7696</v>
      </c>
      <c r="R8" s="13"/>
      <c r="S8" s="13"/>
      <c r="T8" s="13"/>
      <c r="U8" s="13"/>
      <c r="V8" s="13"/>
      <c r="W8" s="13"/>
      <c r="X8" s="13"/>
      <c r="Y8" s="13"/>
      <c r="Z8" s="13"/>
      <c r="AA8" s="13"/>
      <c r="AB8" s="13"/>
      <c r="AC8" s="13"/>
      <c r="AD8" s="13"/>
      <c r="AE8" s="13">
        <v>65525</v>
      </c>
      <c r="AF8" s="13">
        <v>53310</v>
      </c>
      <c r="AG8" s="13">
        <v>65797</v>
      </c>
      <c r="AH8" s="13">
        <v>71788</v>
      </c>
      <c r="AI8" s="13"/>
    </row>
    <row r="9" spans="1:35" x14ac:dyDescent="0.3">
      <c r="A9" s="1" t="s">
        <v>180</v>
      </c>
      <c r="B9" s="1" t="s">
        <v>181</v>
      </c>
      <c r="C9" s="1" t="s">
        <v>68</v>
      </c>
      <c r="E9" s="10" t="s">
        <v>182</v>
      </c>
      <c r="F9" s="10" t="s">
        <v>182</v>
      </c>
      <c r="G9" s="10" t="s">
        <v>182</v>
      </c>
      <c r="H9" s="10" t="s">
        <v>182</v>
      </c>
      <c r="I9" s="10" t="s">
        <v>182</v>
      </c>
      <c r="J9" s="10" t="s">
        <v>182</v>
      </c>
      <c r="K9" s="10" t="s">
        <v>182</v>
      </c>
      <c r="L9" s="10" t="s">
        <v>182</v>
      </c>
      <c r="M9" s="10" t="s">
        <v>182</v>
      </c>
      <c r="N9" s="10" t="s">
        <v>182</v>
      </c>
      <c r="O9" s="10" t="s">
        <v>182</v>
      </c>
      <c r="P9" s="10" t="s">
        <v>182</v>
      </c>
      <c r="Q9" s="10" t="s">
        <v>182</v>
      </c>
      <c r="R9" s="10" t="s">
        <v>182</v>
      </c>
      <c r="S9" s="10" t="s">
        <v>182</v>
      </c>
      <c r="T9" s="10" t="s">
        <v>182</v>
      </c>
      <c r="U9" s="10" t="s">
        <v>182</v>
      </c>
      <c r="V9" s="10" t="s">
        <v>182</v>
      </c>
      <c r="W9" s="10" t="s">
        <v>182</v>
      </c>
      <c r="X9" s="10" t="s">
        <v>182</v>
      </c>
      <c r="Y9" s="10" t="s">
        <v>182</v>
      </c>
      <c r="Z9" s="13"/>
      <c r="AA9" s="13"/>
      <c r="AB9" s="13"/>
      <c r="AC9" s="13"/>
      <c r="AD9" s="13"/>
      <c r="AE9" s="13"/>
      <c r="AF9" s="13"/>
      <c r="AG9" s="13"/>
      <c r="AH9" s="13"/>
      <c r="AI9" s="13"/>
    </row>
    <row r="10" spans="1:35" x14ac:dyDescent="0.3">
      <c r="A10" s="1" t="s">
        <v>180</v>
      </c>
      <c r="B10" s="1" t="s">
        <v>181</v>
      </c>
      <c r="C10" s="1" t="s">
        <v>68</v>
      </c>
      <c r="E10" s="10" t="s">
        <v>182</v>
      </c>
      <c r="F10" s="10" t="s">
        <v>182</v>
      </c>
      <c r="G10" s="10" t="s">
        <v>182</v>
      </c>
      <c r="H10" s="10" t="s">
        <v>182</v>
      </c>
      <c r="I10" s="10" t="s">
        <v>182</v>
      </c>
      <c r="J10" s="10" t="s">
        <v>182</v>
      </c>
      <c r="K10" s="10" t="s">
        <v>182</v>
      </c>
      <c r="L10" s="10" t="s">
        <v>182</v>
      </c>
      <c r="M10" s="10" t="s">
        <v>182</v>
      </c>
      <c r="N10" s="10" t="s">
        <v>182</v>
      </c>
      <c r="O10" s="10" t="s">
        <v>182</v>
      </c>
      <c r="P10" s="10" t="s">
        <v>182</v>
      </c>
      <c r="Q10" s="10" t="s">
        <v>182</v>
      </c>
      <c r="R10" s="10" t="s">
        <v>182</v>
      </c>
      <c r="S10" s="10" t="s">
        <v>182</v>
      </c>
      <c r="T10" s="10" t="s">
        <v>182</v>
      </c>
      <c r="U10" s="10" t="s">
        <v>182</v>
      </c>
      <c r="V10" s="10" t="s">
        <v>182</v>
      </c>
      <c r="W10" s="10" t="s">
        <v>182</v>
      </c>
      <c r="X10" s="10" t="s">
        <v>182</v>
      </c>
      <c r="Y10" s="10" t="s">
        <v>182</v>
      </c>
      <c r="Z10" s="13"/>
      <c r="AA10" s="13"/>
      <c r="AB10" s="13"/>
      <c r="AC10" s="13"/>
      <c r="AD10" s="13"/>
      <c r="AE10" s="13"/>
      <c r="AF10" s="13"/>
      <c r="AG10" s="13"/>
      <c r="AH10" s="13"/>
      <c r="AI10" s="13"/>
    </row>
    <row r="11" spans="1:35" x14ac:dyDescent="0.3">
      <c r="A11" s="1" t="s">
        <v>180</v>
      </c>
      <c r="B11" s="1" t="s">
        <v>181</v>
      </c>
      <c r="C11" s="1" t="s">
        <v>68</v>
      </c>
      <c r="E11" s="10" t="s">
        <v>182</v>
      </c>
      <c r="F11" s="10" t="s">
        <v>182</v>
      </c>
      <c r="G11" s="10" t="s">
        <v>182</v>
      </c>
      <c r="H11" s="10" t="s">
        <v>182</v>
      </c>
      <c r="I11" s="10" t="s">
        <v>182</v>
      </c>
      <c r="J11" s="10" t="s">
        <v>182</v>
      </c>
      <c r="K11" s="10" t="s">
        <v>182</v>
      </c>
      <c r="L11" s="10" t="s">
        <v>182</v>
      </c>
      <c r="M11" s="10" t="s">
        <v>182</v>
      </c>
      <c r="N11" s="10" t="s">
        <v>182</v>
      </c>
      <c r="O11" s="10" t="s">
        <v>182</v>
      </c>
      <c r="P11" s="10" t="s">
        <v>182</v>
      </c>
      <c r="Q11" s="10" t="s">
        <v>182</v>
      </c>
      <c r="R11" s="10" t="s">
        <v>182</v>
      </c>
      <c r="S11" s="10" t="s">
        <v>182</v>
      </c>
      <c r="T11" s="10" t="s">
        <v>182</v>
      </c>
      <c r="U11" s="10" t="s">
        <v>182</v>
      </c>
      <c r="V11" s="10" t="s">
        <v>182</v>
      </c>
      <c r="W11" s="10" t="s">
        <v>182</v>
      </c>
      <c r="X11" s="10" t="s">
        <v>182</v>
      </c>
      <c r="Y11" s="10" t="s">
        <v>182</v>
      </c>
      <c r="Z11" s="13"/>
      <c r="AA11" s="13"/>
      <c r="AB11" s="13"/>
      <c r="AC11" s="13"/>
      <c r="AD11" s="13"/>
      <c r="AE11" s="13"/>
      <c r="AF11" s="13"/>
      <c r="AG11" s="13"/>
      <c r="AH11" s="13"/>
      <c r="AI11" s="13"/>
    </row>
    <row r="12" spans="1:35" x14ac:dyDescent="0.3">
      <c r="A12" s="1" t="s">
        <v>180</v>
      </c>
      <c r="B12" s="1" t="s">
        <v>181</v>
      </c>
      <c r="C12" s="1" t="s">
        <v>68</v>
      </c>
      <c r="E12" s="10" t="s">
        <v>182</v>
      </c>
      <c r="F12" s="10" t="s">
        <v>182</v>
      </c>
      <c r="G12" s="10" t="s">
        <v>182</v>
      </c>
      <c r="H12" s="10" t="s">
        <v>182</v>
      </c>
      <c r="I12" s="10" t="s">
        <v>182</v>
      </c>
      <c r="J12" s="10" t="s">
        <v>182</v>
      </c>
      <c r="K12" s="10" t="s">
        <v>182</v>
      </c>
      <c r="L12" s="10" t="s">
        <v>182</v>
      </c>
      <c r="M12" s="10" t="s">
        <v>182</v>
      </c>
      <c r="N12" s="10" t="s">
        <v>182</v>
      </c>
      <c r="O12" s="10" t="s">
        <v>182</v>
      </c>
      <c r="P12" s="10" t="s">
        <v>182</v>
      </c>
      <c r="Q12" s="10" t="s">
        <v>182</v>
      </c>
      <c r="R12" s="10" t="s">
        <v>182</v>
      </c>
      <c r="S12" s="10" t="s">
        <v>182</v>
      </c>
      <c r="T12" s="10" t="s">
        <v>182</v>
      </c>
      <c r="U12" s="10" t="s">
        <v>182</v>
      </c>
      <c r="V12" s="10" t="s">
        <v>182</v>
      </c>
      <c r="W12" s="10" t="s">
        <v>182</v>
      </c>
      <c r="X12" s="10" t="s">
        <v>182</v>
      </c>
      <c r="Y12" s="10" t="s">
        <v>182</v>
      </c>
      <c r="Z12" s="13"/>
      <c r="AA12" s="13"/>
      <c r="AB12" s="13"/>
      <c r="AC12" s="13"/>
      <c r="AD12" s="13"/>
      <c r="AE12" s="13"/>
      <c r="AF12" s="13"/>
      <c r="AG12" s="13"/>
      <c r="AH12" s="13"/>
      <c r="AI12" s="13"/>
    </row>
    <row r="13" spans="1:35" x14ac:dyDescent="0.3">
      <c r="A13" s="1" t="s">
        <v>180</v>
      </c>
      <c r="B13" s="1" t="s">
        <v>181</v>
      </c>
      <c r="C13" s="1" t="s">
        <v>68</v>
      </c>
      <c r="E13" s="10" t="s">
        <v>182</v>
      </c>
      <c r="F13" s="10" t="s">
        <v>182</v>
      </c>
      <c r="G13" s="10" t="s">
        <v>182</v>
      </c>
      <c r="H13" s="10" t="s">
        <v>182</v>
      </c>
      <c r="I13" s="10" t="s">
        <v>182</v>
      </c>
      <c r="J13" s="10" t="s">
        <v>182</v>
      </c>
      <c r="K13" s="10" t="s">
        <v>182</v>
      </c>
      <c r="L13" s="10" t="s">
        <v>182</v>
      </c>
      <c r="M13" s="10" t="s">
        <v>182</v>
      </c>
      <c r="N13" s="10" t="s">
        <v>182</v>
      </c>
      <c r="O13" s="10" t="s">
        <v>182</v>
      </c>
      <c r="P13" s="10" t="s">
        <v>182</v>
      </c>
      <c r="Q13" s="10" t="s">
        <v>182</v>
      </c>
      <c r="R13" s="10" t="s">
        <v>182</v>
      </c>
      <c r="S13" s="10" t="s">
        <v>182</v>
      </c>
      <c r="T13" s="10" t="s">
        <v>182</v>
      </c>
      <c r="U13" s="10" t="s">
        <v>182</v>
      </c>
      <c r="V13" s="10" t="s">
        <v>182</v>
      </c>
      <c r="W13" s="10" t="s">
        <v>182</v>
      </c>
      <c r="X13" s="10" t="s">
        <v>182</v>
      </c>
      <c r="Y13" s="10" t="s">
        <v>182</v>
      </c>
      <c r="Z13" s="13"/>
      <c r="AA13" s="13"/>
      <c r="AB13" s="13"/>
      <c r="AC13" s="13"/>
      <c r="AD13" s="13"/>
      <c r="AE13" s="13"/>
      <c r="AF13" s="13"/>
      <c r="AG13" s="13"/>
      <c r="AH13" s="13"/>
      <c r="AI13" s="13"/>
    </row>
    <row r="14" spans="1:35" x14ac:dyDescent="0.3">
      <c r="A14" s="1" t="s">
        <v>180</v>
      </c>
      <c r="B14" s="1" t="s">
        <v>181</v>
      </c>
      <c r="C14" s="7" t="s">
        <v>68</v>
      </c>
      <c r="D14" s="7" t="s">
        <v>69</v>
      </c>
      <c r="E14" s="10" t="s">
        <v>182</v>
      </c>
      <c r="F14" s="10" t="s">
        <v>182</v>
      </c>
      <c r="G14" s="15">
        <f t="shared" ref="G14:AI14" si="0">SUM(G3:G13)</f>
        <v>2046181</v>
      </c>
      <c r="H14" s="15">
        <f t="shared" si="0"/>
        <v>2854984</v>
      </c>
      <c r="I14" s="15">
        <f t="shared" si="0"/>
        <v>3359292</v>
      </c>
      <c r="J14" s="15">
        <f t="shared" si="0"/>
        <v>3352876</v>
      </c>
      <c r="K14" s="15">
        <f t="shared" si="0"/>
        <v>4300682</v>
      </c>
      <c r="L14" s="15">
        <f t="shared" si="0"/>
        <v>4567193</v>
      </c>
      <c r="M14" s="15">
        <f t="shared" si="0"/>
        <v>4518027</v>
      </c>
      <c r="N14" s="15">
        <f t="shared" si="0"/>
        <v>4570539</v>
      </c>
      <c r="O14" s="15">
        <f t="shared" si="0"/>
        <v>4566690</v>
      </c>
      <c r="P14" s="15">
        <f t="shared" si="0"/>
        <v>4727184</v>
      </c>
      <c r="Q14" s="15">
        <f t="shared" si="0"/>
        <v>4544985</v>
      </c>
      <c r="R14" s="15">
        <f t="shared" si="0"/>
        <v>0</v>
      </c>
      <c r="S14" s="15">
        <f t="shared" si="0"/>
        <v>0</v>
      </c>
      <c r="T14" s="15">
        <f t="shared" si="0"/>
        <v>0</v>
      </c>
      <c r="U14" s="15">
        <f t="shared" si="0"/>
        <v>0</v>
      </c>
      <c r="V14" s="15">
        <f t="shared" si="0"/>
        <v>0</v>
      </c>
      <c r="W14" s="15">
        <f t="shared" si="0"/>
        <v>0</v>
      </c>
      <c r="X14" s="15">
        <f t="shared" si="0"/>
        <v>0</v>
      </c>
      <c r="Y14" s="15">
        <f t="shared" si="0"/>
        <v>0</v>
      </c>
      <c r="Z14" s="15">
        <f t="shared" si="0"/>
        <v>0</v>
      </c>
      <c r="AA14" s="15">
        <f t="shared" si="0"/>
        <v>0</v>
      </c>
      <c r="AB14" s="15">
        <f t="shared" si="0"/>
        <v>0</v>
      </c>
      <c r="AC14" s="15">
        <f t="shared" si="0"/>
        <v>0</v>
      </c>
      <c r="AD14" s="15">
        <f t="shared" si="0"/>
        <v>0</v>
      </c>
      <c r="AE14" s="15">
        <f t="shared" si="0"/>
        <v>8224271</v>
      </c>
      <c r="AF14" s="15">
        <f t="shared" si="0"/>
        <v>8326929</v>
      </c>
      <c r="AG14" s="15">
        <f t="shared" si="0"/>
        <v>10159109</v>
      </c>
      <c r="AH14" s="15">
        <f t="shared" si="0"/>
        <v>10276811</v>
      </c>
      <c r="AI14" s="15">
        <f t="shared" si="0"/>
        <v>0</v>
      </c>
    </row>
    <row r="15" spans="1:35" x14ac:dyDescent="0.3">
      <c r="A15" s="1" t="s">
        <v>180</v>
      </c>
      <c r="B15" s="1" t="s">
        <v>181</v>
      </c>
      <c r="C15" s="1" t="s">
        <v>70</v>
      </c>
      <c r="D15" s="1" t="s">
        <v>367</v>
      </c>
      <c r="E15" s="10" t="s">
        <v>182</v>
      </c>
      <c r="F15" s="10" t="s">
        <v>182</v>
      </c>
      <c r="G15" s="13">
        <v>81366</v>
      </c>
      <c r="H15" s="13">
        <v>55687</v>
      </c>
      <c r="I15" s="13">
        <v>69011</v>
      </c>
      <c r="J15" s="13">
        <v>43234</v>
      </c>
      <c r="K15" s="13">
        <v>48390</v>
      </c>
      <c r="L15" s="13">
        <v>35999</v>
      </c>
      <c r="M15" s="13">
        <v>53140</v>
      </c>
      <c r="N15" s="13">
        <v>58575</v>
      </c>
      <c r="O15" s="13">
        <v>56837</v>
      </c>
      <c r="P15" s="13">
        <v>47866</v>
      </c>
      <c r="Q15" s="13">
        <v>42617</v>
      </c>
      <c r="R15" s="13"/>
      <c r="S15" s="13"/>
      <c r="T15" s="13"/>
      <c r="U15" s="13"/>
      <c r="V15" s="13"/>
      <c r="W15" s="13"/>
      <c r="X15" s="13"/>
      <c r="Y15" s="13"/>
      <c r="Z15" s="13"/>
      <c r="AA15" s="13"/>
      <c r="AB15" s="13"/>
      <c r="AC15" s="13"/>
      <c r="AD15" s="13"/>
      <c r="AE15" s="13">
        <v>105180</v>
      </c>
      <c r="AF15" s="13">
        <v>119529</v>
      </c>
      <c r="AG15" s="13">
        <v>136510</v>
      </c>
      <c r="AH15" s="13">
        <v>219770</v>
      </c>
      <c r="AI15" s="13"/>
    </row>
    <row r="16" spans="1:35" x14ac:dyDescent="0.3">
      <c r="A16" s="1" t="s">
        <v>180</v>
      </c>
      <c r="B16" s="1" t="s">
        <v>181</v>
      </c>
      <c r="C16" s="1" t="s">
        <v>70</v>
      </c>
      <c r="D16" s="1" t="s">
        <v>368</v>
      </c>
      <c r="E16" s="10" t="s">
        <v>182</v>
      </c>
      <c r="F16" s="10" t="s">
        <v>182</v>
      </c>
      <c r="G16" s="13">
        <v>66088</v>
      </c>
      <c r="H16" s="13">
        <v>83885</v>
      </c>
      <c r="I16" s="13">
        <v>81784</v>
      </c>
      <c r="J16" s="13">
        <v>62142</v>
      </c>
      <c r="K16" s="13">
        <v>76418</v>
      </c>
      <c r="L16" s="13">
        <v>61874</v>
      </c>
      <c r="M16" s="13">
        <v>159172</v>
      </c>
      <c r="N16" s="13">
        <v>168747</v>
      </c>
      <c r="O16" s="13">
        <v>171538</v>
      </c>
      <c r="P16" s="13">
        <v>176989</v>
      </c>
      <c r="Q16" s="13">
        <v>169519</v>
      </c>
      <c r="R16" s="13"/>
      <c r="S16" s="13"/>
      <c r="T16" s="13"/>
      <c r="U16" s="13"/>
      <c r="V16" s="13"/>
      <c r="W16" s="13"/>
      <c r="X16" s="13"/>
      <c r="Y16" s="13"/>
      <c r="Z16" s="13"/>
      <c r="AA16" s="13"/>
      <c r="AB16" s="13"/>
      <c r="AC16" s="13"/>
      <c r="AD16" s="13"/>
      <c r="AE16" s="13">
        <v>245713</v>
      </c>
      <c r="AF16" s="13">
        <v>221405</v>
      </c>
      <c r="AG16" s="13">
        <v>255209</v>
      </c>
      <c r="AH16" s="13">
        <v>312526</v>
      </c>
      <c r="AI16" s="13"/>
    </row>
    <row r="17" spans="1:35" x14ac:dyDescent="0.3">
      <c r="A17" s="1" t="s">
        <v>180</v>
      </c>
      <c r="B17" s="1" t="s">
        <v>181</v>
      </c>
      <c r="C17" s="1" t="s">
        <v>70</v>
      </c>
      <c r="D17" s="1" t="s">
        <v>573</v>
      </c>
      <c r="E17" s="10" t="s">
        <v>182</v>
      </c>
      <c r="F17" s="10" t="s">
        <v>182</v>
      </c>
      <c r="G17" s="13">
        <v>77986</v>
      </c>
      <c r="H17" s="13">
        <v>96029</v>
      </c>
      <c r="I17" s="13">
        <v>165376</v>
      </c>
      <c r="J17" s="13">
        <v>230908</v>
      </c>
      <c r="K17" s="13">
        <v>348712</v>
      </c>
      <c r="L17" s="13">
        <v>339194</v>
      </c>
      <c r="M17" s="13">
        <v>288592</v>
      </c>
      <c r="N17" s="13">
        <v>259221</v>
      </c>
      <c r="O17" s="13">
        <v>284998</v>
      </c>
      <c r="P17" s="13">
        <v>353355</v>
      </c>
      <c r="Q17" s="13">
        <v>393611</v>
      </c>
      <c r="R17" s="13"/>
      <c r="S17" s="13"/>
      <c r="T17" s="13"/>
      <c r="U17" s="13"/>
      <c r="V17" s="13"/>
      <c r="W17" s="13"/>
      <c r="X17" s="13"/>
      <c r="Y17" s="13"/>
      <c r="Z17" s="13"/>
      <c r="AA17" s="13"/>
      <c r="AB17" s="13"/>
      <c r="AC17" s="13"/>
      <c r="AD17" s="13"/>
      <c r="AE17" s="13">
        <v>1799472</v>
      </c>
      <c r="AF17" s="13">
        <v>1839968</v>
      </c>
      <c r="AG17" s="13">
        <v>1772417</v>
      </c>
      <c r="AH17" s="13">
        <v>1988139</v>
      </c>
      <c r="AI17" s="13"/>
    </row>
    <row r="18" spans="1:35" x14ac:dyDescent="0.3">
      <c r="A18" s="1" t="s">
        <v>180</v>
      </c>
      <c r="B18" s="1" t="s">
        <v>181</v>
      </c>
      <c r="C18" s="1" t="s">
        <v>70</v>
      </c>
      <c r="D18" s="1" t="s">
        <v>369</v>
      </c>
      <c r="E18" s="10" t="s">
        <v>182</v>
      </c>
      <c r="F18" s="10" t="s">
        <v>182</v>
      </c>
      <c r="G18" s="13">
        <v>128397</v>
      </c>
      <c r="H18" s="13">
        <v>134324</v>
      </c>
      <c r="I18" s="13">
        <v>155332</v>
      </c>
      <c r="J18" s="13">
        <v>138924</v>
      </c>
      <c r="K18" s="13">
        <v>160016</v>
      </c>
      <c r="L18" s="13">
        <v>151456</v>
      </c>
      <c r="M18" s="13">
        <v>163833</v>
      </c>
      <c r="N18" s="13">
        <v>171820</v>
      </c>
      <c r="O18" s="13">
        <v>184524</v>
      </c>
      <c r="P18" s="13">
        <v>175063</v>
      </c>
      <c r="Q18" s="13">
        <v>217646</v>
      </c>
      <c r="R18" s="13"/>
      <c r="S18" s="13"/>
      <c r="T18" s="13"/>
      <c r="U18" s="13"/>
      <c r="V18" s="13"/>
      <c r="W18" s="13"/>
      <c r="X18" s="13"/>
      <c r="Y18" s="13"/>
      <c r="Z18" s="13"/>
      <c r="AA18" s="13"/>
      <c r="AB18" s="13"/>
      <c r="AC18" s="13"/>
      <c r="AD18" s="13"/>
      <c r="AE18" s="13">
        <v>538902</v>
      </c>
      <c r="AF18" s="13">
        <v>559116</v>
      </c>
      <c r="AG18" s="13">
        <v>568314</v>
      </c>
      <c r="AH18" s="13">
        <v>1369400</v>
      </c>
      <c r="AI18" s="13"/>
    </row>
    <row r="19" spans="1:35" x14ac:dyDescent="0.3">
      <c r="A19" s="1" t="s">
        <v>180</v>
      </c>
      <c r="B19" s="1" t="s">
        <v>181</v>
      </c>
      <c r="C19" s="1" t="s">
        <v>70</v>
      </c>
      <c r="D19" s="1" t="s">
        <v>370</v>
      </c>
      <c r="E19" s="10" t="s">
        <v>182</v>
      </c>
      <c r="F19" s="10" t="s">
        <v>182</v>
      </c>
      <c r="G19" s="13">
        <v>22974</v>
      </c>
      <c r="H19" s="13">
        <v>22744</v>
      </c>
      <c r="I19" s="13">
        <v>28739</v>
      </c>
      <c r="J19" s="13">
        <v>27322</v>
      </c>
      <c r="K19" s="13">
        <v>29724</v>
      </c>
      <c r="L19" s="13">
        <v>33241</v>
      </c>
      <c r="M19" s="13">
        <v>35948</v>
      </c>
      <c r="N19" s="13">
        <v>36777</v>
      </c>
      <c r="O19" s="13">
        <v>38802</v>
      </c>
      <c r="P19" s="13">
        <v>32130</v>
      </c>
      <c r="Q19" s="13">
        <v>41210</v>
      </c>
      <c r="R19" s="13"/>
      <c r="S19" s="13"/>
      <c r="T19" s="13"/>
      <c r="U19" s="13"/>
      <c r="V19" s="13"/>
      <c r="W19" s="13"/>
      <c r="X19" s="13"/>
      <c r="Y19" s="13"/>
      <c r="Z19" s="13"/>
      <c r="AA19" s="13"/>
      <c r="AB19" s="13"/>
      <c r="AC19" s="13"/>
      <c r="AD19" s="13"/>
      <c r="AE19" s="13">
        <v>191961</v>
      </c>
      <c r="AF19" s="13">
        <v>198329</v>
      </c>
      <c r="AG19" s="13">
        <v>189871</v>
      </c>
      <c r="AH19" s="13">
        <v>254175</v>
      </c>
      <c r="AI19" s="13"/>
    </row>
    <row r="20" spans="1:35" x14ac:dyDescent="0.3">
      <c r="A20" s="1" t="s">
        <v>180</v>
      </c>
      <c r="B20" s="1" t="s">
        <v>181</v>
      </c>
      <c r="C20" s="1" t="s">
        <v>70</v>
      </c>
      <c r="D20" s="1" t="s">
        <v>371</v>
      </c>
      <c r="E20" s="10" t="s">
        <v>182</v>
      </c>
      <c r="F20" s="10" t="s">
        <v>182</v>
      </c>
      <c r="G20" s="13">
        <v>51521</v>
      </c>
      <c r="H20" s="13">
        <v>64412</v>
      </c>
      <c r="I20" s="13">
        <v>79536</v>
      </c>
      <c r="J20" s="13">
        <v>68937</v>
      </c>
      <c r="K20" s="13">
        <v>73676</v>
      </c>
      <c r="L20" s="13">
        <v>69255</v>
      </c>
      <c r="M20" s="13">
        <v>96845</v>
      </c>
      <c r="N20" s="13">
        <v>75434</v>
      </c>
      <c r="O20" s="13">
        <v>71583</v>
      </c>
      <c r="P20" s="13">
        <v>75353</v>
      </c>
      <c r="Q20" s="13">
        <v>86024</v>
      </c>
      <c r="R20" s="13"/>
      <c r="S20" s="13"/>
      <c r="T20" s="13"/>
      <c r="U20" s="13"/>
      <c r="V20" s="13"/>
      <c r="W20" s="13"/>
      <c r="X20" s="13"/>
      <c r="Y20" s="13"/>
      <c r="Z20" s="13"/>
      <c r="AA20" s="13"/>
      <c r="AB20" s="13"/>
      <c r="AC20" s="13"/>
      <c r="AD20" s="13"/>
      <c r="AE20" s="13">
        <v>141667</v>
      </c>
      <c r="AF20" s="13">
        <v>164248</v>
      </c>
      <c r="AG20" s="13">
        <v>133278</v>
      </c>
      <c r="AH20" s="13">
        <v>0</v>
      </c>
      <c r="AI20" s="13"/>
    </row>
    <row r="21" spans="1:35" x14ac:dyDescent="0.3">
      <c r="A21" s="1" t="s">
        <v>180</v>
      </c>
      <c r="B21" s="1" t="s">
        <v>181</v>
      </c>
      <c r="C21" s="1" t="s">
        <v>70</v>
      </c>
      <c r="D21" s="1" t="s">
        <v>372</v>
      </c>
      <c r="E21" s="10" t="s">
        <v>182</v>
      </c>
      <c r="F21" s="10" t="s">
        <v>182</v>
      </c>
      <c r="G21" s="13">
        <v>426466</v>
      </c>
      <c r="H21" s="13">
        <v>500975</v>
      </c>
      <c r="I21" s="13">
        <v>609010</v>
      </c>
      <c r="J21" s="13">
        <v>628494</v>
      </c>
      <c r="K21" s="13">
        <v>654889</v>
      </c>
      <c r="L21" s="13">
        <v>664359</v>
      </c>
      <c r="M21" s="13">
        <v>718135</v>
      </c>
      <c r="N21" s="13">
        <v>661524</v>
      </c>
      <c r="O21" s="13">
        <v>721725</v>
      </c>
      <c r="P21" s="13">
        <v>704235</v>
      </c>
      <c r="Q21" s="13">
        <v>675589</v>
      </c>
      <c r="R21" s="13"/>
      <c r="S21" s="13"/>
      <c r="T21" s="13"/>
      <c r="U21" s="13"/>
      <c r="V21" s="13"/>
      <c r="W21" s="13"/>
      <c r="X21" s="13"/>
      <c r="Y21" s="13"/>
      <c r="Z21" s="13"/>
      <c r="AA21" s="13"/>
      <c r="AB21" s="13"/>
      <c r="AC21" s="13"/>
      <c r="AD21" s="13"/>
      <c r="AE21" s="13">
        <v>2614038</v>
      </c>
      <c r="AF21" s="13">
        <v>2677547</v>
      </c>
      <c r="AG21" s="13">
        <v>3061366</v>
      </c>
      <c r="AH21" s="13">
        <v>3560280</v>
      </c>
      <c r="AI21" s="13"/>
    </row>
    <row r="22" spans="1:35" x14ac:dyDescent="0.3">
      <c r="A22" s="1" t="s">
        <v>180</v>
      </c>
      <c r="B22" s="1" t="s">
        <v>181</v>
      </c>
      <c r="C22" s="1" t="s">
        <v>70</v>
      </c>
      <c r="D22" s="1" t="s">
        <v>436</v>
      </c>
      <c r="E22" s="10" t="s">
        <v>182</v>
      </c>
      <c r="F22" s="10" t="s">
        <v>182</v>
      </c>
      <c r="G22" s="13">
        <v>0</v>
      </c>
      <c r="H22" s="13">
        <v>0</v>
      </c>
      <c r="I22" s="13">
        <v>58029</v>
      </c>
      <c r="J22" s="13">
        <v>112389</v>
      </c>
      <c r="K22" s="13">
        <v>114185</v>
      </c>
      <c r="L22" s="13">
        <v>124550</v>
      </c>
      <c r="M22" s="13">
        <v>129680</v>
      </c>
      <c r="N22" s="13">
        <v>131008</v>
      </c>
      <c r="O22" s="13">
        <v>154011</v>
      </c>
      <c r="P22" s="13">
        <v>182465</v>
      </c>
      <c r="Q22" s="13">
        <v>193551</v>
      </c>
      <c r="R22" s="13"/>
      <c r="S22" s="13"/>
      <c r="T22" s="13"/>
      <c r="U22" s="13"/>
      <c r="V22" s="13"/>
      <c r="W22" s="13"/>
      <c r="X22" s="13"/>
      <c r="Y22" s="13"/>
      <c r="Z22" s="13"/>
      <c r="AA22" s="13"/>
      <c r="AB22" s="13"/>
      <c r="AC22" s="13"/>
      <c r="AD22" s="13"/>
      <c r="AE22" s="10" t="s">
        <v>182</v>
      </c>
      <c r="AF22" s="10" t="s">
        <v>182</v>
      </c>
      <c r="AG22" s="10" t="s">
        <v>182</v>
      </c>
      <c r="AH22" s="10" t="s">
        <v>182</v>
      </c>
      <c r="AI22" s="13"/>
    </row>
    <row r="23" spans="1:35" x14ac:dyDescent="0.3">
      <c r="A23" s="1" t="s">
        <v>180</v>
      </c>
      <c r="B23" s="1" t="s">
        <v>181</v>
      </c>
      <c r="C23" s="1" t="s">
        <v>70</v>
      </c>
      <c r="D23" s="1" t="s">
        <v>437</v>
      </c>
      <c r="E23" s="10" t="s">
        <v>182</v>
      </c>
      <c r="F23" s="10" t="s">
        <v>182</v>
      </c>
      <c r="G23" s="10" t="s">
        <v>182</v>
      </c>
      <c r="H23" s="13">
        <v>0</v>
      </c>
      <c r="I23" s="13">
        <v>0</v>
      </c>
      <c r="J23" s="13">
        <v>0</v>
      </c>
      <c r="K23" s="13">
        <v>0</v>
      </c>
      <c r="L23" s="13">
        <v>47230</v>
      </c>
      <c r="M23" s="13">
        <v>36199</v>
      </c>
      <c r="N23" s="13">
        <v>82567</v>
      </c>
      <c r="O23" s="13">
        <v>121244</v>
      </c>
      <c r="P23" s="13">
        <v>246319</v>
      </c>
      <c r="Q23" s="13">
        <v>148080</v>
      </c>
      <c r="R23" s="13"/>
      <c r="S23" s="13"/>
      <c r="T23" s="13"/>
      <c r="U23" s="13"/>
      <c r="V23" s="13"/>
      <c r="W23" s="13"/>
      <c r="X23" s="13"/>
      <c r="Y23" s="13"/>
      <c r="Z23" s="13"/>
      <c r="AA23" s="13"/>
      <c r="AB23" s="13"/>
      <c r="AC23" s="13"/>
      <c r="AD23" s="13"/>
      <c r="AE23" s="10" t="s">
        <v>182</v>
      </c>
      <c r="AF23" s="10" t="s">
        <v>182</v>
      </c>
      <c r="AG23" s="10" t="s">
        <v>182</v>
      </c>
      <c r="AH23" s="10" t="s">
        <v>182</v>
      </c>
      <c r="AI23" s="13"/>
    </row>
    <row r="24" spans="1:35" x14ac:dyDescent="0.3">
      <c r="A24" s="1" t="s">
        <v>180</v>
      </c>
      <c r="B24" s="1" t="s">
        <v>181</v>
      </c>
      <c r="C24" s="1" t="s">
        <v>70</v>
      </c>
      <c r="E24" s="10" t="s">
        <v>182</v>
      </c>
      <c r="F24" s="10" t="s">
        <v>182</v>
      </c>
      <c r="G24" s="10" t="s">
        <v>182</v>
      </c>
      <c r="H24" s="10" t="s">
        <v>182</v>
      </c>
      <c r="I24" s="10" t="s">
        <v>182</v>
      </c>
      <c r="J24" s="10" t="s">
        <v>182</v>
      </c>
      <c r="K24" s="10" t="s">
        <v>182</v>
      </c>
      <c r="L24" s="10" t="s">
        <v>182</v>
      </c>
      <c r="M24" s="10" t="s">
        <v>182</v>
      </c>
      <c r="N24" s="10" t="s">
        <v>182</v>
      </c>
      <c r="O24" s="10" t="s">
        <v>182</v>
      </c>
      <c r="P24" s="10" t="s">
        <v>182</v>
      </c>
      <c r="Q24" s="10" t="s">
        <v>182</v>
      </c>
      <c r="R24" s="13"/>
      <c r="S24" s="13"/>
      <c r="T24" s="13"/>
      <c r="U24" s="13"/>
      <c r="V24" s="13"/>
      <c r="W24" s="13"/>
      <c r="X24" s="13"/>
      <c r="Y24" s="13"/>
      <c r="Z24" s="13"/>
      <c r="AA24" s="13"/>
      <c r="AB24" s="13"/>
      <c r="AC24" s="13"/>
      <c r="AD24" s="13"/>
      <c r="AE24" s="10" t="s">
        <v>182</v>
      </c>
      <c r="AF24" s="10" t="s">
        <v>182</v>
      </c>
      <c r="AG24" s="10" t="s">
        <v>182</v>
      </c>
      <c r="AH24" s="10" t="s">
        <v>182</v>
      </c>
      <c r="AI24" s="13"/>
    </row>
    <row r="25" spans="1:35" x14ac:dyDescent="0.3">
      <c r="A25" s="1" t="s">
        <v>180</v>
      </c>
      <c r="B25" s="1" t="s">
        <v>181</v>
      </c>
      <c r="C25" s="7" t="s">
        <v>70</v>
      </c>
      <c r="D25" s="7" t="s">
        <v>71</v>
      </c>
      <c r="E25" s="10" t="s">
        <v>182</v>
      </c>
      <c r="F25" s="10" t="s">
        <v>182</v>
      </c>
      <c r="G25" s="15">
        <f t="shared" ref="G25:AI25" si="1">SUM(G15:G24)</f>
        <v>854798</v>
      </c>
      <c r="H25" s="15">
        <f t="shared" si="1"/>
        <v>958056</v>
      </c>
      <c r="I25" s="15">
        <f t="shared" si="1"/>
        <v>1246817</v>
      </c>
      <c r="J25" s="15">
        <f t="shared" si="1"/>
        <v>1312350</v>
      </c>
      <c r="K25" s="15">
        <f t="shared" si="1"/>
        <v>1506010</v>
      </c>
      <c r="L25" s="15">
        <f t="shared" si="1"/>
        <v>1527158</v>
      </c>
      <c r="M25" s="15">
        <f t="shared" si="1"/>
        <v>1681544</v>
      </c>
      <c r="N25" s="15">
        <f t="shared" si="1"/>
        <v>1645673</v>
      </c>
      <c r="O25" s="15">
        <f t="shared" si="1"/>
        <v>1805262</v>
      </c>
      <c r="P25" s="15">
        <f t="shared" si="1"/>
        <v>1993775</v>
      </c>
      <c r="Q25" s="15">
        <f t="shared" si="1"/>
        <v>1967847</v>
      </c>
      <c r="R25" s="15">
        <f t="shared" si="1"/>
        <v>0</v>
      </c>
      <c r="S25" s="15">
        <f t="shared" si="1"/>
        <v>0</v>
      </c>
      <c r="T25" s="15">
        <f t="shared" si="1"/>
        <v>0</v>
      </c>
      <c r="U25" s="15">
        <f t="shared" si="1"/>
        <v>0</v>
      </c>
      <c r="V25" s="15">
        <f t="shared" si="1"/>
        <v>0</v>
      </c>
      <c r="W25" s="15">
        <f t="shared" si="1"/>
        <v>0</v>
      </c>
      <c r="X25" s="15">
        <f t="shared" si="1"/>
        <v>0</v>
      </c>
      <c r="Y25" s="15">
        <f t="shared" si="1"/>
        <v>0</v>
      </c>
      <c r="Z25" s="15">
        <f t="shared" si="1"/>
        <v>0</v>
      </c>
      <c r="AA25" s="15">
        <f t="shared" si="1"/>
        <v>0</v>
      </c>
      <c r="AB25" s="15">
        <f t="shared" si="1"/>
        <v>0</v>
      </c>
      <c r="AC25" s="15">
        <f t="shared" si="1"/>
        <v>0</v>
      </c>
      <c r="AD25" s="15">
        <f t="shared" si="1"/>
        <v>0</v>
      </c>
      <c r="AE25" s="15">
        <f t="shared" si="1"/>
        <v>5636933</v>
      </c>
      <c r="AF25" s="15">
        <f t="shared" si="1"/>
        <v>5780142</v>
      </c>
      <c r="AG25" s="15">
        <f t="shared" si="1"/>
        <v>6116965</v>
      </c>
      <c r="AH25" s="15">
        <f t="shared" si="1"/>
        <v>7704290</v>
      </c>
      <c r="AI25" s="15">
        <f t="shared" si="1"/>
        <v>0</v>
      </c>
    </row>
    <row r="26" spans="1:35" x14ac:dyDescent="0.3">
      <c r="A26" s="1" t="s">
        <v>180</v>
      </c>
      <c r="B26" s="1" t="s">
        <v>181</v>
      </c>
      <c r="C26" s="7" t="s">
        <v>72</v>
      </c>
      <c r="D26" s="7" t="s">
        <v>73</v>
      </c>
      <c r="E26" s="10" t="s">
        <v>182</v>
      </c>
      <c r="F26" s="10" t="s">
        <v>182</v>
      </c>
      <c r="G26" s="16">
        <f t="shared" ref="G26:AI26" si="2">G14-G25</f>
        <v>1191383</v>
      </c>
      <c r="H26" s="16">
        <f t="shared" si="2"/>
        <v>1896928</v>
      </c>
      <c r="I26" s="16">
        <f t="shared" si="2"/>
        <v>2112475</v>
      </c>
      <c r="J26" s="16">
        <f t="shared" si="2"/>
        <v>2040526</v>
      </c>
      <c r="K26" s="16">
        <f t="shared" si="2"/>
        <v>2794672</v>
      </c>
      <c r="L26" s="16">
        <f t="shared" si="2"/>
        <v>3040035</v>
      </c>
      <c r="M26" s="16">
        <f t="shared" si="2"/>
        <v>2836483</v>
      </c>
      <c r="N26" s="16">
        <f t="shared" si="2"/>
        <v>2924866</v>
      </c>
      <c r="O26" s="16">
        <f t="shared" si="2"/>
        <v>2761428</v>
      </c>
      <c r="P26" s="16">
        <f t="shared" si="2"/>
        <v>2733409</v>
      </c>
      <c r="Q26" s="16">
        <f t="shared" si="2"/>
        <v>2577138</v>
      </c>
      <c r="R26" s="16">
        <f t="shared" si="2"/>
        <v>0</v>
      </c>
      <c r="S26" s="16">
        <f t="shared" si="2"/>
        <v>0</v>
      </c>
      <c r="T26" s="16">
        <f t="shared" si="2"/>
        <v>0</v>
      </c>
      <c r="U26" s="16">
        <f t="shared" si="2"/>
        <v>0</v>
      </c>
      <c r="V26" s="16">
        <f t="shared" si="2"/>
        <v>0</v>
      </c>
      <c r="W26" s="16">
        <f t="shared" si="2"/>
        <v>0</v>
      </c>
      <c r="X26" s="16">
        <f t="shared" si="2"/>
        <v>0</v>
      </c>
      <c r="Y26" s="16">
        <f t="shared" si="2"/>
        <v>0</v>
      </c>
      <c r="Z26" s="16">
        <f t="shared" si="2"/>
        <v>0</v>
      </c>
      <c r="AA26" s="16">
        <f t="shared" si="2"/>
        <v>0</v>
      </c>
      <c r="AB26" s="16">
        <f t="shared" si="2"/>
        <v>0</v>
      </c>
      <c r="AC26" s="16">
        <f t="shared" si="2"/>
        <v>0</v>
      </c>
      <c r="AD26" s="16">
        <f t="shared" si="2"/>
        <v>0</v>
      </c>
      <c r="AE26" s="16">
        <f t="shared" si="2"/>
        <v>2587338</v>
      </c>
      <c r="AF26" s="16">
        <f t="shared" si="2"/>
        <v>2546787</v>
      </c>
      <c r="AG26" s="16">
        <f t="shared" si="2"/>
        <v>4042144</v>
      </c>
      <c r="AH26" s="16">
        <f t="shared" si="2"/>
        <v>2572521</v>
      </c>
      <c r="AI26" s="16">
        <f t="shared" si="2"/>
        <v>0</v>
      </c>
    </row>
    <row r="27" spans="1:35" x14ac:dyDescent="0.3">
      <c r="A27" s="1" t="s">
        <v>180</v>
      </c>
      <c r="B27" s="1" t="s">
        <v>181</v>
      </c>
      <c r="C27" s="1" t="s">
        <v>72</v>
      </c>
      <c r="D27" s="1" t="s">
        <v>373</v>
      </c>
      <c r="E27" s="10" t="s">
        <v>182</v>
      </c>
      <c r="F27" s="10" t="s">
        <v>182</v>
      </c>
      <c r="G27" s="13">
        <v>5248</v>
      </c>
      <c r="H27" s="10" t="s">
        <v>182</v>
      </c>
      <c r="I27" s="10" t="s">
        <v>182</v>
      </c>
      <c r="J27" s="10" t="s">
        <v>182</v>
      </c>
      <c r="K27" s="10" t="s">
        <v>182</v>
      </c>
      <c r="L27" s="10" t="s">
        <v>182</v>
      </c>
      <c r="M27" s="10" t="s">
        <v>182</v>
      </c>
      <c r="N27" s="10" t="s">
        <v>182</v>
      </c>
      <c r="O27" s="10" t="s">
        <v>182</v>
      </c>
      <c r="P27" s="10" t="s">
        <v>182</v>
      </c>
      <c r="Q27" s="10" t="s">
        <v>182</v>
      </c>
      <c r="R27" s="13"/>
      <c r="S27" s="13"/>
      <c r="T27" s="13"/>
      <c r="U27" s="13"/>
      <c r="V27" s="13"/>
      <c r="W27" s="13"/>
      <c r="X27" s="13"/>
      <c r="Y27" s="13"/>
      <c r="Z27" s="13"/>
      <c r="AA27" s="13"/>
      <c r="AB27" s="13"/>
      <c r="AC27" s="13"/>
      <c r="AD27" s="13"/>
      <c r="AE27" s="13"/>
      <c r="AF27" s="13"/>
      <c r="AG27" s="13"/>
      <c r="AH27" s="13"/>
      <c r="AI27" s="13"/>
    </row>
    <row r="28" spans="1:35" x14ac:dyDescent="0.3">
      <c r="A28" s="1" t="s">
        <v>180</v>
      </c>
      <c r="B28" s="1" t="s">
        <v>181</v>
      </c>
      <c r="C28" s="1" t="s">
        <v>72</v>
      </c>
      <c r="D28" s="1" t="s">
        <v>374</v>
      </c>
      <c r="E28" s="10" t="s">
        <v>182</v>
      </c>
      <c r="F28" s="10" t="s">
        <v>182</v>
      </c>
      <c r="G28" s="13">
        <v>52879</v>
      </c>
      <c r="H28" s="10" t="s">
        <v>182</v>
      </c>
      <c r="I28" s="10" t="s">
        <v>182</v>
      </c>
      <c r="J28" s="10" t="s">
        <v>182</v>
      </c>
      <c r="K28" s="10" t="s">
        <v>182</v>
      </c>
      <c r="L28" s="10" t="s">
        <v>182</v>
      </c>
      <c r="M28" s="10" t="s">
        <v>182</v>
      </c>
      <c r="N28" s="10" t="s">
        <v>182</v>
      </c>
      <c r="O28" s="10" t="s">
        <v>182</v>
      </c>
      <c r="P28" s="10" t="s">
        <v>182</v>
      </c>
      <c r="Q28" s="10" t="s">
        <v>182</v>
      </c>
      <c r="R28" s="13"/>
      <c r="S28" s="13"/>
      <c r="T28" s="13"/>
      <c r="U28" s="13"/>
      <c r="V28" s="13"/>
      <c r="W28" s="13"/>
      <c r="X28" s="13"/>
      <c r="Y28" s="13"/>
      <c r="Z28" s="13"/>
      <c r="AA28" s="13"/>
      <c r="AB28" s="13"/>
      <c r="AC28" s="13"/>
      <c r="AD28" s="13"/>
      <c r="AE28" s="13"/>
      <c r="AF28" s="13"/>
      <c r="AG28" s="13"/>
      <c r="AH28" s="13"/>
      <c r="AI28" s="13"/>
    </row>
    <row r="29" spans="1:35" x14ac:dyDescent="0.3">
      <c r="A29" s="1" t="s">
        <v>180</v>
      </c>
      <c r="B29" s="1" t="s">
        <v>181</v>
      </c>
      <c r="C29" s="1" t="s">
        <v>72</v>
      </c>
      <c r="D29" s="1" t="s">
        <v>375</v>
      </c>
      <c r="E29" s="10" t="s">
        <v>182</v>
      </c>
      <c r="F29" s="10" t="s">
        <v>182</v>
      </c>
      <c r="G29" s="13">
        <v>139972</v>
      </c>
      <c r="H29" s="10" t="s">
        <v>182</v>
      </c>
      <c r="I29" s="10" t="s">
        <v>182</v>
      </c>
      <c r="J29" s="10" t="s">
        <v>182</v>
      </c>
      <c r="K29" s="10" t="s">
        <v>182</v>
      </c>
      <c r="L29" s="10" t="s">
        <v>182</v>
      </c>
      <c r="M29" s="10" t="s">
        <v>182</v>
      </c>
      <c r="N29" s="10" t="s">
        <v>182</v>
      </c>
      <c r="O29" s="10" t="s">
        <v>182</v>
      </c>
      <c r="P29" s="10" t="s">
        <v>182</v>
      </c>
      <c r="Q29" s="10" t="s">
        <v>182</v>
      </c>
      <c r="R29" s="13"/>
      <c r="S29" s="13"/>
      <c r="T29" s="13"/>
      <c r="U29" s="13"/>
      <c r="V29" s="13"/>
      <c r="W29" s="13"/>
      <c r="X29" s="13"/>
      <c r="Y29" s="13"/>
      <c r="Z29" s="13"/>
      <c r="AA29" s="13"/>
      <c r="AB29" s="13"/>
      <c r="AC29" s="13"/>
      <c r="AD29" s="13"/>
      <c r="AE29" s="13"/>
      <c r="AF29" s="13"/>
      <c r="AG29" s="13"/>
      <c r="AH29" s="13"/>
      <c r="AI29" s="13"/>
    </row>
    <row r="30" spans="1:35" x14ac:dyDescent="0.3">
      <c r="A30" s="1" t="s">
        <v>180</v>
      </c>
      <c r="B30" s="1" t="s">
        <v>181</v>
      </c>
      <c r="C30" s="1" t="s">
        <v>72</v>
      </c>
      <c r="D30" s="1" t="s">
        <v>376</v>
      </c>
      <c r="E30" s="10" t="s">
        <v>182</v>
      </c>
      <c r="F30" s="10" t="s">
        <v>182</v>
      </c>
      <c r="G30" s="13">
        <v>4000</v>
      </c>
      <c r="H30" s="10" t="s">
        <v>182</v>
      </c>
      <c r="I30" s="10" t="s">
        <v>182</v>
      </c>
      <c r="J30" s="10" t="s">
        <v>182</v>
      </c>
      <c r="K30" s="10" t="s">
        <v>182</v>
      </c>
      <c r="L30" s="10" t="s">
        <v>182</v>
      </c>
      <c r="M30" s="10" t="s">
        <v>182</v>
      </c>
      <c r="N30" s="10" t="s">
        <v>182</v>
      </c>
      <c r="O30" s="10" t="s">
        <v>182</v>
      </c>
      <c r="P30" s="10" t="s">
        <v>182</v>
      </c>
      <c r="Q30" s="10" t="s">
        <v>182</v>
      </c>
      <c r="R30" s="13"/>
      <c r="S30" s="13"/>
      <c r="T30" s="13"/>
      <c r="U30" s="13"/>
      <c r="V30" s="13"/>
      <c r="W30" s="13"/>
      <c r="X30" s="13"/>
      <c r="Y30" s="13"/>
      <c r="Z30" s="13"/>
      <c r="AA30" s="13"/>
      <c r="AB30" s="13"/>
      <c r="AC30" s="13"/>
      <c r="AD30" s="13"/>
      <c r="AE30" s="13"/>
      <c r="AF30" s="13"/>
      <c r="AG30" s="13"/>
      <c r="AH30" s="13"/>
      <c r="AI30" s="13"/>
    </row>
    <row r="31" spans="1:35" x14ac:dyDescent="0.3">
      <c r="A31" s="1" t="s">
        <v>180</v>
      </c>
      <c r="B31" s="1" t="s">
        <v>181</v>
      </c>
      <c r="C31" s="1" t="s">
        <v>72</v>
      </c>
      <c r="D31" s="1" t="s">
        <v>377</v>
      </c>
      <c r="E31" s="10" t="s">
        <v>182</v>
      </c>
      <c r="F31" s="10" t="s">
        <v>182</v>
      </c>
      <c r="G31" s="13">
        <v>-33592</v>
      </c>
      <c r="H31" s="10" t="s">
        <v>182</v>
      </c>
      <c r="I31" s="10" t="s">
        <v>182</v>
      </c>
      <c r="J31" s="10" t="s">
        <v>182</v>
      </c>
      <c r="K31" s="10" t="s">
        <v>182</v>
      </c>
      <c r="L31" s="10" t="s">
        <v>182</v>
      </c>
      <c r="M31" s="10" t="s">
        <v>182</v>
      </c>
      <c r="N31" s="10" t="s">
        <v>182</v>
      </c>
      <c r="O31" s="10" t="s">
        <v>182</v>
      </c>
      <c r="P31" s="10" t="s">
        <v>182</v>
      </c>
      <c r="Q31" s="10" t="s">
        <v>182</v>
      </c>
      <c r="R31" s="13"/>
      <c r="S31" s="13"/>
      <c r="T31" s="13"/>
      <c r="U31" s="13"/>
      <c r="V31" s="13"/>
      <c r="W31" s="13"/>
      <c r="X31" s="13"/>
      <c r="Y31" s="13"/>
      <c r="Z31" s="13"/>
      <c r="AA31" s="13"/>
      <c r="AB31" s="13"/>
      <c r="AC31" s="13"/>
      <c r="AD31" s="13"/>
      <c r="AE31" s="13"/>
      <c r="AF31" s="13"/>
      <c r="AG31" s="13"/>
      <c r="AH31" s="13"/>
      <c r="AI31" s="13"/>
    </row>
    <row r="32" spans="1:35" x14ac:dyDescent="0.3">
      <c r="A32" s="1" t="s">
        <v>180</v>
      </c>
      <c r="B32" s="1" t="s">
        <v>181</v>
      </c>
      <c r="C32" s="1" t="s">
        <v>72</v>
      </c>
      <c r="D32" s="1" t="s">
        <v>378</v>
      </c>
      <c r="E32" s="10" t="s">
        <v>182</v>
      </c>
      <c r="F32" s="10" t="s">
        <v>182</v>
      </c>
      <c r="G32" s="13">
        <v>-209592</v>
      </c>
      <c r="H32" s="10" t="s">
        <v>182</v>
      </c>
      <c r="I32" s="10" t="s">
        <v>182</v>
      </c>
      <c r="J32" s="10" t="s">
        <v>182</v>
      </c>
      <c r="K32" s="10" t="s">
        <v>182</v>
      </c>
      <c r="L32" s="10" t="s">
        <v>182</v>
      </c>
      <c r="M32" s="10" t="s">
        <v>182</v>
      </c>
      <c r="N32" s="10" t="s">
        <v>182</v>
      </c>
      <c r="O32" s="10" t="s">
        <v>182</v>
      </c>
      <c r="P32" s="10" t="s">
        <v>182</v>
      </c>
      <c r="Q32" s="10" t="s">
        <v>182</v>
      </c>
      <c r="R32" s="13"/>
      <c r="S32" s="13"/>
      <c r="T32" s="13"/>
      <c r="U32" s="13"/>
      <c r="V32" s="13"/>
      <c r="W32" s="13"/>
      <c r="X32" s="13"/>
      <c r="Y32" s="13"/>
      <c r="Z32" s="13"/>
      <c r="AA32" s="13"/>
      <c r="AB32" s="13"/>
      <c r="AC32" s="13"/>
      <c r="AD32" s="13"/>
      <c r="AE32" s="13"/>
      <c r="AF32" s="13"/>
      <c r="AG32" s="13"/>
      <c r="AH32" s="13"/>
      <c r="AI32" s="13"/>
    </row>
    <row r="33" spans="1:35" x14ac:dyDescent="0.3">
      <c r="A33" s="1" t="s">
        <v>180</v>
      </c>
      <c r="B33" s="1" t="s">
        <v>181</v>
      </c>
      <c r="C33" s="1" t="s">
        <v>72</v>
      </c>
      <c r="D33" s="1" t="s">
        <v>379</v>
      </c>
      <c r="E33" s="10" t="s">
        <v>182</v>
      </c>
      <c r="F33" s="10" t="s">
        <v>182</v>
      </c>
      <c r="G33" s="13">
        <v>-18872</v>
      </c>
      <c r="H33" s="10" t="s">
        <v>182</v>
      </c>
      <c r="I33" s="10" t="s">
        <v>182</v>
      </c>
      <c r="J33" s="10" t="s">
        <v>182</v>
      </c>
      <c r="K33" s="10" t="s">
        <v>182</v>
      </c>
      <c r="L33" s="10" t="s">
        <v>182</v>
      </c>
      <c r="M33" s="10" t="s">
        <v>182</v>
      </c>
      <c r="N33" s="10" t="s">
        <v>182</v>
      </c>
      <c r="O33" s="10" t="s">
        <v>182</v>
      </c>
      <c r="P33" s="10" t="s">
        <v>182</v>
      </c>
      <c r="Q33" s="10" t="s">
        <v>182</v>
      </c>
      <c r="R33" s="13"/>
      <c r="S33" s="13"/>
      <c r="T33" s="13"/>
      <c r="U33" s="13"/>
      <c r="V33" s="13"/>
      <c r="W33" s="13"/>
      <c r="X33" s="13"/>
      <c r="Y33" s="13"/>
      <c r="Z33" s="13"/>
      <c r="AA33" s="13"/>
      <c r="AB33" s="13"/>
      <c r="AC33" s="13"/>
      <c r="AD33" s="13"/>
      <c r="AE33" s="13"/>
      <c r="AF33" s="13"/>
      <c r="AG33" s="13"/>
      <c r="AH33" s="13"/>
      <c r="AI33" s="13"/>
    </row>
    <row r="34" spans="1:35" x14ac:dyDescent="0.3">
      <c r="A34" s="1" t="s">
        <v>180</v>
      </c>
      <c r="B34" s="1" t="s">
        <v>181</v>
      </c>
      <c r="C34" s="1" t="s">
        <v>72</v>
      </c>
      <c r="D34" s="1" t="s">
        <v>68</v>
      </c>
      <c r="E34" s="10"/>
      <c r="F34" s="10"/>
      <c r="G34" s="13"/>
      <c r="H34" s="10"/>
      <c r="I34" s="10"/>
      <c r="J34" s="10"/>
      <c r="K34" s="10"/>
      <c r="L34" s="10"/>
      <c r="M34" s="10"/>
      <c r="N34" s="10"/>
      <c r="O34" s="10"/>
      <c r="P34" s="10"/>
      <c r="Q34" s="10"/>
      <c r="R34" s="13"/>
      <c r="S34" s="13"/>
      <c r="T34" s="13"/>
      <c r="U34" s="13"/>
      <c r="V34" s="13"/>
      <c r="W34" s="13"/>
      <c r="X34" s="13"/>
      <c r="Y34" s="13"/>
      <c r="Z34" s="13"/>
      <c r="AA34" s="13"/>
      <c r="AB34" s="13"/>
      <c r="AC34" s="13"/>
      <c r="AD34" s="13"/>
      <c r="AE34" s="13">
        <v>3094103</v>
      </c>
      <c r="AF34" s="13">
        <v>1127515</v>
      </c>
      <c r="AG34" s="13">
        <v>2936113</v>
      </c>
      <c r="AH34" s="13">
        <v>2363182</v>
      </c>
      <c r="AI34" s="13"/>
    </row>
    <row r="35" spans="1:35" x14ac:dyDescent="0.3">
      <c r="A35" s="1" t="s">
        <v>180</v>
      </c>
      <c r="B35" s="1" t="s">
        <v>181</v>
      </c>
      <c r="C35" s="1" t="s">
        <v>72</v>
      </c>
      <c r="D35" s="1" t="s">
        <v>70</v>
      </c>
      <c r="E35" s="10"/>
      <c r="F35" s="10"/>
      <c r="G35" s="13"/>
      <c r="H35" s="10"/>
      <c r="I35" s="10"/>
      <c r="J35" s="10"/>
      <c r="K35" s="10"/>
      <c r="L35" s="10"/>
      <c r="M35" s="10"/>
      <c r="N35" s="10"/>
      <c r="O35" s="10"/>
      <c r="P35" s="10"/>
      <c r="Q35" s="10"/>
      <c r="R35" s="13"/>
      <c r="S35" s="13"/>
      <c r="T35" s="13"/>
      <c r="U35" s="13"/>
      <c r="V35" s="13"/>
      <c r="W35" s="13"/>
      <c r="X35" s="13"/>
      <c r="Y35" s="13"/>
      <c r="Z35" s="13"/>
      <c r="AA35" s="13"/>
      <c r="AB35" s="13"/>
      <c r="AC35" s="13"/>
      <c r="AD35" s="13"/>
      <c r="AE35" s="13">
        <v>-2862722</v>
      </c>
      <c r="AF35" s="13">
        <v>-3918512</v>
      </c>
      <c r="AG35" s="13">
        <v>-3923306</v>
      </c>
      <c r="AH35" s="13">
        <v>-3584609</v>
      </c>
      <c r="AI35" s="13"/>
    </row>
    <row r="36" spans="1:35" x14ac:dyDescent="0.3">
      <c r="A36" s="1" t="s">
        <v>180</v>
      </c>
      <c r="B36" s="1" t="s">
        <v>181</v>
      </c>
      <c r="C36" s="7" t="s">
        <v>72</v>
      </c>
      <c r="D36" s="7" t="s">
        <v>74</v>
      </c>
      <c r="E36" s="10" t="s">
        <v>182</v>
      </c>
      <c r="F36" s="10" t="s">
        <v>182</v>
      </c>
      <c r="G36" s="15">
        <f>SUM(G27:G33)</f>
        <v>-59957</v>
      </c>
      <c r="H36" s="15">
        <f>SUM(H27:H33)+187071</f>
        <v>187071</v>
      </c>
      <c r="I36" s="15">
        <v>1074661</v>
      </c>
      <c r="J36" s="15">
        <v>328447</v>
      </c>
      <c r="K36" s="15">
        <v>89984</v>
      </c>
      <c r="L36" s="15">
        <v>-413375</v>
      </c>
      <c r="M36" s="15">
        <v>-402025</v>
      </c>
      <c r="N36" s="15">
        <v>15339</v>
      </c>
      <c r="O36" s="15">
        <v>38982</v>
      </c>
      <c r="P36" s="15">
        <v>2329</v>
      </c>
      <c r="Q36" s="15">
        <v>297764</v>
      </c>
      <c r="R36" s="15">
        <f t="shared" ref="R36:AD36" si="3">SUM(R27:R33)</f>
        <v>0</v>
      </c>
      <c r="S36" s="15">
        <f t="shared" si="3"/>
        <v>0</v>
      </c>
      <c r="T36" s="15">
        <f t="shared" si="3"/>
        <v>0</v>
      </c>
      <c r="U36" s="15">
        <f t="shared" si="3"/>
        <v>0</v>
      </c>
      <c r="V36" s="15">
        <f t="shared" si="3"/>
        <v>0</v>
      </c>
      <c r="W36" s="15">
        <f t="shared" si="3"/>
        <v>0</v>
      </c>
      <c r="X36" s="15">
        <f t="shared" si="3"/>
        <v>0</v>
      </c>
      <c r="Y36" s="15">
        <f t="shared" si="3"/>
        <v>0</v>
      </c>
      <c r="Z36" s="15">
        <f t="shared" si="3"/>
        <v>0</v>
      </c>
      <c r="AA36" s="15">
        <f t="shared" si="3"/>
        <v>0</v>
      </c>
      <c r="AB36" s="15">
        <f t="shared" si="3"/>
        <v>0</v>
      </c>
      <c r="AC36" s="15">
        <f t="shared" si="3"/>
        <v>0</v>
      </c>
      <c r="AD36" s="15">
        <f t="shared" si="3"/>
        <v>0</v>
      </c>
      <c r="AE36" s="15">
        <f>SUM(AE34:AE35)</f>
        <v>231381</v>
      </c>
      <c r="AF36" s="15">
        <f>SUM(AF34:AF35)</f>
        <v>-2790997</v>
      </c>
      <c r="AG36" s="15">
        <f>SUM(AG34:AG35)</f>
        <v>-987193</v>
      </c>
      <c r="AH36" s="15">
        <f>SUM(AH34:AH35)</f>
        <v>-1221427</v>
      </c>
      <c r="AI36" s="15"/>
    </row>
    <row r="37" spans="1:35" x14ac:dyDescent="0.3">
      <c r="A37" s="1" t="s">
        <v>180</v>
      </c>
      <c r="B37" s="1" t="s">
        <v>181</v>
      </c>
      <c r="C37" s="1" t="s">
        <v>72</v>
      </c>
      <c r="D37" s="1" t="s">
        <v>438</v>
      </c>
      <c r="E37" s="10" t="s">
        <v>182</v>
      </c>
      <c r="F37" s="10" t="s">
        <v>182</v>
      </c>
      <c r="G37" s="13" t="s">
        <v>182</v>
      </c>
      <c r="H37" s="13">
        <v>-1971571</v>
      </c>
      <c r="I37" s="13">
        <v>0</v>
      </c>
      <c r="J37" s="13">
        <v>0</v>
      </c>
      <c r="K37" s="13">
        <v>0</v>
      </c>
      <c r="L37" s="13">
        <v>0</v>
      </c>
      <c r="M37" s="13">
        <v>0</v>
      </c>
      <c r="N37" s="13">
        <v>0</v>
      </c>
      <c r="O37" s="13">
        <v>0</v>
      </c>
      <c r="P37" s="13">
        <v>0</v>
      </c>
      <c r="Q37" s="13">
        <v>0</v>
      </c>
      <c r="R37" s="15"/>
      <c r="S37" s="15"/>
      <c r="T37" s="15"/>
      <c r="U37" s="15"/>
      <c r="V37" s="15"/>
      <c r="W37" s="15"/>
      <c r="X37" s="15"/>
      <c r="Y37" s="15"/>
      <c r="Z37" s="15"/>
      <c r="AA37" s="15"/>
      <c r="AB37" s="15"/>
      <c r="AC37" s="15"/>
      <c r="AD37" s="15"/>
      <c r="AE37" s="24" t="s">
        <v>182</v>
      </c>
      <c r="AF37" s="24" t="s">
        <v>182</v>
      </c>
      <c r="AG37" s="24" t="s">
        <v>182</v>
      </c>
      <c r="AH37" s="24" t="s">
        <v>182</v>
      </c>
      <c r="AI37" s="15"/>
    </row>
    <row r="38" spans="1:35" x14ac:dyDescent="0.3">
      <c r="A38" s="1" t="s">
        <v>180</v>
      </c>
      <c r="B38" s="1" t="s">
        <v>181</v>
      </c>
      <c r="C38" s="1" t="s">
        <v>72</v>
      </c>
      <c r="D38" s="1" t="s">
        <v>574</v>
      </c>
      <c r="E38" s="10"/>
      <c r="F38" s="10"/>
      <c r="G38" s="13"/>
      <c r="H38" s="13"/>
      <c r="I38" s="13"/>
      <c r="J38" s="13"/>
      <c r="K38" s="13"/>
      <c r="L38" s="13"/>
      <c r="M38" s="13"/>
      <c r="N38" s="13"/>
      <c r="O38" s="13"/>
      <c r="P38" s="13"/>
      <c r="Q38" s="13"/>
      <c r="R38" s="15"/>
      <c r="S38" s="15"/>
      <c r="T38" s="15"/>
      <c r="U38" s="15"/>
      <c r="V38" s="15"/>
      <c r="W38" s="15"/>
      <c r="X38" s="15"/>
      <c r="Y38" s="15"/>
      <c r="Z38" s="15"/>
      <c r="AA38" s="15"/>
      <c r="AB38" s="15"/>
      <c r="AC38" s="15"/>
      <c r="AD38" s="15"/>
      <c r="AE38" s="24">
        <v>0</v>
      </c>
      <c r="AF38" s="24">
        <v>0</v>
      </c>
      <c r="AG38" s="24">
        <v>0</v>
      </c>
      <c r="AH38" s="24">
        <v>0</v>
      </c>
      <c r="AI38" s="15"/>
    </row>
    <row r="39" spans="1:35" x14ac:dyDescent="0.3">
      <c r="A39" s="1" t="s">
        <v>180</v>
      </c>
      <c r="B39" s="1" t="s">
        <v>181</v>
      </c>
      <c r="C39" s="1" t="s">
        <v>72</v>
      </c>
      <c r="D39" s="1" t="s">
        <v>575</v>
      </c>
      <c r="E39" s="10"/>
      <c r="F39" s="10"/>
      <c r="G39" s="13"/>
      <c r="H39" s="13"/>
      <c r="I39" s="13"/>
      <c r="J39" s="13"/>
      <c r="K39" s="13"/>
      <c r="L39" s="13"/>
      <c r="M39" s="13"/>
      <c r="N39" s="13"/>
      <c r="O39" s="13"/>
      <c r="P39" s="13"/>
      <c r="Q39" s="13"/>
      <c r="R39" s="15"/>
      <c r="S39" s="15"/>
      <c r="T39" s="15"/>
      <c r="U39" s="15"/>
      <c r="V39" s="15"/>
      <c r="W39" s="15"/>
      <c r="X39" s="15"/>
      <c r="Y39" s="15"/>
      <c r="Z39" s="15"/>
      <c r="AA39" s="15"/>
      <c r="AB39" s="15"/>
      <c r="AC39" s="15"/>
      <c r="AD39" s="15"/>
      <c r="AE39" s="24">
        <v>0</v>
      </c>
      <c r="AF39" s="24">
        <v>0</v>
      </c>
      <c r="AG39" s="24">
        <v>0</v>
      </c>
      <c r="AH39" s="24">
        <v>0</v>
      </c>
      <c r="AI39" s="15"/>
    </row>
    <row r="40" spans="1:35" x14ac:dyDescent="0.3">
      <c r="A40" s="1" t="s">
        <v>180</v>
      </c>
      <c r="B40" s="1" t="s">
        <v>181</v>
      </c>
      <c r="C40" s="7" t="s">
        <v>75</v>
      </c>
      <c r="D40" s="7" t="s">
        <v>76</v>
      </c>
      <c r="E40" s="10" t="s">
        <v>182</v>
      </c>
      <c r="F40" s="10" t="s">
        <v>182</v>
      </c>
      <c r="G40" s="15">
        <f>G36</f>
        <v>-59957</v>
      </c>
      <c r="H40" s="15">
        <f>SUM(H36:H37)</f>
        <v>-1784500</v>
      </c>
      <c r="I40" s="15">
        <f t="shared" ref="I40:L40" si="4">SUM(I36:I37)</f>
        <v>1074661</v>
      </c>
      <c r="J40" s="15">
        <f t="shared" si="4"/>
        <v>328447</v>
      </c>
      <c r="K40" s="15">
        <f t="shared" si="4"/>
        <v>89984</v>
      </c>
      <c r="L40" s="15">
        <f t="shared" si="4"/>
        <v>-413375</v>
      </c>
      <c r="M40" s="15">
        <f t="shared" ref="M40" si="5">SUM(M36:M37)</f>
        <v>-402025</v>
      </c>
      <c r="N40" s="15">
        <f t="shared" ref="N40" si="6">SUM(N36:N37)</f>
        <v>15339</v>
      </c>
      <c r="O40" s="15">
        <f t="shared" ref="O40" si="7">SUM(O36:O37)</f>
        <v>38982</v>
      </c>
      <c r="P40" s="15">
        <f t="shared" ref="P40" si="8">SUM(P36:P37)</f>
        <v>2329</v>
      </c>
      <c r="Q40" s="15">
        <f t="shared" ref="Q40" si="9">SUM(Q36:Q37)</f>
        <v>297764</v>
      </c>
      <c r="R40" s="15"/>
      <c r="S40" s="15"/>
      <c r="T40" s="15"/>
      <c r="U40" s="15"/>
      <c r="V40" s="15"/>
      <c r="W40" s="15"/>
      <c r="X40" s="15"/>
      <c r="Y40" s="15"/>
      <c r="Z40" s="15"/>
      <c r="AA40" s="15"/>
      <c r="AB40" s="15"/>
      <c r="AC40" s="15"/>
      <c r="AD40" s="15"/>
      <c r="AE40" s="15">
        <f>SUM(AE36:AE39)</f>
        <v>231381</v>
      </c>
      <c r="AF40" s="15">
        <f>SUM(AF36:AF39)</f>
        <v>-2790997</v>
      </c>
      <c r="AG40" s="15">
        <f>SUM(AG36:AG39)</f>
        <v>-987193</v>
      </c>
      <c r="AH40" s="15">
        <f>SUM(AH36:AH39)</f>
        <v>-1221427</v>
      </c>
      <c r="AI40" s="15"/>
    </row>
    <row r="41" spans="1:35" x14ac:dyDescent="0.3">
      <c r="A41" s="1" t="s">
        <v>180</v>
      </c>
      <c r="B41" s="1" t="s">
        <v>181</v>
      </c>
      <c r="C41" s="7" t="s">
        <v>77</v>
      </c>
      <c r="D41" s="7" t="s">
        <v>77</v>
      </c>
      <c r="E41" s="10" t="s">
        <v>182</v>
      </c>
      <c r="F41" s="10" t="s">
        <v>182</v>
      </c>
      <c r="G41" s="15">
        <f>G40+G26</f>
        <v>1131426</v>
      </c>
      <c r="H41" s="15">
        <f t="shared" ref="H41:L41" si="10">H40+H26</f>
        <v>112428</v>
      </c>
      <c r="I41" s="15">
        <f t="shared" si="10"/>
        <v>3187136</v>
      </c>
      <c r="J41" s="15">
        <f t="shared" si="10"/>
        <v>2368973</v>
      </c>
      <c r="K41" s="15">
        <f t="shared" si="10"/>
        <v>2884656</v>
      </c>
      <c r="L41" s="15">
        <f t="shared" si="10"/>
        <v>2626660</v>
      </c>
      <c r="M41" s="15">
        <f t="shared" ref="M41" si="11">M40+M26</f>
        <v>2434458</v>
      </c>
      <c r="N41" s="15">
        <f t="shared" ref="N41" si="12">N40+N26</f>
        <v>2940205</v>
      </c>
      <c r="O41" s="15">
        <f t="shared" ref="O41" si="13">O40+O26</f>
        <v>2800410</v>
      </c>
      <c r="P41" s="15">
        <f t="shared" ref="P41" si="14">P40+P26</f>
        <v>2735738</v>
      </c>
      <c r="Q41" s="15">
        <f t="shared" ref="Q41" si="15">Q40+Q26</f>
        <v>2874902</v>
      </c>
      <c r="R41" s="15"/>
      <c r="S41" s="15"/>
      <c r="T41" s="15"/>
      <c r="U41" s="15"/>
      <c r="V41" s="15"/>
      <c r="W41" s="15"/>
      <c r="X41" s="15"/>
      <c r="Y41" s="15"/>
      <c r="Z41" s="15"/>
      <c r="AA41" s="15"/>
      <c r="AB41" s="15"/>
      <c r="AC41" s="15"/>
      <c r="AD41" s="15"/>
      <c r="AE41" s="15">
        <f>AE40+AE26</f>
        <v>2818719</v>
      </c>
      <c r="AF41" s="15">
        <f>AF40+AF26</f>
        <v>-244210</v>
      </c>
      <c r="AG41" s="15">
        <f>AG40+AG26</f>
        <v>3054951</v>
      </c>
      <c r="AH41" s="15">
        <f>AH40+AH26</f>
        <v>1351094</v>
      </c>
      <c r="AI41" s="15"/>
    </row>
    <row r="42" spans="1:35" x14ac:dyDescent="0.3">
      <c r="A42" s="1" t="s">
        <v>180</v>
      </c>
      <c r="B42" s="1" t="s">
        <v>181</v>
      </c>
      <c r="C42" s="7" t="s">
        <v>78</v>
      </c>
      <c r="D42" s="7" t="s">
        <v>79</v>
      </c>
      <c r="E42" s="10" t="s">
        <v>182</v>
      </c>
      <c r="F42" s="10" t="s">
        <v>182</v>
      </c>
      <c r="G42" s="15">
        <v>13528743</v>
      </c>
      <c r="H42" s="15">
        <f>G43</f>
        <v>14660169</v>
      </c>
      <c r="I42" s="15">
        <f t="shared" ref="I42:Q42" si="16">H43</f>
        <v>14772597</v>
      </c>
      <c r="J42" s="15">
        <f t="shared" si="16"/>
        <v>17959733</v>
      </c>
      <c r="K42" s="15">
        <f t="shared" si="16"/>
        <v>20328706</v>
      </c>
      <c r="L42" s="15">
        <f t="shared" si="16"/>
        <v>23213362</v>
      </c>
      <c r="M42" s="15">
        <f t="shared" si="16"/>
        <v>25840022</v>
      </c>
      <c r="N42" s="15">
        <f t="shared" si="16"/>
        <v>28274480</v>
      </c>
      <c r="O42" s="15">
        <f t="shared" si="16"/>
        <v>31214685</v>
      </c>
      <c r="P42" s="15">
        <f t="shared" si="16"/>
        <v>34015095</v>
      </c>
      <c r="Q42" s="15">
        <f t="shared" si="16"/>
        <v>36750833</v>
      </c>
      <c r="R42" s="15"/>
      <c r="S42" s="15"/>
      <c r="T42" s="15"/>
      <c r="U42" s="15"/>
      <c r="V42" s="15"/>
      <c r="W42" s="15"/>
      <c r="X42" s="15"/>
      <c r="Y42" s="15"/>
      <c r="Z42" s="15"/>
      <c r="AA42" s="15"/>
      <c r="AB42" s="15"/>
      <c r="AC42" s="15"/>
      <c r="AD42" s="15"/>
      <c r="AE42" s="15">
        <f>AE43-AE41</f>
        <v>55749426</v>
      </c>
      <c r="AF42" s="15">
        <f>AF43-AF41</f>
        <v>58568145</v>
      </c>
      <c r="AG42" s="15">
        <f>AG43-AG41</f>
        <v>58323935</v>
      </c>
      <c r="AH42" s="15">
        <v>61378886</v>
      </c>
      <c r="AI42" s="15"/>
    </row>
    <row r="43" spans="1:35" x14ac:dyDescent="0.3">
      <c r="A43" s="1" t="s">
        <v>180</v>
      </c>
      <c r="B43" s="1" t="s">
        <v>181</v>
      </c>
      <c r="C43" s="7" t="s">
        <v>78</v>
      </c>
      <c r="D43" s="7" t="s">
        <v>80</v>
      </c>
      <c r="E43" s="10" t="s">
        <v>182</v>
      </c>
      <c r="F43" s="10" t="s">
        <v>182</v>
      </c>
      <c r="G43" s="15">
        <f>SUM(G41:G42)</f>
        <v>14660169</v>
      </c>
      <c r="H43" s="15">
        <f>SUM(H41:H42)</f>
        <v>14772597</v>
      </c>
      <c r="I43" s="15">
        <f t="shared" ref="I43:L43" si="17">SUM(I41:I42)</f>
        <v>17959733</v>
      </c>
      <c r="J43" s="15">
        <f t="shared" si="17"/>
        <v>20328706</v>
      </c>
      <c r="K43" s="15">
        <f t="shared" si="17"/>
        <v>23213362</v>
      </c>
      <c r="L43" s="15">
        <f t="shared" si="17"/>
        <v>25840022</v>
      </c>
      <c r="M43" s="15">
        <f t="shared" ref="M43" si="18">SUM(M41:M42)</f>
        <v>28274480</v>
      </c>
      <c r="N43" s="15">
        <f t="shared" ref="N43" si="19">SUM(N41:N42)</f>
        <v>31214685</v>
      </c>
      <c r="O43" s="15">
        <f t="shared" ref="O43" si="20">SUM(O41:O42)</f>
        <v>34015095</v>
      </c>
      <c r="P43" s="15">
        <f t="shared" ref="P43" si="21">SUM(P41:P42)</f>
        <v>36750833</v>
      </c>
      <c r="Q43" s="15">
        <f t="shared" ref="Q43" si="22">SUM(Q41:Q42)</f>
        <v>39625735</v>
      </c>
      <c r="R43" s="15"/>
      <c r="S43" s="15"/>
      <c r="T43" s="15"/>
      <c r="U43" s="15"/>
      <c r="V43" s="15"/>
      <c r="W43" s="15"/>
      <c r="X43" s="15"/>
      <c r="Y43" s="15"/>
      <c r="Z43" s="15"/>
      <c r="AA43" s="15"/>
      <c r="AB43" s="15"/>
      <c r="AC43" s="15"/>
      <c r="AD43" s="15"/>
      <c r="AE43" s="15">
        <f>AF42</f>
        <v>58568145</v>
      </c>
      <c r="AF43" s="15">
        <f>AG42</f>
        <v>58323935</v>
      </c>
      <c r="AG43" s="15">
        <f>AH42</f>
        <v>61378886</v>
      </c>
      <c r="AH43" s="15">
        <f>SUM(AH41:AH42)</f>
        <v>62729980</v>
      </c>
      <c r="AI43" s="15"/>
    </row>
    <row r="44" spans="1:35" x14ac:dyDescent="0.3">
      <c r="A44" s="1" t="s">
        <v>180</v>
      </c>
      <c r="B44" s="1" t="s">
        <v>181</v>
      </c>
      <c r="C44" s="7" t="s">
        <v>81</v>
      </c>
      <c r="D44" s="7" t="s">
        <v>81</v>
      </c>
      <c r="E44" s="10" t="s">
        <v>182</v>
      </c>
      <c r="F44" s="10" t="s">
        <v>182</v>
      </c>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row>
    <row r="45" spans="1:35" x14ac:dyDescent="0.3">
      <c r="AG45" s="1" t="s">
        <v>586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49"/>
  <sheetViews>
    <sheetView topLeftCell="C1" workbookViewId="0">
      <pane xSplit="2" ySplit="2" topLeftCell="U3" activePane="bottomRight" state="frozen"/>
      <selection activeCell="C1" sqref="C1"/>
      <selection pane="topRight" activeCell="E1" sqref="E1"/>
      <selection pane="bottomLeft" activeCell="C3" sqref="C3"/>
      <selection pane="bottomRight" activeCell="AI6" sqref="AI6"/>
    </sheetView>
  </sheetViews>
  <sheetFormatPr defaultRowHeight="14.4" x14ac:dyDescent="0.3"/>
  <cols>
    <col min="1" max="2" width="8.88671875" style="1"/>
    <col min="3" max="3" width="19.21875" style="1" customWidth="1"/>
    <col min="4" max="4" width="19.33203125" style="1" customWidth="1"/>
    <col min="5" max="6" width="8.88671875" style="1"/>
    <col min="7" max="7" width="12.109375" style="1" customWidth="1"/>
    <col min="8" max="34" width="8.88671875" style="1"/>
    <col min="35" max="35" width="12.44140625" style="1" bestFit="1" customWidth="1"/>
    <col min="36"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s="1" t="s">
        <v>180</v>
      </c>
      <c r="B3" s="1" t="s">
        <v>181</v>
      </c>
      <c r="C3" s="1" t="s">
        <v>159</v>
      </c>
      <c r="D3" s="1" t="s">
        <v>346</v>
      </c>
      <c r="E3" s="10"/>
      <c r="F3" s="10"/>
      <c r="G3" s="10">
        <v>39576</v>
      </c>
      <c r="H3" s="10"/>
      <c r="I3" s="10"/>
      <c r="J3" s="10"/>
      <c r="K3" s="10"/>
      <c r="L3" s="10"/>
      <c r="M3" s="10"/>
      <c r="N3" s="10"/>
      <c r="O3" s="10"/>
      <c r="P3" s="13"/>
      <c r="Q3" s="13"/>
      <c r="R3" s="13"/>
      <c r="S3" s="13"/>
      <c r="T3" s="13"/>
      <c r="U3" s="13"/>
      <c r="V3" s="13"/>
      <c r="W3" s="13"/>
      <c r="X3" s="13"/>
      <c r="Y3" s="13"/>
      <c r="Z3" s="13"/>
      <c r="AA3" s="13"/>
      <c r="AB3" s="13"/>
      <c r="AC3" s="13"/>
      <c r="AD3" s="13"/>
      <c r="AE3" s="13"/>
      <c r="AF3" s="13"/>
      <c r="AG3" s="13"/>
      <c r="AH3" s="13"/>
      <c r="AI3" s="10">
        <v>0</v>
      </c>
    </row>
    <row r="4" spans="1:35" x14ac:dyDescent="0.3">
      <c r="A4" s="1" t="s">
        <v>180</v>
      </c>
      <c r="B4" s="1" t="s">
        <v>181</v>
      </c>
      <c r="C4" s="1" t="s">
        <v>159</v>
      </c>
      <c r="D4" s="1" t="s">
        <v>347</v>
      </c>
      <c r="E4" s="10"/>
      <c r="F4" s="10"/>
      <c r="G4" s="10">
        <v>1059735</v>
      </c>
      <c r="H4" s="10"/>
      <c r="I4" s="10"/>
      <c r="J4" s="10"/>
      <c r="K4" s="10"/>
      <c r="L4" s="10"/>
      <c r="M4" s="10"/>
      <c r="N4" s="10"/>
      <c r="O4" s="10"/>
      <c r="P4" s="13"/>
      <c r="Q4" s="13"/>
      <c r="R4" s="13"/>
      <c r="S4" s="13"/>
      <c r="T4" s="13"/>
      <c r="U4" s="13"/>
      <c r="V4" s="13"/>
      <c r="W4" s="13"/>
      <c r="X4" s="13"/>
      <c r="Y4" s="13"/>
      <c r="Z4" s="13"/>
      <c r="AA4" s="13"/>
      <c r="AB4" s="13"/>
      <c r="AC4" s="13"/>
      <c r="AD4" s="13"/>
      <c r="AE4" s="13"/>
      <c r="AF4" s="13"/>
      <c r="AG4" s="13"/>
      <c r="AH4" s="13"/>
      <c r="AI4" s="10">
        <v>0</v>
      </c>
    </row>
    <row r="5" spans="1:35" x14ac:dyDescent="0.3">
      <c r="A5" s="1" t="s">
        <v>180</v>
      </c>
      <c r="B5" s="1" t="s">
        <v>181</v>
      </c>
      <c r="C5" s="1" t="s">
        <v>159</v>
      </c>
      <c r="D5" s="1" t="s">
        <v>348</v>
      </c>
      <c r="E5" s="10"/>
      <c r="F5" s="10"/>
      <c r="G5" s="10">
        <v>29408</v>
      </c>
      <c r="H5" s="10"/>
      <c r="I5" s="10"/>
      <c r="J5" s="10"/>
      <c r="K5" s="10"/>
      <c r="L5" s="10"/>
      <c r="M5" s="10"/>
      <c r="N5" s="10"/>
      <c r="O5" s="10"/>
      <c r="P5" s="13"/>
      <c r="Q5" s="13"/>
      <c r="R5" s="13"/>
      <c r="S5" s="13"/>
      <c r="T5" s="13"/>
      <c r="U5" s="13"/>
      <c r="V5" s="13"/>
      <c r="W5" s="13"/>
      <c r="X5" s="13"/>
      <c r="Y5" s="13"/>
      <c r="Z5" s="13"/>
      <c r="AA5" s="13"/>
      <c r="AB5" s="13"/>
      <c r="AC5" s="13"/>
      <c r="AD5" s="13"/>
      <c r="AE5" s="13"/>
      <c r="AF5" s="13"/>
      <c r="AG5" s="13"/>
      <c r="AH5" s="13"/>
      <c r="AI5" s="10">
        <v>0</v>
      </c>
    </row>
    <row r="6" spans="1:35" x14ac:dyDescent="0.3">
      <c r="A6" s="1" t="s">
        <v>180</v>
      </c>
      <c r="B6" s="1" t="s">
        <v>181</v>
      </c>
      <c r="C6" s="1" t="s">
        <v>159</v>
      </c>
      <c r="D6" s="1" t="s">
        <v>349</v>
      </c>
      <c r="E6" s="10"/>
      <c r="F6" s="10"/>
      <c r="G6" s="10">
        <v>111397</v>
      </c>
      <c r="H6" s="10"/>
      <c r="I6" s="10"/>
      <c r="J6" s="10"/>
      <c r="K6" s="10"/>
      <c r="L6" s="10"/>
      <c r="M6" s="10"/>
      <c r="N6" s="10"/>
      <c r="O6" s="10"/>
      <c r="P6" s="13"/>
      <c r="Q6" s="13"/>
      <c r="R6" s="13"/>
      <c r="S6" s="13"/>
      <c r="T6" s="13"/>
      <c r="U6" s="13"/>
      <c r="V6" s="13"/>
      <c r="W6" s="13"/>
      <c r="X6" s="13"/>
      <c r="Y6" s="13"/>
      <c r="Z6" s="13"/>
      <c r="AA6" s="13"/>
      <c r="AB6" s="13"/>
      <c r="AC6" s="13"/>
      <c r="AD6" s="13"/>
      <c r="AE6" s="13"/>
      <c r="AF6" s="13"/>
      <c r="AG6" s="13"/>
      <c r="AH6" s="13"/>
      <c r="AI6" s="13">
        <v>90396</v>
      </c>
    </row>
    <row r="7" spans="1:35" x14ac:dyDescent="0.3">
      <c r="A7" s="1" t="s">
        <v>180</v>
      </c>
      <c r="B7" s="1" t="s">
        <v>181</v>
      </c>
      <c r="C7" s="1" t="s">
        <v>159</v>
      </c>
      <c r="D7" s="1" t="s">
        <v>350</v>
      </c>
      <c r="E7" s="10"/>
      <c r="F7" s="10"/>
      <c r="G7" s="10">
        <v>10000</v>
      </c>
      <c r="H7" s="10"/>
      <c r="I7" s="10"/>
      <c r="J7" s="10"/>
      <c r="K7" s="10"/>
      <c r="L7" s="10"/>
      <c r="M7" s="10"/>
      <c r="N7" s="10"/>
      <c r="O7" s="10"/>
      <c r="P7" s="13"/>
      <c r="Q7" s="13"/>
      <c r="R7" s="13"/>
      <c r="S7" s="13"/>
      <c r="T7" s="13"/>
      <c r="U7" s="13"/>
      <c r="V7" s="13"/>
      <c r="W7" s="13"/>
      <c r="X7" s="13"/>
      <c r="Y7" s="13"/>
      <c r="Z7" s="13"/>
      <c r="AA7" s="13"/>
      <c r="AB7" s="13"/>
      <c r="AC7" s="13"/>
      <c r="AD7" s="13"/>
      <c r="AE7" s="13"/>
      <c r="AF7" s="13"/>
      <c r="AG7" s="13"/>
      <c r="AH7" s="13"/>
      <c r="AI7" s="13">
        <v>2063165</v>
      </c>
    </row>
    <row r="8" spans="1:35" x14ac:dyDescent="0.3">
      <c r="A8" s="1" t="s">
        <v>180</v>
      </c>
      <c r="B8" s="1" t="s">
        <v>181</v>
      </c>
      <c r="C8" s="1" t="s">
        <v>159</v>
      </c>
      <c r="D8" s="1" t="s">
        <v>576</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c r="AG8" s="13"/>
      <c r="AH8" s="13"/>
      <c r="AI8" s="13">
        <v>8895962</v>
      </c>
    </row>
    <row r="9" spans="1:35" x14ac:dyDescent="0.3">
      <c r="A9" s="1" t="s">
        <v>180</v>
      </c>
      <c r="B9" s="1" t="s">
        <v>181</v>
      </c>
      <c r="C9" s="1" t="s">
        <v>159</v>
      </c>
      <c r="D9" s="1" t="s">
        <v>577</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v>515530</v>
      </c>
    </row>
    <row r="10" spans="1:35" x14ac:dyDescent="0.3">
      <c r="A10" s="1" t="s">
        <v>180</v>
      </c>
      <c r="B10" s="1" t="s">
        <v>181</v>
      </c>
      <c r="C10" s="1" t="s">
        <v>159</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0" t="s">
        <v>182</v>
      </c>
    </row>
    <row r="11" spans="1:35" x14ac:dyDescent="0.3">
      <c r="A11" s="1" t="s">
        <v>180</v>
      </c>
      <c r="B11" s="1" t="s">
        <v>181</v>
      </c>
      <c r="C11" s="1" t="s">
        <v>159</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0" t="s">
        <v>182</v>
      </c>
    </row>
    <row r="12" spans="1:35" s="7" customFormat="1" x14ac:dyDescent="0.3">
      <c r="A12" s="7" t="s">
        <v>180</v>
      </c>
      <c r="B12" s="7" t="s">
        <v>181</v>
      </c>
      <c r="C12" s="7" t="s">
        <v>159</v>
      </c>
      <c r="D12" s="7" t="s">
        <v>314</v>
      </c>
      <c r="E12" s="15"/>
      <c r="F12" s="15"/>
      <c r="G12" s="15">
        <f>SUM(G3:G11)</f>
        <v>1250116</v>
      </c>
      <c r="H12" s="15"/>
      <c r="I12" s="15"/>
      <c r="J12" s="15"/>
      <c r="K12" s="15"/>
      <c r="L12" s="15"/>
      <c r="M12" s="15"/>
      <c r="N12" s="15"/>
      <c r="O12" s="15"/>
      <c r="P12" s="16"/>
      <c r="Q12" s="16"/>
      <c r="R12" s="16"/>
      <c r="S12" s="16"/>
      <c r="T12" s="16"/>
      <c r="U12" s="16"/>
      <c r="V12" s="16"/>
      <c r="W12" s="16"/>
      <c r="X12" s="16"/>
      <c r="Y12" s="16"/>
      <c r="Z12" s="16"/>
      <c r="AA12" s="16"/>
      <c r="AB12" s="16"/>
      <c r="AC12" s="16"/>
      <c r="AD12" s="16"/>
      <c r="AE12" s="16"/>
      <c r="AF12" s="16"/>
      <c r="AG12" s="16"/>
      <c r="AH12" s="16"/>
      <c r="AI12" s="16">
        <f>SUM(AI3:AI11)</f>
        <v>11565053</v>
      </c>
    </row>
    <row r="13" spans="1:35" x14ac:dyDescent="0.3">
      <c r="A13" s="1" t="s">
        <v>180</v>
      </c>
      <c r="B13" s="1" t="s">
        <v>181</v>
      </c>
      <c r="C13" s="1" t="s">
        <v>160</v>
      </c>
      <c r="D13" s="1" t="s">
        <v>351</v>
      </c>
      <c r="E13" s="10"/>
      <c r="F13" s="10"/>
      <c r="G13" s="10">
        <v>484676</v>
      </c>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0" t="s">
        <v>182</v>
      </c>
    </row>
    <row r="14" spans="1:35" s="19" customFormat="1" x14ac:dyDescent="0.3">
      <c r="A14" s="1" t="s">
        <v>180</v>
      </c>
      <c r="B14" s="1" t="s">
        <v>181</v>
      </c>
      <c r="C14" s="1" t="s">
        <v>160</v>
      </c>
      <c r="D14" s="19" t="s">
        <v>352</v>
      </c>
      <c r="E14" s="24"/>
      <c r="F14" s="24"/>
      <c r="G14" s="24">
        <v>14938</v>
      </c>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10" t="s">
        <v>182</v>
      </c>
    </row>
    <row r="15" spans="1:35" x14ac:dyDescent="0.3">
      <c r="A15" s="1" t="s">
        <v>180</v>
      </c>
      <c r="B15" s="1" t="s">
        <v>181</v>
      </c>
      <c r="C15" s="1" t="s">
        <v>160</v>
      </c>
      <c r="D15" s="1" t="s">
        <v>353</v>
      </c>
      <c r="E15" s="13"/>
      <c r="F15" s="13"/>
      <c r="G15" s="13">
        <v>220247</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0" t="s">
        <v>182</v>
      </c>
    </row>
    <row r="16" spans="1:35" x14ac:dyDescent="0.3">
      <c r="A16" s="1" t="s">
        <v>180</v>
      </c>
      <c r="B16" s="1" t="s">
        <v>181</v>
      </c>
      <c r="C16" s="1" t="s">
        <v>160</v>
      </c>
      <c r="D16" s="1" t="s">
        <v>354</v>
      </c>
      <c r="E16" s="13"/>
      <c r="F16" s="13"/>
      <c r="G16" s="13">
        <v>1621</v>
      </c>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0" t="s">
        <v>182</v>
      </c>
    </row>
    <row r="17" spans="1:35" x14ac:dyDescent="0.3">
      <c r="A17" s="1" t="s">
        <v>180</v>
      </c>
      <c r="B17" s="1" t="s">
        <v>181</v>
      </c>
      <c r="C17" s="1" t="s">
        <v>160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0" t="s">
        <v>182</v>
      </c>
    </row>
    <row r="18" spans="1:35" s="7" customFormat="1" x14ac:dyDescent="0.3">
      <c r="A18" s="1" t="s">
        <v>180</v>
      </c>
      <c r="B18" s="1" t="s">
        <v>181</v>
      </c>
      <c r="C18" s="7" t="s">
        <v>160</v>
      </c>
      <c r="D18" s="7" t="s">
        <v>314</v>
      </c>
      <c r="E18" s="16"/>
      <c r="F18" s="16"/>
      <c r="G18" s="16">
        <f>SUM(G13:G17)</f>
        <v>721482</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v>0</v>
      </c>
    </row>
    <row r="19" spans="1:35" x14ac:dyDescent="0.3">
      <c r="A19" s="1" t="s">
        <v>180</v>
      </c>
      <c r="B19" s="1" t="s">
        <v>181</v>
      </c>
      <c r="C19" s="1" t="s">
        <v>161</v>
      </c>
      <c r="D19" s="1" t="s">
        <v>355</v>
      </c>
      <c r="E19" s="13"/>
      <c r="F19" s="13"/>
      <c r="G19" s="13">
        <v>17405222</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v>91821360</v>
      </c>
    </row>
    <row r="20" spans="1:35" x14ac:dyDescent="0.3">
      <c r="A20" s="1" t="s">
        <v>180</v>
      </c>
      <c r="B20" s="1" t="s">
        <v>181</v>
      </c>
      <c r="C20" s="1" t="s">
        <v>161</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0" t="s">
        <v>182</v>
      </c>
    </row>
    <row r="21" spans="1:35" x14ac:dyDescent="0.3">
      <c r="A21" s="1" t="s">
        <v>180</v>
      </c>
      <c r="B21" s="1" t="s">
        <v>181</v>
      </c>
      <c r="C21" s="1" t="s">
        <v>161</v>
      </c>
      <c r="D21" s="7"/>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0" t="s">
        <v>182</v>
      </c>
    </row>
    <row r="22" spans="1:35" x14ac:dyDescent="0.3">
      <c r="A22" s="1" t="s">
        <v>180</v>
      </c>
      <c r="B22" s="1" t="s">
        <v>181</v>
      </c>
      <c r="C22" s="1" t="s">
        <v>161</v>
      </c>
      <c r="D22" s="7"/>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0" t="s">
        <v>182</v>
      </c>
    </row>
    <row r="23" spans="1:35" x14ac:dyDescent="0.3">
      <c r="A23" s="1" t="s">
        <v>180</v>
      </c>
      <c r="B23" s="1" t="s">
        <v>181</v>
      </c>
      <c r="C23" s="7" t="s">
        <v>161</v>
      </c>
      <c r="D23" s="7" t="s">
        <v>314</v>
      </c>
      <c r="E23" s="13"/>
      <c r="F23" s="13"/>
      <c r="G23" s="16">
        <f>SUM(G19:G22)</f>
        <v>17405222</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6">
        <f>SUM(AI19:AI22)</f>
        <v>91821360</v>
      </c>
    </row>
    <row r="24" spans="1:35" x14ac:dyDescent="0.3">
      <c r="A24" s="1" t="s">
        <v>180</v>
      </c>
      <c r="B24" s="1" t="s">
        <v>181</v>
      </c>
      <c r="C24" s="19" t="s">
        <v>162</v>
      </c>
      <c r="D24" s="1" t="s">
        <v>356</v>
      </c>
      <c r="E24" s="13"/>
      <c r="F24" s="13"/>
      <c r="G24" s="13">
        <v>251715</v>
      </c>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0" t="s">
        <v>182</v>
      </c>
    </row>
    <row r="25" spans="1:35" x14ac:dyDescent="0.3">
      <c r="A25" s="1" t="s">
        <v>180</v>
      </c>
      <c r="B25" s="1" t="s">
        <v>181</v>
      </c>
      <c r="C25" s="19" t="s">
        <v>162</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0" t="s">
        <v>182</v>
      </c>
    </row>
    <row r="26" spans="1:35" x14ac:dyDescent="0.3">
      <c r="A26" s="1" t="s">
        <v>180</v>
      </c>
      <c r="B26" s="1" t="s">
        <v>181</v>
      </c>
      <c r="C26" s="19" t="s">
        <v>162</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0" t="s">
        <v>182</v>
      </c>
    </row>
    <row r="27" spans="1:35" x14ac:dyDescent="0.3">
      <c r="A27" s="1" t="s">
        <v>180</v>
      </c>
      <c r="B27" s="1" t="s">
        <v>181</v>
      </c>
      <c r="C27" s="7" t="s">
        <v>162</v>
      </c>
      <c r="D27" s="7" t="s">
        <v>314</v>
      </c>
      <c r="E27" s="16"/>
      <c r="F27" s="16"/>
      <c r="G27" s="16">
        <f>SUM(G24:G26)</f>
        <v>251715</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6">
        <v>0</v>
      </c>
    </row>
    <row r="28" spans="1:35" s="19" customFormat="1" x14ac:dyDescent="0.3">
      <c r="A28" s="1" t="s">
        <v>180</v>
      </c>
      <c r="B28" s="1" t="s">
        <v>181</v>
      </c>
      <c r="C28" s="19" t="s">
        <v>169</v>
      </c>
      <c r="D28" s="7"/>
      <c r="E28" s="15"/>
      <c r="F28" s="15"/>
      <c r="G28" s="24">
        <v>0</v>
      </c>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v>128339</v>
      </c>
    </row>
    <row r="29" spans="1:35" x14ac:dyDescent="0.3">
      <c r="A29" s="1" t="s">
        <v>180</v>
      </c>
      <c r="B29" s="1" t="s">
        <v>181</v>
      </c>
      <c r="C29" s="7" t="s">
        <v>163</v>
      </c>
      <c r="D29" s="7" t="s">
        <v>314</v>
      </c>
      <c r="E29" s="15"/>
      <c r="F29" s="15"/>
      <c r="G29" s="15">
        <f>G27+G23+G18+G12+G28</f>
        <v>19628535</v>
      </c>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f>AI28+AI27+AI23+AI18+AI12</f>
        <v>103514752</v>
      </c>
    </row>
    <row r="30" spans="1:35" s="19" customFormat="1" x14ac:dyDescent="0.3">
      <c r="A30" s="1" t="s">
        <v>180</v>
      </c>
      <c r="B30" s="1" t="s">
        <v>181</v>
      </c>
      <c r="C30" s="1" t="s">
        <v>164</v>
      </c>
      <c r="D30" s="19" t="s">
        <v>357</v>
      </c>
      <c r="E30" s="24"/>
      <c r="F30" s="24"/>
      <c r="G30" s="24">
        <v>2391</v>
      </c>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v>28816</v>
      </c>
    </row>
    <row r="31" spans="1:35" s="19" customFormat="1" x14ac:dyDescent="0.3">
      <c r="A31" s="1" t="s">
        <v>180</v>
      </c>
      <c r="B31" s="1" t="s">
        <v>181</v>
      </c>
      <c r="C31" s="1" t="s">
        <v>164</v>
      </c>
      <c r="D31" s="19" t="s">
        <v>358</v>
      </c>
      <c r="E31" s="24"/>
      <c r="F31" s="24"/>
      <c r="G31" s="24">
        <v>975</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v>273132</v>
      </c>
    </row>
    <row r="32" spans="1:35" s="19" customFormat="1" x14ac:dyDescent="0.3">
      <c r="A32" s="1" t="s">
        <v>180</v>
      </c>
      <c r="B32" s="1" t="s">
        <v>181</v>
      </c>
      <c r="C32" s="1" t="s">
        <v>164</v>
      </c>
      <c r="D32" s="19" t="s">
        <v>578</v>
      </c>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v>2454980</v>
      </c>
    </row>
    <row r="33" spans="1:35" s="19" customFormat="1" x14ac:dyDescent="0.3">
      <c r="A33" s="1" t="s">
        <v>180</v>
      </c>
      <c r="B33" s="1" t="s">
        <v>181</v>
      </c>
      <c r="C33" s="1" t="s">
        <v>164</v>
      </c>
      <c r="D33" s="19" t="s">
        <v>579</v>
      </c>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v>18020</v>
      </c>
    </row>
    <row r="34" spans="1:35" s="19" customFormat="1" x14ac:dyDescent="0.3">
      <c r="A34" s="1" t="s">
        <v>180</v>
      </c>
      <c r="B34" s="1" t="s">
        <v>181</v>
      </c>
      <c r="C34" s="1" t="s">
        <v>164</v>
      </c>
      <c r="D34" s="19" t="s">
        <v>580</v>
      </c>
      <c r="AI34" s="19">
        <v>36510</v>
      </c>
    </row>
    <row r="35" spans="1:35" x14ac:dyDescent="0.3">
      <c r="A35" s="1" t="s">
        <v>180</v>
      </c>
      <c r="B35" s="1" t="s">
        <v>181</v>
      </c>
      <c r="C35" s="1" t="s">
        <v>164</v>
      </c>
      <c r="D35" s="1" t="s">
        <v>581</v>
      </c>
      <c r="AI35" s="1">
        <v>20894</v>
      </c>
    </row>
    <row r="36" spans="1:35" x14ac:dyDescent="0.3">
      <c r="A36" s="1" t="s">
        <v>180</v>
      </c>
      <c r="B36" s="1" t="s">
        <v>181</v>
      </c>
      <c r="C36" s="7" t="s">
        <v>164</v>
      </c>
      <c r="D36" s="7" t="s">
        <v>314</v>
      </c>
      <c r="G36" s="25">
        <f>SUM(G30:G35)</f>
        <v>3366</v>
      </c>
      <c r="AI36" s="25">
        <f>SUM(AI30:AI35)</f>
        <v>2832352</v>
      </c>
    </row>
    <row r="37" spans="1:35" x14ac:dyDescent="0.3">
      <c r="A37" s="1" t="s">
        <v>180</v>
      </c>
      <c r="B37" s="1" t="s">
        <v>181</v>
      </c>
      <c r="C37" s="1" t="s">
        <v>165</v>
      </c>
      <c r="D37" s="1" t="s">
        <v>359</v>
      </c>
      <c r="G37" s="1">
        <v>4965000</v>
      </c>
      <c r="AI37" s="1" t="s">
        <v>182</v>
      </c>
    </row>
    <row r="38" spans="1:35" x14ac:dyDescent="0.3">
      <c r="A38" s="1" t="s">
        <v>180</v>
      </c>
      <c r="B38" s="1" t="s">
        <v>181</v>
      </c>
      <c r="C38" s="1" t="s">
        <v>165</v>
      </c>
      <c r="D38" s="1" t="s">
        <v>582</v>
      </c>
      <c r="AI38" s="1">
        <v>36031988</v>
      </c>
    </row>
    <row r="39" spans="1:35" x14ac:dyDescent="0.3">
      <c r="A39" s="1" t="s">
        <v>180</v>
      </c>
      <c r="B39" s="1" t="s">
        <v>181</v>
      </c>
      <c r="C39" s="1" t="s">
        <v>165</v>
      </c>
      <c r="D39" s="1" t="s">
        <v>583</v>
      </c>
      <c r="AI39" s="1">
        <v>568113</v>
      </c>
    </row>
    <row r="40" spans="1:35" x14ac:dyDescent="0.3">
      <c r="C40" s="1" t="s">
        <v>165</v>
      </c>
      <c r="D40" s="1" t="s">
        <v>584</v>
      </c>
      <c r="AI40" s="1">
        <v>352761</v>
      </c>
    </row>
    <row r="41" spans="1:35" x14ac:dyDescent="0.3">
      <c r="A41" s="1" t="s">
        <v>180</v>
      </c>
      <c r="B41" s="1" t="s">
        <v>181</v>
      </c>
      <c r="C41" s="1" t="s">
        <v>165</v>
      </c>
      <c r="D41" s="1" t="s">
        <v>585</v>
      </c>
      <c r="AI41" s="1">
        <v>777151</v>
      </c>
    </row>
    <row r="42" spans="1:35" x14ac:dyDescent="0.3">
      <c r="A42" s="1" t="s">
        <v>180</v>
      </c>
      <c r="B42" s="1" t="s">
        <v>181</v>
      </c>
      <c r="C42" s="7" t="s">
        <v>165</v>
      </c>
      <c r="D42" s="7" t="s">
        <v>314</v>
      </c>
      <c r="G42" s="7">
        <f>SUM(G37:G41)</f>
        <v>4965000</v>
      </c>
      <c r="AI42" s="7">
        <f>SUM(AI37:AI41)</f>
        <v>37730013</v>
      </c>
    </row>
    <row r="43" spans="1:35" x14ac:dyDescent="0.3">
      <c r="A43" s="1" t="s">
        <v>180</v>
      </c>
      <c r="B43" s="1" t="s">
        <v>181</v>
      </c>
      <c r="C43" s="7" t="s">
        <v>166</v>
      </c>
      <c r="D43" s="7" t="s">
        <v>314</v>
      </c>
      <c r="G43" s="25">
        <f>G42+G36</f>
        <v>4968366</v>
      </c>
      <c r="AI43" s="25">
        <f>AI42+AI36</f>
        <v>40562365</v>
      </c>
    </row>
    <row r="44" spans="1:35" x14ac:dyDescent="0.3">
      <c r="A44" s="1" t="s">
        <v>180</v>
      </c>
      <c r="B44" s="1" t="s">
        <v>181</v>
      </c>
      <c r="C44" s="19" t="s">
        <v>167</v>
      </c>
      <c r="D44" s="1" t="s">
        <v>361</v>
      </c>
      <c r="G44" s="1">
        <v>600000</v>
      </c>
      <c r="AI44" s="1">
        <v>58220773</v>
      </c>
    </row>
    <row r="45" spans="1:35" x14ac:dyDescent="0.3">
      <c r="A45" s="1" t="s">
        <v>180</v>
      </c>
      <c r="B45" s="1" t="s">
        <v>181</v>
      </c>
      <c r="C45" s="1" t="s">
        <v>167</v>
      </c>
      <c r="D45" s="1" t="s">
        <v>362</v>
      </c>
      <c r="G45" s="1">
        <v>750890</v>
      </c>
      <c r="AI45" s="1" t="s">
        <v>182</v>
      </c>
    </row>
    <row r="46" spans="1:35" x14ac:dyDescent="0.3">
      <c r="A46" s="1" t="s">
        <v>180</v>
      </c>
      <c r="B46" s="1" t="s">
        <v>181</v>
      </c>
      <c r="C46" s="1" t="s">
        <v>167</v>
      </c>
      <c r="D46" s="1" t="s">
        <v>363</v>
      </c>
      <c r="G46" s="1">
        <v>13309279</v>
      </c>
      <c r="AI46" s="1">
        <v>4509208</v>
      </c>
    </row>
    <row r="47" spans="1:35" x14ac:dyDescent="0.3">
      <c r="A47" s="1" t="s">
        <v>180</v>
      </c>
      <c r="B47" s="1" t="s">
        <v>181</v>
      </c>
      <c r="C47" s="7" t="s">
        <v>167</v>
      </c>
      <c r="D47" s="7" t="s">
        <v>314</v>
      </c>
      <c r="G47" s="7">
        <f>SUM(G44:G46)</f>
        <v>14660169</v>
      </c>
      <c r="AI47" s="7">
        <f>SUM(AI44:AI46)</f>
        <v>62729981</v>
      </c>
    </row>
    <row r="48" spans="1:35" x14ac:dyDescent="0.3">
      <c r="A48" s="1" t="s">
        <v>180</v>
      </c>
      <c r="B48" s="1" t="s">
        <v>181</v>
      </c>
      <c r="C48" s="1" t="s">
        <v>169</v>
      </c>
      <c r="G48" s="1">
        <v>0</v>
      </c>
      <c r="AI48" s="1">
        <v>222406</v>
      </c>
    </row>
    <row r="49" spans="1:35" x14ac:dyDescent="0.3">
      <c r="A49" s="1" t="s">
        <v>180</v>
      </c>
      <c r="B49" s="1" t="s">
        <v>181</v>
      </c>
      <c r="C49" s="7" t="s">
        <v>168</v>
      </c>
      <c r="G49" s="25">
        <f>G47+G43+G48</f>
        <v>19628535</v>
      </c>
      <c r="AI49" s="25">
        <f>AI48+AI47+AI43</f>
        <v>103514752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5"/>
  <sheetViews>
    <sheetView topLeftCell="F1" workbookViewId="0">
      <selection activeCell="N16" sqref="N16"/>
    </sheetView>
  </sheetViews>
  <sheetFormatPr defaultRowHeight="14.4" x14ac:dyDescent="0.3"/>
  <cols>
    <col min="1" max="1" width="10.109375" style="1" bestFit="1" customWidth="1"/>
    <col min="2" max="2" width="16.5546875" style="1" customWidth="1"/>
    <col min="3" max="4" width="8.88671875" style="1"/>
    <col min="5" max="5" width="17" style="1" bestFit="1" customWidth="1"/>
    <col min="6" max="6" width="12.88671875" style="1" bestFit="1" customWidth="1"/>
    <col min="7" max="16384" width="8.88671875" style="1"/>
  </cols>
  <sheetData>
    <row r="1" spans="1:19" x14ac:dyDescent="0.3">
      <c r="A1" s="18" t="s">
        <v>0</v>
      </c>
      <c r="B1" s="18" t="s">
        <v>27</v>
      </c>
      <c r="C1" s="18" t="s">
        <v>2</v>
      </c>
      <c r="D1" s="18" t="s">
        <v>24</v>
      </c>
      <c r="E1" s="18" t="s">
        <v>88</v>
      </c>
      <c r="F1" s="18" t="s">
        <v>89</v>
      </c>
      <c r="G1" s="18" t="s">
        <v>90</v>
      </c>
      <c r="H1" s="18" t="s">
        <v>91</v>
      </c>
      <c r="I1" s="18" t="s">
        <v>4</v>
      </c>
      <c r="J1" s="18" t="s">
        <v>5</v>
      </c>
      <c r="K1" s="18" t="s">
        <v>92</v>
      </c>
      <c r="L1" s="18" t="s">
        <v>170</v>
      </c>
      <c r="M1" s="18" t="s">
        <v>171</v>
      </c>
      <c r="N1" s="18" t="s">
        <v>172</v>
      </c>
      <c r="O1" s="18" t="s">
        <v>174</v>
      </c>
      <c r="P1" s="18" t="s">
        <v>93</v>
      </c>
      <c r="Q1" s="18" t="s">
        <v>94</v>
      </c>
      <c r="R1" s="18" t="s">
        <v>95</v>
      </c>
      <c r="S1" s="18" t="s">
        <v>96</v>
      </c>
    </row>
    <row r="2" spans="1:19" x14ac:dyDescent="0.3">
      <c r="A2" s="1" t="s">
        <v>180</v>
      </c>
      <c r="B2" s="1" t="s">
        <v>181</v>
      </c>
      <c r="C2" s="1" t="s">
        <v>182</v>
      </c>
      <c r="D2" s="1" t="s">
        <v>179</v>
      </c>
      <c r="E2" s="1" t="s">
        <v>182</v>
      </c>
      <c r="F2" s="1" t="s">
        <v>182</v>
      </c>
      <c r="G2" s="1" t="s">
        <v>182</v>
      </c>
      <c r="H2" s="1" t="s">
        <v>182</v>
      </c>
      <c r="I2" s="1">
        <v>1962</v>
      </c>
      <c r="J2" s="1">
        <v>2002</v>
      </c>
    </row>
    <row r="3" spans="1:19" x14ac:dyDescent="0.3">
      <c r="A3" s="1" t="s">
        <v>180</v>
      </c>
      <c r="B3" s="1" t="s">
        <v>181</v>
      </c>
      <c r="C3" s="1" t="s">
        <v>182</v>
      </c>
      <c r="D3" s="1" t="s">
        <v>179</v>
      </c>
      <c r="E3" s="1" t="s">
        <v>182</v>
      </c>
      <c r="F3" s="1" t="s">
        <v>182</v>
      </c>
      <c r="G3" s="1" t="s">
        <v>182</v>
      </c>
      <c r="H3" s="1" t="s">
        <v>182</v>
      </c>
      <c r="I3" s="1">
        <v>1962</v>
      </c>
      <c r="J3" s="1">
        <v>1987</v>
      </c>
    </row>
    <row r="4" spans="1:19" x14ac:dyDescent="0.3">
      <c r="A4" s="1" t="s">
        <v>180</v>
      </c>
      <c r="B4" s="1" t="s">
        <v>181</v>
      </c>
      <c r="C4" s="1" t="s">
        <v>182</v>
      </c>
      <c r="D4" s="1" t="s">
        <v>179</v>
      </c>
      <c r="E4" s="1" t="s">
        <v>182</v>
      </c>
      <c r="F4" s="1" t="s">
        <v>182</v>
      </c>
      <c r="G4" s="1" t="s">
        <v>182</v>
      </c>
      <c r="H4" s="1" t="s">
        <v>182</v>
      </c>
      <c r="I4" s="1">
        <v>1963</v>
      </c>
      <c r="J4" s="1">
        <v>2003</v>
      </c>
    </row>
    <row r="5" spans="1:19" x14ac:dyDescent="0.3">
      <c r="A5" s="1" t="s">
        <v>180</v>
      </c>
      <c r="B5" s="1" t="s">
        <v>181</v>
      </c>
      <c r="C5" s="1" t="s">
        <v>182</v>
      </c>
      <c r="D5" s="1" t="s">
        <v>179</v>
      </c>
      <c r="E5" s="1" t="s">
        <v>182</v>
      </c>
      <c r="F5" s="1" t="s">
        <v>182</v>
      </c>
      <c r="G5" s="1" t="s">
        <v>182</v>
      </c>
      <c r="H5" s="1" t="s">
        <v>182</v>
      </c>
      <c r="I5" s="1">
        <v>1963</v>
      </c>
      <c r="J5" s="1">
        <v>1993</v>
      </c>
    </row>
    <row r="6" spans="1:19" x14ac:dyDescent="0.3">
      <c r="A6" s="1" t="s">
        <v>180</v>
      </c>
      <c r="B6" s="1" t="s">
        <v>181</v>
      </c>
      <c r="C6" s="1" t="s">
        <v>182</v>
      </c>
      <c r="D6" s="1" t="s">
        <v>179</v>
      </c>
      <c r="E6" s="1" t="s">
        <v>182</v>
      </c>
      <c r="F6" s="1" t="s">
        <v>182</v>
      </c>
      <c r="G6" s="1" t="s">
        <v>182</v>
      </c>
      <c r="H6" s="1" t="s">
        <v>182</v>
      </c>
      <c r="I6" s="1">
        <v>1967</v>
      </c>
      <c r="J6" s="1">
        <v>2007</v>
      </c>
    </row>
    <row r="7" spans="1:19" x14ac:dyDescent="0.3">
      <c r="A7" s="1" t="s">
        <v>180</v>
      </c>
      <c r="B7" s="1" t="s">
        <v>181</v>
      </c>
      <c r="C7" s="1" t="s">
        <v>182</v>
      </c>
      <c r="D7" s="1" t="s">
        <v>179</v>
      </c>
      <c r="E7" s="1" t="s">
        <v>182</v>
      </c>
      <c r="F7" s="1" t="s">
        <v>182</v>
      </c>
      <c r="G7" s="1" t="s">
        <v>182</v>
      </c>
      <c r="H7" s="1" t="s">
        <v>182</v>
      </c>
      <c r="I7" s="1">
        <v>1985</v>
      </c>
      <c r="J7" s="1">
        <v>1996</v>
      </c>
    </row>
    <row r="8" spans="1:19" x14ac:dyDescent="0.3">
      <c r="A8" s="1" t="s">
        <v>180</v>
      </c>
      <c r="B8" s="1" t="s">
        <v>181</v>
      </c>
      <c r="C8" s="1">
        <v>1991</v>
      </c>
      <c r="D8" s="1" t="s">
        <v>185</v>
      </c>
      <c r="E8" s="1" t="s">
        <v>343</v>
      </c>
      <c r="F8" s="1" t="s">
        <v>344</v>
      </c>
      <c r="G8" s="1" t="s">
        <v>182</v>
      </c>
      <c r="H8" s="1">
        <v>7425000</v>
      </c>
      <c r="I8" s="1">
        <v>1991</v>
      </c>
      <c r="J8" s="1">
        <v>2011</v>
      </c>
      <c r="K8" s="1" t="s">
        <v>183</v>
      </c>
      <c r="L8" s="1">
        <v>110</v>
      </c>
      <c r="M8" s="1">
        <v>100</v>
      </c>
      <c r="N8" s="1" t="s">
        <v>342</v>
      </c>
      <c r="O8" s="1" t="s">
        <v>187</v>
      </c>
      <c r="P8" s="1" t="s">
        <v>186</v>
      </c>
      <c r="Q8" s="1" t="s">
        <v>187</v>
      </c>
      <c r="R8" s="1" t="s">
        <v>193</v>
      </c>
    </row>
    <row r="9" spans="1:19" x14ac:dyDescent="0.3">
      <c r="A9" s="1" t="s">
        <v>180</v>
      </c>
      <c r="B9" s="1" t="s">
        <v>181</v>
      </c>
      <c r="C9" s="1">
        <v>1991</v>
      </c>
      <c r="D9" s="1" t="s">
        <v>185</v>
      </c>
      <c r="E9" s="1" t="s">
        <v>343</v>
      </c>
      <c r="F9" s="1" t="s">
        <v>344</v>
      </c>
      <c r="G9" s="1" t="s">
        <v>182</v>
      </c>
      <c r="H9" s="1">
        <v>4385000</v>
      </c>
      <c r="I9" s="1">
        <v>1991</v>
      </c>
      <c r="J9" s="1">
        <v>2007</v>
      </c>
      <c r="K9" s="1" t="s">
        <v>184</v>
      </c>
      <c r="L9" s="1">
        <v>110</v>
      </c>
      <c r="M9" s="1">
        <v>100</v>
      </c>
      <c r="N9" s="1" t="s">
        <v>342</v>
      </c>
      <c r="O9" s="1" t="s">
        <v>187</v>
      </c>
      <c r="P9" s="1" t="s">
        <v>186</v>
      </c>
      <c r="Q9" s="1" t="s">
        <v>187</v>
      </c>
      <c r="R9" s="1" t="s">
        <v>193</v>
      </c>
    </row>
    <row r="10" spans="1:19" x14ac:dyDescent="0.3">
      <c r="A10" s="1" t="s">
        <v>180</v>
      </c>
      <c r="B10" s="1" t="s">
        <v>181</v>
      </c>
      <c r="C10" s="1">
        <v>1991</v>
      </c>
      <c r="D10" s="1" t="s">
        <v>188</v>
      </c>
      <c r="E10" s="1" t="s">
        <v>343</v>
      </c>
      <c r="F10" s="1" t="s">
        <v>344</v>
      </c>
      <c r="G10" s="1" t="s">
        <v>182</v>
      </c>
      <c r="H10" s="1">
        <v>2335000</v>
      </c>
      <c r="I10" s="1">
        <v>1991</v>
      </c>
      <c r="J10" s="1">
        <v>2007</v>
      </c>
      <c r="K10" s="1" t="s">
        <v>189</v>
      </c>
      <c r="L10" s="1">
        <v>110</v>
      </c>
      <c r="M10" s="1">
        <v>100</v>
      </c>
      <c r="N10" s="1" t="s">
        <v>342</v>
      </c>
      <c r="O10" s="1" t="s">
        <v>187</v>
      </c>
      <c r="P10" s="1" t="s">
        <v>186</v>
      </c>
      <c r="Q10" s="1" t="s">
        <v>187</v>
      </c>
      <c r="R10" s="1" t="s">
        <v>193</v>
      </c>
    </row>
    <row r="11" spans="1:19" x14ac:dyDescent="0.3">
      <c r="A11" s="1" t="s">
        <v>180</v>
      </c>
      <c r="B11" s="1" t="s">
        <v>181</v>
      </c>
      <c r="C11" s="1">
        <v>1991</v>
      </c>
      <c r="D11" s="1" t="s">
        <v>192</v>
      </c>
      <c r="E11" s="1" t="s">
        <v>345</v>
      </c>
      <c r="F11" s="1" t="s">
        <v>345</v>
      </c>
      <c r="G11" s="1" t="s">
        <v>182</v>
      </c>
      <c r="H11" s="1">
        <v>10540000</v>
      </c>
      <c r="I11" s="1">
        <v>1991</v>
      </c>
      <c r="J11" s="1">
        <v>1993</v>
      </c>
      <c r="K11" s="1" t="s">
        <v>190</v>
      </c>
      <c r="L11" s="1">
        <v>110</v>
      </c>
      <c r="M11" s="1">
        <v>100</v>
      </c>
      <c r="N11" s="1" t="s">
        <v>342</v>
      </c>
      <c r="O11" s="1" t="s">
        <v>187</v>
      </c>
      <c r="P11" s="1" t="s">
        <v>186</v>
      </c>
      <c r="Q11" s="1" t="s">
        <v>187</v>
      </c>
      <c r="R11" s="1" t="s">
        <v>193</v>
      </c>
    </row>
    <row r="12" spans="1:19" x14ac:dyDescent="0.3">
      <c r="A12" s="1" t="s">
        <v>180</v>
      </c>
      <c r="B12" s="1" t="s">
        <v>181</v>
      </c>
      <c r="C12" s="1">
        <v>1991</v>
      </c>
      <c r="D12" s="1" t="s">
        <v>192</v>
      </c>
      <c r="E12" s="1" t="s">
        <v>345</v>
      </c>
      <c r="F12" s="1" t="s">
        <v>345</v>
      </c>
      <c r="G12" s="1" t="s">
        <v>182</v>
      </c>
      <c r="H12" s="1">
        <v>7490000</v>
      </c>
      <c r="I12" s="1">
        <v>1991</v>
      </c>
      <c r="J12" s="1">
        <v>1994</v>
      </c>
      <c r="K12" s="1" t="s">
        <v>191</v>
      </c>
      <c r="L12" s="1">
        <v>110</v>
      </c>
      <c r="M12" s="1">
        <v>100</v>
      </c>
      <c r="N12" s="1" t="s">
        <v>342</v>
      </c>
      <c r="O12" s="1" t="s">
        <v>187</v>
      </c>
      <c r="P12" s="1" t="s">
        <v>186</v>
      </c>
      <c r="Q12" s="1" t="s">
        <v>187</v>
      </c>
      <c r="R12" s="1" t="s">
        <v>193</v>
      </c>
    </row>
    <row r="13" spans="1:19" x14ac:dyDescent="0.3">
      <c r="A13" s="1" t="s">
        <v>180</v>
      </c>
      <c r="B13" s="1" t="s">
        <v>181</v>
      </c>
      <c r="C13" s="1">
        <v>1996</v>
      </c>
      <c r="D13" s="1" t="s">
        <v>185</v>
      </c>
      <c r="E13" s="1" t="s">
        <v>343</v>
      </c>
      <c r="F13" s="1" t="s">
        <v>182</v>
      </c>
      <c r="G13" s="1" t="s">
        <v>182</v>
      </c>
      <c r="H13" s="1">
        <v>7095000</v>
      </c>
      <c r="I13" s="1">
        <v>1996</v>
      </c>
      <c r="J13" s="1">
        <v>2011</v>
      </c>
      <c r="K13" s="1" t="s">
        <v>183</v>
      </c>
      <c r="L13" s="1">
        <v>110</v>
      </c>
      <c r="M13" s="1">
        <v>100</v>
      </c>
      <c r="N13" s="1" t="s">
        <v>342</v>
      </c>
      <c r="O13" s="1" t="s">
        <v>187</v>
      </c>
      <c r="P13" s="1" t="s">
        <v>186</v>
      </c>
      <c r="Q13" s="1" t="s">
        <v>187</v>
      </c>
      <c r="R13" s="1" t="s">
        <v>384</v>
      </c>
    </row>
    <row r="14" spans="1:19" x14ac:dyDescent="0.3">
      <c r="A14" s="1" t="s">
        <v>180</v>
      </c>
      <c r="B14" s="1" t="s">
        <v>181</v>
      </c>
      <c r="C14" s="1">
        <v>2001</v>
      </c>
      <c r="D14" s="1" t="s">
        <v>185</v>
      </c>
      <c r="E14" s="1" t="s">
        <v>343</v>
      </c>
      <c r="F14" s="1" t="s">
        <v>182</v>
      </c>
      <c r="G14" s="1" t="s">
        <v>182</v>
      </c>
      <c r="H14" s="1">
        <v>6935000</v>
      </c>
      <c r="I14" s="1">
        <v>2001</v>
      </c>
      <c r="J14" s="1">
        <v>2011</v>
      </c>
      <c r="K14" s="1" t="s">
        <v>183</v>
      </c>
      <c r="L14" s="1">
        <v>110</v>
      </c>
      <c r="M14" s="1">
        <v>100</v>
      </c>
      <c r="N14" s="1" t="s">
        <v>342</v>
      </c>
      <c r="O14" s="1" t="s">
        <v>187</v>
      </c>
      <c r="P14" s="1" t="s">
        <v>186</v>
      </c>
      <c r="Q14" s="1" t="s">
        <v>187</v>
      </c>
      <c r="R14" s="1" t="s">
        <v>384</v>
      </c>
    </row>
    <row r="15" spans="1:19" x14ac:dyDescent="0.3">
      <c r="A15" s="1" t="s">
        <v>180</v>
      </c>
      <c r="B15" s="1" t="s">
        <v>181</v>
      </c>
      <c r="C15" s="1">
        <v>2019</v>
      </c>
      <c r="D15" s="1" t="s">
        <v>185</v>
      </c>
      <c r="E15" s="1" t="s">
        <v>464</v>
      </c>
      <c r="F15" s="1" t="s">
        <v>344</v>
      </c>
      <c r="G15" s="1" t="s">
        <v>182</v>
      </c>
      <c r="H15" s="1">
        <v>5390000</v>
      </c>
      <c r="I15" s="1">
        <v>2019</v>
      </c>
      <c r="J15" s="1">
        <v>2035</v>
      </c>
      <c r="K15" s="1" t="s">
        <v>183</v>
      </c>
      <c r="L15" s="1">
        <v>100</v>
      </c>
      <c r="M15" s="1">
        <v>100</v>
      </c>
      <c r="N15" s="1" t="s">
        <v>340</v>
      </c>
      <c r="O15" s="1" t="s">
        <v>187</v>
      </c>
      <c r="P15" s="1" t="s">
        <v>186</v>
      </c>
      <c r="Q15" s="1" t="s">
        <v>187</v>
      </c>
      <c r="R15" s="1" t="s">
        <v>465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selection sqref="A1:I1"/>
    </sheetView>
  </sheetViews>
  <sheetFormatPr defaultRowHeight="14.4" x14ac:dyDescent="0.3"/>
  <cols>
    <col min="1" max="16384" width="8.88671875" style="1"/>
  </cols>
  <sheetData>
    <row r="1" spans="1:9" x14ac:dyDescent="0.3">
      <c r="A1" s="2" t="s">
        <v>0</v>
      </c>
      <c r="B1" s="2" t="s">
        <v>27</v>
      </c>
      <c r="C1" s="2" t="s">
        <v>2</v>
      </c>
      <c r="D1" s="2" t="s">
        <v>24</v>
      </c>
      <c r="E1" s="8" t="s">
        <v>110</v>
      </c>
      <c r="F1" s="5" t="s">
        <v>32</v>
      </c>
      <c r="G1" s="9" t="s">
        <v>156</v>
      </c>
      <c r="H1" s="2" t="s">
        <v>157</v>
      </c>
      <c r="I1" s="4" t="s">
        <v>96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5F15-0435-4694-A994-75AAA1CD402C}">
  <dimension ref="A1:AL38"/>
  <sheetViews>
    <sheetView tabSelected="1" workbookViewId="0">
      <selection activeCell="E19" sqref="E19"/>
    </sheetView>
  </sheetViews>
  <sheetFormatPr defaultRowHeight="14.4" x14ac:dyDescent="0.3"/>
  <cols>
    <col min="1" max="1" width="6.88671875" customWidth="1"/>
    <col min="2" max="2" width="61.109375" customWidth="1"/>
    <col min="3" max="3" width="16.33203125" customWidth="1"/>
    <col min="4" max="4" width="2.5546875" customWidth="1"/>
    <col min="5" max="9" width="11.5546875" bestFit="1" customWidth="1"/>
    <col min="10" max="13" width="12.5546875" bestFit="1" customWidth="1"/>
    <col min="14" max="16" width="11.5546875" bestFit="1" customWidth="1"/>
    <col min="17" max="17" width="12.5546875" bestFit="1" customWidth="1"/>
    <col min="18" max="21" width="10.5546875" bestFit="1" customWidth="1"/>
    <col min="22" max="22" width="11.44140625" bestFit="1" customWidth="1"/>
    <col min="23" max="27" width="10.5546875" bestFit="1" customWidth="1"/>
    <col min="28" max="31" width="10" bestFit="1" customWidth="1"/>
    <col min="35" max="35" width="11.44140625" bestFit="1" customWidth="1"/>
    <col min="36" max="36" width="10.44140625" bestFit="1" customWidth="1"/>
    <col min="37" max="37" width="12" bestFit="1" customWidth="1"/>
  </cols>
  <sheetData>
    <row r="1" spans="1:37" x14ac:dyDescent="0.3">
      <c r="B1" s="28" t="s">
        <v>611</v>
      </c>
      <c r="C1" s="28" t="s">
        <v>612</v>
      </c>
      <c r="D1" s="28"/>
      <c r="E1" s="28">
        <v>1986</v>
      </c>
      <c r="F1" s="28">
        <v>1987</v>
      </c>
      <c r="G1" s="28">
        <v>1988</v>
      </c>
      <c r="H1" s="28">
        <v>1989</v>
      </c>
      <c r="I1" s="28">
        <v>1990</v>
      </c>
      <c r="J1" s="28">
        <v>1991</v>
      </c>
      <c r="K1" s="28">
        <v>1992</v>
      </c>
      <c r="L1" s="28">
        <v>1993</v>
      </c>
      <c r="M1" s="28">
        <v>1994</v>
      </c>
      <c r="N1" s="28">
        <v>1995</v>
      </c>
      <c r="O1" s="28">
        <v>1996</v>
      </c>
      <c r="P1" s="28">
        <v>1997</v>
      </c>
      <c r="Q1" s="28">
        <v>1998</v>
      </c>
      <c r="R1" s="28">
        <v>1999</v>
      </c>
      <c r="S1" s="28">
        <v>2000</v>
      </c>
      <c r="T1" s="28">
        <v>2001</v>
      </c>
      <c r="U1" s="28">
        <v>2002</v>
      </c>
      <c r="V1" s="28">
        <v>2003</v>
      </c>
      <c r="W1" s="28">
        <v>2004</v>
      </c>
      <c r="X1" s="28">
        <v>2005</v>
      </c>
      <c r="Y1" s="28">
        <v>2006</v>
      </c>
      <c r="Z1" s="28">
        <v>2007</v>
      </c>
      <c r="AA1" s="28">
        <v>2008</v>
      </c>
      <c r="AB1" s="28">
        <v>2009</v>
      </c>
      <c r="AC1" s="28">
        <v>2010</v>
      </c>
      <c r="AD1" s="28">
        <v>2011</v>
      </c>
      <c r="AE1" s="28">
        <v>2012</v>
      </c>
      <c r="AF1" s="28">
        <v>2013</v>
      </c>
      <c r="AG1" s="28">
        <v>2014</v>
      </c>
      <c r="AH1" s="28">
        <v>2015</v>
      </c>
      <c r="AI1" s="28">
        <v>2016</v>
      </c>
      <c r="AJ1" s="28">
        <v>2017</v>
      </c>
      <c r="AK1" s="28">
        <v>2018</v>
      </c>
    </row>
    <row r="2" spans="1:37" ht="15.6" x14ac:dyDescent="0.3">
      <c r="A2" t="s">
        <v>613</v>
      </c>
      <c r="B2" s="29" t="s">
        <v>69</v>
      </c>
      <c r="C2" s="30" t="s">
        <v>614</v>
      </c>
      <c r="D2" s="30" t="s">
        <v>615</v>
      </c>
      <c r="I2">
        <f>fiscal!G14</f>
        <v>2046181</v>
      </c>
      <c r="J2">
        <f>fiscal!H14</f>
        <v>2854984</v>
      </c>
      <c r="K2">
        <f>fiscal!I14</f>
        <v>3359292</v>
      </c>
      <c r="L2">
        <f>fiscal!J14</f>
        <v>3352876</v>
      </c>
      <c r="M2">
        <f>fiscal!K14</f>
        <v>4300682</v>
      </c>
      <c r="N2">
        <f>fiscal!L14</f>
        <v>4567193</v>
      </c>
      <c r="O2">
        <f>fiscal!M14</f>
        <v>4518027</v>
      </c>
      <c r="P2">
        <f>fiscal!N14</f>
        <v>4570539</v>
      </c>
      <c r="Q2">
        <f>fiscal!O14</f>
        <v>4566690</v>
      </c>
      <c r="R2">
        <f>fiscal!P14</f>
        <v>4727184</v>
      </c>
      <c r="S2">
        <f>fiscal!Q14</f>
        <v>4544985</v>
      </c>
      <c r="T2">
        <f>fiscal!R14</f>
        <v>0</v>
      </c>
      <c r="U2">
        <f>fiscal!S14</f>
        <v>0</v>
      </c>
      <c r="V2">
        <f>fiscal!T14</f>
        <v>0</v>
      </c>
      <c r="W2">
        <f>fiscal!U14</f>
        <v>0</v>
      </c>
      <c r="X2">
        <f>fiscal!V14</f>
        <v>0</v>
      </c>
      <c r="Y2">
        <f>fiscal!W14</f>
        <v>0</v>
      </c>
      <c r="Z2">
        <f>fiscal!X14</f>
        <v>0</v>
      </c>
      <c r="AA2">
        <f>fiscal!Y14</f>
        <v>0</v>
      </c>
      <c r="AB2">
        <f>fiscal!Z14</f>
        <v>0</v>
      </c>
      <c r="AC2">
        <f>fiscal!AA14</f>
        <v>0</v>
      </c>
      <c r="AD2">
        <f>fiscal!AB14</f>
        <v>0</v>
      </c>
      <c r="AE2">
        <f>fiscal!AC14</f>
        <v>0</v>
      </c>
      <c r="AF2">
        <f>fiscal!AD14</f>
        <v>0</v>
      </c>
      <c r="AG2">
        <f>fiscal!AE14</f>
        <v>8224271</v>
      </c>
      <c r="AH2">
        <f>fiscal!AF14</f>
        <v>8326929</v>
      </c>
      <c r="AI2">
        <f>fiscal!AG14</f>
        <v>10159109</v>
      </c>
      <c r="AJ2">
        <f>fiscal!AH14</f>
        <v>10276811</v>
      </c>
      <c r="AK2">
        <f>fiscal!AI14</f>
        <v>0</v>
      </c>
    </row>
    <row r="3" spans="1:37" ht="15.6" x14ac:dyDescent="0.3">
      <c r="A3" t="s">
        <v>616</v>
      </c>
      <c r="B3" s="29" t="s">
        <v>71</v>
      </c>
      <c r="C3" s="30" t="s">
        <v>617</v>
      </c>
      <c r="D3" s="30" t="s">
        <v>615</v>
      </c>
      <c r="I3">
        <f>fiscal!G25</f>
        <v>854798</v>
      </c>
      <c r="J3">
        <f>fiscal!H25</f>
        <v>958056</v>
      </c>
      <c r="K3">
        <f>fiscal!I25</f>
        <v>1246817</v>
      </c>
      <c r="L3">
        <f>fiscal!J25</f>
        <v>1312350</v>
      </c>
      <c r="M3">
        <f>fiscal!K25</f>
        <v>1506010</v>
      </c>
      <c r="N3">
        <f>fiscal!L25</f>
        <v>1527158</v>
      </c>
      <c r="O3">
        <f>fiscal!M25</f>
        <v>1681544</v>
      </c>
      <c r="P3">
        <f>fiscal!N25</f>
        <v>1645673</v>
      </c>
      <c r="Q3">
        <f>fiscal!O25</f>
        <v>1805262</v>
      </c>
      <c r="R3">
        <f>fiscal!P25</f>
        <v>1993775</v>
      </c>
      <c r="S3">
        <f>fiscal!Q25</f>
        <v>1967847</v>
      </c>
      <c r="T3">
        <f>fiscal!R25</f>
        <v>0</v>
      </c>
      <c r="U3">
        <f>fiscal!S25</f>
        <v>0</v>
      </c>
      <c r="V3">
        <f>fiscal!T25</f>
        <v>0</v>
      </c>
      <c r="W3">
        <f>fiscal!U25</f>
        <v>0</v>
      </c>
      <c r="X3">
        <f>fiscal!V25</f>
        <v>0</v>
      </c>
      <c r="Y3">
        <f>fiscal!W25</f>
        <v>0</v>
      </c>
      <c r="Z3">
        <f>fiscal!X25</f>
        <v>0</v>
      </c>
      <c r="AA3">
        <f>fiscal!Y25</f>
        <v>0</v>
      </c>
      <c r="AB3">
        <f>fiscal!Z25</f>
        <v>0</v>
      </c>
      <c r="AC3">
        <f>fiscal!AA25</f>
        <v>0</v>
      </c>
      <c r="AD3">
        <f>fiscal!AB25</f>
        <v>0</v>
      </c>
      <c r="AE3">
        <f>fiscal!AC25</f>
        <v>0</v>
      </c>
      <c r="AF3">
        <f>fiscal!AD25</f>
        <v>0</v>
      </c>
      <c r="AG3">
        <f>fiscal!AE25</f>
        <v>5636933</v>
      </c>
      <c r="AH3">
        <f>fiscal!AF25</f>
        <v>5780142</v>
      </c>
      <c r="AI3">
        <f>fiscal!AG25</f>
        <v>6116965</v>
      </c>
      <c r="AJ3">
        <f>fiscal!AH25</f>
        <v>7704290</v>
      </c>
      <c r="AK3">
        <f>fiscal!AI25</f>
        <v>0</v>
      </c>
    </row>
    <row r="4" spans="1:37" ht="15.6" x14ac:dyDescent="0.3">
      <c r="A4" t="s">
        <v>618</v>
      </c>
      <c r="B4" s="29" t="s">
        <v>619</v>
      </c>
      <c r="C4" s="30" t="s">
        <v>620</v>
      </c>
      <c r="D4" s="30" t="s">
        <v>615</v>
      </c>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row>
    <row r="5" spans="1:37" ht="15.6" x14ac:dyDescent="0.3">
      <c r="A5" t="s">
        <v>621</v>
      </c>
      <c r="B5" s="29" t="s">
        <v>622</v>
      </c>
      <c r="C5" s="30" t="s">
        <v>623</v>
      </c>
      <c r="D5" s="30" t="s">
        <v>615</v>
      </c>
    </row>
    <row r="6" spans="1:37" ht="15.6" x14ac:dyDescent="0.3">
      <c r="A6" t="s">
        <v>624</v>
      </c>
      <c r="B6" s="29" t="s">
        <v>625</v>
      </c>
      <c r="C6" s="30" t="s">
        <v>623</v>
      </c>
      <c r="D6" s="30" t="s">
        <v>615</v>
      </c>
    </row>
    <row r="7" spans="1:37" ht="15.6" x14ac:dyDescent="0.3">
      <c r="A7" t="s">
        <v>626</v>
      </c>
      <c r="B7" s="29" t="s">
        <v>627</v>
      </c>
      <c r="C7" s="30" t="s">
        <v>628</v>
      </c>
      <c r="D7" s="30" t="s">
        <v>615</v>
      </c>
      <c r="E7" s="31"/>
      <c r="F7" s="31"/>
      <c r="G7" s="31"/>
      <c r="H7" s="31"/>
      <c r="I7" s="31">
        <f>assets!G12-assets!G6-assets!G5</f>
        <v>1109311</v>
      </c>
      <c r="J7" s="31">
        <f>assets!H12-assets!H6-assets!H5</f>
        <v>0</v>
      </c>
      <c r="K7" s="31">
        <f>assets!I12-assets!I6-assets!I5</f>
        <v>0</v>
      </c>
      <c r="L7" s="31">
        <f>assets!J12-assets!J6-assets!J5</f>
        <v>0</v>
      </c>
      <c r="M7" s="31">
        <f>assets!K12-assets!K6-assets!K5</f>
        <v>0</v>
      </c>
      <c r="N7" s="31">
        <f>assets!L12-assets!L6-assets!L5</f>
        <v>0</v>
      </c>
      <c r="O7" s="31">
        <f>assets!M12-assets!M6-assets!M5</f>
        <v>0</v>
      </c>
      <c r="P7" s="31">
        <f>assets!N12-assets!N6-assets!N5</f>
        <v>0</v>
      </c>
      <c r="Q7" s="31">
        <f>assets!O12-assets!O6-assets!O5</f>
        <v>0</v>
      </c>
      <c r="R7" s="31">
        <f>assets!P12-assets!P6-assets!P5</f>
        <v>0</v>
      </c>
      <c r="S7" s="31">
        <f>assets!Q12-assets!Q6-assets!Q5</f>
        <v>0</v>
      </c>
      <c r="T7" s="31">
        <f>assets!R12-assets!R6-assets!R5</f>
        <v>0</v>
      </c>
      <c r="U7" s="31">
        <f>assets!S12-assets!S6-assets!S5</f>
        <v>0</v>
      </c>
      <c r="V7" s="31">
        <f>assets!T12-assets!T6-assets!T5</f>
        <v>0</v>
      </c>
      <c r="W7" s="31">
        <f>assets!U12-assets!U6-assets!U5</f>
        <v>0</v>
      </c>
      <c r="X7" s="31">
        <f>assets!V12-assets!V6-assets!V5</f>
        <v>0</v>
      </c>
      <c r="Y7" s="31">
        <f>assets!W12-assets!W6-assets!W5</f>
        <v>0</v>
      </c>
      <c r="Z7" s="31">
        <f>assets!X12-assets!X6-assets!X5</f>
        <v>0</v>
      </c>
      <c r="AA7" s="31">
        <f>assets!Y12-assets!Y6-assets!Y5</f>
        <v>0</v>
      </c>
      <c r="AB7" s="31">
        <f>assets!Z12-assets!Z6-assets!Z5</f>
        <v>0</v>
      </c>
      <c r="AC7" s="31">
        <f>assets!AA12-assets!AA6-assets!AA5</f>
        <v>0</v>
      </c>
      <c r="AD7" s="31">
        <f>assets!AB12-assets!AB6-assets!AB5</f>
        <v>0</v>
      </c>
      <c r="AE7" s="31">
        <f>assets!AC12-assets!AC6-assets!AC5</f>
        <v>0</v>
      </c>
      <c r="AF7" s="31">
        <f>assets!AD12-assets!AD6-assets!AD5</f>
        <v>0</v>
      </c>
      <c r="AG7" s="31">
        <f>assets!AE12-assets!AE6-assets!AE5</f>
        <v>0</v>
      </c>
      <c r="AH7" s="31">
        <f>assets!AF12-assets!AF6-assets!AF5</f>
        <v>0</v>
      </c>
      <c r="AI7" s="31">
        <f>assets!AG12-assets!AG6-assets!AG5</f>
        <v>0</v>
      </c>
      <c r="AJ7" s="31">
        <f>assets!AH12-assets!AH6-assets!AH5</f>
        <v>0</v>
      </c>
      <c r="AK7" s="31">
        <f>assets!AI12-assets!AI6-assets!AI5</f>
        <v>11474657</v>
      </c>
    </row>
    <row r="8" spans="1:37" ht="15.6" x14ac:dyDescent="0.3">
      <c r="A8" t="s">
        <v>629</v>
      </c>
      <c r="B8" s="29" t="s">
        <v>630</v>
      </c>
      <c r="C8" s="30" t="s">
        <v>631</v>
      </c>
      <c r="D8" s="30" t="s">
        <v>615</v>
      </c>
      <c r="E8" s="31"/>
      <c r="F8" s="31"/>
      <c r="G8" s="31"/>
      <c r="H8" s="31"/>
      <c r="I8" s="31">
        <f>assets!G36-assets!G30</f>
        <v>975</v>
      </c>
      <c r="J8" s="31">
        <f>assets!H36-assets!H30</f>
        <v>0</v>
      </c>
      <c r="K8" s="31">
        <f>assets!I36-assets!I30</f>
        <v>0</v>
      </c>
      <c r="L8" s="31">
        <f>assets!J36-assets!J30</f>
        <v>0</v>
      </c>
      <c r="M8" s="31">
        <f>assets!K36-assets!K30</f>
        <v>0</v>
      </c>
      <c r="N8" s="31">
        <f>assets!L36-assets!L30</f>
        <v>0</v>
      </c>
      <c r="O8" s="31">
        <f>assets!M36-assets!M30</f>
        <v>0</v>
      </c>
      <c r="P8" s="31">
        <f>assets!N36-assets!N30</f>
        <v>0</v>
      </c>
      <c r="Q8" s="31">
        <f>assets!O36-assets!O30</f>
        <v>0</v>
      </c>
      <c r="R8" s="31">
        <f>assets!P36-assets!P30</f>
        <v>0</v>
      </c>
      <c r="S8" s="31">
        <f>assets!Q36-assets!Q30</f>
        <v>0</v>
      </c>
      <c r="T8" s="31">
        <f>assets!R36-assets!R30</f>
        <v>0</v>
      </c>
      <c r="U8" s="31">
        <f>assets!S36-assets!S30</f>
        <v>0</v>
      </c>
      <c r="V8" s="31">
        <f>assets!T36-assets!T30</f>
        <v>0</v>
      </c>
      <c r="W8" s="31">
        <f>assets!U36-assets!U30</f>
        <v>0</v>
      </c>
      <c r="X8" s="31">
        <f>assets!V36-assets!V30</f>
        <v>0</v>
      </c>
      <c r="Y8" s="31">
        <f>assets!W36-assets!W30</f>
        <v>0</v>
      </c>
      <c r="Z8" s="31">
        <f>assets!X36-assets!X30</f>
        <v>0</v>
      </c>
      <c r="AA8" s="31">
        <f>assets!Y36-assets!Y30</f>
        <v>0</v>
      </c>
      <c r="AB8" s="31">
        <f>assets!Z36-assets!Z30</f>
        <v>0</v>
      </c>
      <c r="AC8" s="31">
        <f>assets!AA36-assets!AA30</f>
        <v>0</v>
      </c>
      <c r="AD8" s="31">
        <f>assets!AB36-assets!AB30</f>
        <v>0</v>
      </c>
      <c r="AE8" s="31">
        <f>assets!AC36-assets!AC30</f>
        <v>0</v>
      </c>
      <c r="AF8" s="31">
        <f>assets!AD36-assets!AD30</f>
        <v>0</v>
      </c>
      <c r="AG8" s="31">
        <f>assets!AE36-assets!AE30</f>
        <v>0</v>
      </c>
      <c r="AH8" s="31">
        <f>assets!AF36-assets!AF30</f>
        <v>0</v>
      </c>
      <c r="AI8" s="31">
        <f>assets!AG36-assets!AG30</f>
        <v>0</v>
      </c>
      <c r="AJ8" s="31">
        <f>assets!AH36-assets!AH30</f>
        <v>0</v>
      </c>
      <c r="AK8" s="31">
        <f>assets!AI36-assets!AI30</f>
        <v>2803536</v>
      </c>
    </row>
    <row r="9" spans="1:37" ht="15.6" x14ac:dyDescent="0.3">
      <c r="A9" t="s">
        <v>632</v>
      </c>
      <c r="B9" s="29" t="s">
        <v>633</v>
      </c>
      <c r="C9" s="30" t="s">
        <v>634</v>
      </c>
      <c r="D9" s="30" t="s">
        <v>615</v>
      </c>
      <c r="I9">
        <f>assets!G3+assets!G4</f>
        <v>1099311</v>
      </c>
      <c r="J9">
        <f>assets!H3+assets!H4</f>
        <v>0</v>
      </c>
      <c r="K9">
        <f>assets!I3+assets!I4</f>
        <v>0</v>
      </c>
      <c r="L9">
        <f>assets!J3+assets!J4</f>
        <v>0</v>
      </c>
      <c r="M9">
        <f>assets!K3+assets!K4</f>
        <v>0</v>
      </c>
      <c r="N9">
        <f>assets!L3+assets!L4</f>
        <v>0</v>
      </c>
      <c r="O9">
        <f>assets!M3+assets!M4</f>
        <v>0</v>
      </c>
      <c r="P9">
        <f>assets!N3+assets!N4</f>
        <v>0</v>
      </c>
      <c r="Q9">
        <f>assets!O3+assets!O4</f>
        <v>0</v>
      </c>
      <c r="R9">
        <f>assets!P3+assets!P4</f>
        <v>0</v>
      </c>
      <c r="S9">
        <f>assets!Q3+assets!Q4</f>
        <v>0</v>
      </c>
      <c r="T9">
        <f>assets!R3+assets!R4</f>
        <v>0</v>
      </c>
      <c r="U9">
        <f>assets!S3+assets!S4</f>
        <v>0</v>
      </c>
      <c r="V9">
        <f>assets!T3+assets!T4</f>
        <v>0</v>
      </c>
      <c r="W9">
        <f>assets!U3+assets!U4</f>
        <v>0</v>
      </c>
      <c r="X9">
        <f>assets!V3+assets!V4</f>
        <v>0</v>
      </c>
      <c r="Y9">
        <f>assets!W3+assets!W4</f>
        <v>0</v>
      </c>
      <c r="Z9">
        <f>assets!X3+assets!X4</f>
        <v>0</v>
      </c>
      <c r="AA9">
        <f>assets!Y3+assets!Y4</f>
        <v>0</v>
      </c>
      <c r="AB9">
        <f>assets!Z3+assets!Z4</f>
        <v>0</v>
      </c>
      <c r="AC9">
        <f>assets!AA3+assets!AA4</f>
        <v>0</v>
      </c>
      <c r="AD9">
        <f>assets!AB3+assets!AB4</f>
        <v>0</v>
      </c>
      <c r="AE9">
        <f>assets!AC3+assets!AC4</f>
        <v>0</v>
      </c>
      <c r="AF9">
        <f>assets!AD3+assets!AD4</f>
        <v>0</v>
      </c>
      <c r="AG9">
        <f>assets!AE3+assets!AE4</f>
        <v>0</v>
      </c>
      <c r="AH9">
        <f>assets!AF3+assets!AF4</f>
        <v>0</v>
      </c>
      <c r="AI9">
        <f>assets!AG3+assets!AG4</f>
        <v>0</v>
      </c>
      <c r="AJ9">
        <f>assets!AH3+assets!AH4</f>
        <v>0</v>
      </c>
      <c r="AK9">
        <f>assets!AI3+assets!AI4</f>
        <v>0</v>
      </c>
    </row>
    <row r="10" spans="1:37" ht="15.6" x14ac:dyDescent="0.3">
      <c r="A10" t="s">
        <v>635</v>
      </c>
      <c r="B10" s="29" t="s">
        <v>636</v>
      </c>
      <c r="C10" s="30" t="s">
        <v>637</v>
      </c>
      <c r="D10" s="30" t="s">
        <v>615</v>
      </c>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row>
    <row r="11" spans="1:37" ht="15.6" x14ac:dyDescent="0.3">
      <c r="A11" t="s">
        <v>638</v>
      </c>
      <c r="B11" s="29" t="s">
        <v>639</v>
      </c>
      <c r="C11" s="30" t="s">
        <v>640</v>
      </c>
      <c r="D11" s="30" t="s">
        <v>615</v>
      </c>
      <c r="E11" s="32"/>
      <c r="F11" s="32"/>
      <c r="G11" s="32"/>
      <c r="H11" s="32"/>
      <c r="I11" s="32">
        <f>assets!G19</f>
        <v>17405222</v>
      </c>
      <c r="J11" s="32">
        <f>assets!H19</f>
        <v>0</v>
      </c>
      <c r="K11" s="32">
        <f>assets!I19</f>
        <v>0</v>
      </c>
      <c r="L11" s="32">
        <f>assets!J19</f>
        <v>0</v>
      </c>
      <c r="M11" s="32">
        <f>assets!K19</f>
        <v>0</v>
      </c>
      <c r="N11" s="32">
        <f>assets!L19</f>
        <v>0</v>
      </c>
      <c r="O11" s="32">
        <f>assets!M19</f>
        <v>0</v>
      </c>
      <c r="P11" s="32">
        <f>assets!N19</f>
        <v>0</v>
      </c>
      <c r="Q11" s="32">
        <f>assets!O19</f>
        <v>0</v>
      </c>
      <c r="R11" s="32">
        <f>assets!P19</f>
        <v>0</v>
      </c>
      <c r="S11" s="32">
        <f>assets!Q19</f>
        <v>0</v>
      </c>
      <c r="T11" s="32">
        <f>assets!R19</f>
        <v>0</v>
      </c>
      <c r="U11" s="32">
        <f>assets!S19</f>
        <v>0</v>
      </c>
      <c r="V11" s="32">
        <f>assets!T19</f>
        <v>0</v>
      </c>
      <c r="W11" s="32">
        <f>assets!U19</f>
        <v>0</v>
      </c>
      <c r="X11" s="32">
        <f>assets!V19</f>
        <v>0</v>
      </c>
      <c r="Y11" s="32">
        <f>assets!W19</f>
        <v>0</v>
      </c>
      <c r="Z11" s="32">
        <f>assets!X19</f>
        <v>0</v>
      </c>
      <c r="AA11" s="32">
        <f>assets!Y19</f>
        <v>0</v>
      </c>
      <c r="AB11" s="32">
        <f>assets!Z19</f>
        <v>0</v>
      </c>
      <c r="AC11" s="32">
        <f>assets!AA19</f>
        <v>0</v>
      </c>
      <c r="AD11" s="32">
        <f>assets!AB19</f>
        <v>0</v>
      </c>
      <c r="AE11" s="32">
        <f>assets!AC19</f>
        <v>0</v>
      </c>
      <c r="AF11" s="32">
        <f>assets!AD19</f>
        <v>0</v>
      </c>
      <c r="AG11" s="32">
        <f>assets!AE19</f>
        <v>0</v>
      </c>
      <c r="AH11" s="32">
        <f>assets!AF19</f>
        <v>0</v>
      </c>
      <c r="AI11" s="32">
        <f>assets!AG19</f>
        <v>0</v>
      </c>
      <c r="AJ11" s="32">
        <f>assets!AH19</f>
        <v>0</v>
      </c>
      <c r="AK11" s="32">
        <f>assets!AI19</f>
        <v>91821360</v>
      </c>
    </row>
    <row r="12" spans="1:37" ht="15.6" x14ac:dyDescent="0.3">
      <c r="A12" t="s">
        <v>641</v>
      </c>
      <c r="B12" s="29" t="s">
        <v>163</v>
      </c>
      <c r="I12">
        <f>assets!G29</f>
        <v>19628535</v>
      </c>
      <c r="J12">
        <f>assets!H29</f>
        <v>0</v>
      </c>
      <c r="K12">
        <f>assets!I29</f>
        <v>0</v>
      </c>
      <c r="L12">
        <f>assets!J29</f>
        <v>0</v>
      </c>
      <c r="M12">
        <f>assets!K29</f>
        <v>0</v>
      </c>
      <c r="N12">
        <f>assets!L29</f>
        <v>0</v>
      </c>
      <c r="O12">
        <f>assets!M29</f>
        <v>0</v>
      </c>
      <c r="P12">
        <f>assets!N29</f>
        <v>0</v>
      </c>
      <c r="Q12">
        <f>assets!O29</f>
        <v>0</v>
      </c>
      <c r="R12">
        <f>assets!P29</f>
        <v>0</v>
      </c>
      <c r="S12">
        <f>assets!Q29</f>
        <v>0</v>
      </c>
      <c r="T12">
        <f>assets!R29</f>
        <v>0</v>
      </c>
      <c r="U12">
        <f>assets!S29</f>
        <v>0</v>
      </c>
      <c r="V12">
        <f>assets!T29</f>
        <v>0</v>
      </c>
      <c r="W12">
        <f>assets!U29</f>
        <v>0</v>
      </c>
      <c r="X12">
        <f>assets!V29</f>
        <v>0</v>
      </c>
      <c r="Y12">
        <f>assets!W29</f>
        <v>0</v>
      </c>
      <c r="Z12">
        <f>assets!X29</f>
        <v>0</v>
      </c>
      <c r="AA12">
        <f>assets!Y29</f>
        <v>0</v>
      </c>
      <c r="AB12">
        <f>assets!Z29</f>
        <v>0</v>
      </c>
      <c r="AC12">
        <f>assets!AA29</f>
        <v>0</v>
      </c>
      <c r="AD12">
        <f>assets!AB29</f>
        <v>0</v>
      </c>
      <c r="AE12">
        <f>assets!AC29</f>
        <v>0</v>
      </c>
      <c r="AF12">
        <f>assets!AD29</f>
        <v>0</v>
      </c>
      <c r="AG12">
        <f>assets!AE29</f>
        <v>0</v>
      </c>
      <c r="AH12">
        <f>assets!AF29</f>
        <v>0</v>
      </c>
      <c r="AI12">
        <f>assets!AG29</f>
        <v>0</v>
      </c>
      <c r="AJ12">
        <f>assets!AH29</f>
        <v>0</v>
      </c>
      <c r="AK12">
        <f>assets!AI29</f>
        <v>103514752</v>
      </c>
    </row>
    <row r="13" spans="1:37" ht="15.6" x14ac:dyDescent="0.3">
      <c r="A13" t="s">
        <v>642</v>
      </c>
      <c r="B13" s="29" t="s">
        <v>166</v>
      </c>
      <c r="I13">
        <f>assets!G43</f>
        <v>4968366</v>
      </c>
      <c r="J13">
        <f>assets!H43</f>
        <v>0</v>
      </c>
      <c r="K13">
        <f>assets!I43</f>
        <v>0</v>
      </c>
      <c r="L13">
        <f>assets!J43</f>
        <v>0</v>
      </c>
      <c r="M13">
        <f>assets!K43</f>
        <v>0</v>
      </c>
      <c r="N13">
        <f>assets!L43</f>
        <v>0</v>
      </c>
      <c r="O13">
        <f>assets!M43</f>
        <v>0</v>
      </c>
      <c r="P13">
        <f>assets!N43</f>
        <v>0</v>
      </c>
      <c r="Q13">
        <f>assets!O43</f>
        <v>0</v>
      </c>
      <c r="R13">
        <f>assets!P43</f>
        <v>0</v>
      </c>
      <c r="S13">
        <f>assets!Q43</f>
        <v>0</v>
      </c>
      <c r="T13">
        <f>assets!R43</f>
        <v>0</v>
      </c>
      <c r="U13">
        <f>assets!S43</f>
        <v>0</v>
      </c>
      <c r="V13">
        <f>assets!T43</f>
        <v>0</v>
      </c>
      <c r="W13">
        <f>assets!U43</f>
        <v>0</v>
      </c>
      <c r="X13">
        <f>assets!V43</f>
        <v>0</v>
      </c>
      <c r="Y13">
        <f>assets!W43</f>
        <v>0</v>
      </c>
      <c r="Z13">
        <f>assets!X43</f>
        <v>0</v>
      </c>
      <c r="AA13">
        <f>assets!Y43</f>
        <v>0</v>
      </c>
      <c r="AB13">
        <f>assets!Z43</f>
        <v>0</v>
      </c>
      <c r="AC13">
        <f>assets!AA43</f>
        <v>0</v>
      </c>
      <c r="AD13">
        <f>assets!AB43</f>
        <v>0</v>
      </c>
      <c r="AE13">
        <f>assets!AC43</f>
        <v>0</v>
      </c>
      <c r="AF13">
        <f>assets!AD43</f>
        <v>0</v>
      </c>
      <c r="AG13">
        <f>assets!AE43</f>
        <v>0</v>
      </c>
      <c r="AH13">
        <f>assets!AF43</f>
        <v>0</v>
      </c>
      <c r="AI13">
        <f>assets!AG43</f>
        <v>0</v>
      </c>
      <c r="AJ13">
        <f>assets!AH43</f>
        <v>0</v>
      </c>
      <c r="AK13">
        <f>assets!AI43</f>
        <v>40562365</v>
      </c>
    </row>
    <row r="14" spans="1:37" ht="15.6" x14ac:dyDescent="0.3">
      <c r="A14" t="s">
        <v>643</v>
      </c>
      <c r="B14" s="29" t="s">
        <v>644</v>
      </c>
      <c r="C14" s="30" t="s">
        <v>645</v>
      </c>
      <c r="D14" s="30" t="s">
        <v>615</v>
      </c>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row>
    <row r="16" spans="1:37" ht="15.6" x14ac:dyDescent="0.3">
      <c r="B16" s="33" t="s">
        <v>646</v>
      </c>
      <c r="C16" s="28" t="s">
        <v>647</v>
      </c>
      <c r="D16" s="34"/>
    </row>
    <row r="17" spans="1:38" ht="28.8" x14ac:dyDescent="0.3">
      <c r="B17" t="s">
        <v>648</v>
      </c>
      <c r="C17" s="35" t="s">
        <v>649</v>
      </c>
      <c r="D17" s="35"/>
      <c r="E17" s="36" t="str">
        <f>IFERROR(E2/E3, "")</f>
        <v/>
      </c>
      <c r="F17" s="36" t="str">
        <f t="shared" ref="F17:AK17" si="0">IFERROR(F2/F3, "")</f>
        <v/>
      </c>
      <c r="G17" s="36" t="str">
        <f t="shared" si="0"/>
        <v/>
      </c>
      <c r="H17" s="36" t="str">
        <f t="shared" si="0"/>
        <v/>
      </c>
      <c r="I17" s="36">
        <f t="shared" si="0"/>
        <v>2.3937596952730353</v>
      </c>
      <c r="J17" s="36">
        <f t="shared" si="0"/>
        <v>2.979976118306237</v>
      </c>
      <c r="K17" s="36">
        <f t="shared" si="0"/>
        <v>2.6942943511357322</v>
      </c>
      <c r="L17" s="36">
        <f t="shared" si="0"/>
        <v>2.5548641749533281</v>
      </c>
      <c r="M17" s="36">
        <f t="shared" si="0"/>
        <v>2.8556795771608421</v>
      </c>
      <c r="N17" s="36">
        <f t="shared" si="0"/>
        <v>2.9906486427730465</v>
      </c>
      <c r="O17" s="36">
        <f t="shared" si="0"/>
        <v>2.6868324587403007</v>
      </c>
      <c r="P17" s="36">
        <f t="shared" si="0"/>
        <v>2.7773069133418367</v>
      </c>
      <c r="Q17" s="36">
        <f t="shared" si="0"/>
        <v>2.5296549752889055</v>
      </c>
      <c r="R17" s="36">
        <f t="shared" si="0"/>
        <v>2.3709716492583164</v>
      </c>
      <c r="S17" s="36">
        <f t="shared" si="0"/>
        <v>2.3096231566783394</v>
      </c>
      <c r="T17" s="36" t="str">
        <f t="shared" si="0"/>
        <v/>
      </c>
      <c r="U17" s="36" t="str">
        <f t="shared" si="0"/>
        <v/>
      </c>
      <c r="V17" s="36" t="str">
        <f t="shared" si="0"/>
        <v/>
      </c>
      <c r="W17" s="36" t="str">
        <f t="shared" si="0"/>
        <v/>
      </c>
      <c r="X17" s="36" t="str">
        <f t="shared" si="0"/>
        <v/>
      </c>
      <c r="Y17" s="36" t="str">
        <f t="shared" si="0"/>
        <v/>
      </c>
      <c r="Z17" s="36" t="str">
        <f t="shared" si="0"/>
        <v/>
      </c>
      <c r="AA17" s="36" t="str">
        <f t="shared" si="0"/>
        <v/>
      </c>
      <c r="AB17" s="36" t="str">
        <f t="shared" si="0"/>
        <v/>
      </c>
      <c r="AC17" s="36" t="str">
        <f t="shared" si="0"/>
        <v/>
      </c>
      <c r="AD17" s="36" t="str">
        <f t="shared" si="0"/>
        <v/>
      </c>
      <c r="AE17" s="36" t="str">
        <f t="shared" si="0"/>
        <v/>
      </c>
      <c r="AF17" s="36" t="str">
        <f t="shared" si="0"/>
        <v/>
      </c>
      <c r="AG17" s="36">
        <f t="shared" si="0"/>
        <v>1.4589974725617636</v>
      </c>
      <c r="AH17" s="36">
        <f t="shared" si="0"/>
        <v>1.4406097635663622</v>
      </c>
      <c r="AI17" s="36">
        <f t="shared" si="0"/>
        <v>1.6608087507448548</v>
      </c>
      <c r="AJ17" s="36">
        <f t="shared" si="0"/>
        <v>1.3339076021281651</v>
      </c>
      <c r="AK17" s="36" t="str">
        <f t="shared" si="0"/>
        <v/>
      </c>
    </row>
    <row r="18" spans="1:38" ht="28.8" x14ac:dyDescent="0.3">
      <c r="B18" t="s">
        <v>650</v>
      </c>
      <c r="C18" s="35" t="s">
        <v>651</v>
      </c>
      <c r="D18" s="35"/>
      <c r="E18" s="36" t="str">
        <f>IFERROR(IF(E4="","",E2/(E3-E4)), "")</f>
        <v/>
      </c>
      <c r="F18" s="36" t="str">
        <f t="shared" ref="F18:AK18" si="1">IFERROR(IF(F4="","",F2/(F3-F4)), "")</f>
        <v/>
      </c>
      <c r="G18" s="36" t="str">
        <f t="shared" si="1"/>
        <v/>
      </c>
      <c r="H18" s="36" t="str">
        <f t="shared" si="1"/>
        <v/>
      </c>
      <c r="I18" s="36" t="str">
        <f t="shared" si="1"/>
        <v/>
      </c>
      <c r="J18" s="36" t="str">
        <f t="shared" si="1"/>
        <v/>
      </c>
      <c r="K18" s="36" t="str">
        <f t="shared" si="1"/>
        <v/>
      </c>
      <c r="L18" s="36" t="str">
        <f t="shared" si="1"/>
        <v/>
      </c>
      <c r="M18" s="36" t="str">
        <f t="shared" si="1"/>
        <v/>
      </c>
      <c r="N18" s="36" t="str">
        <f t="shared" si="1"/>
        <v/>
      </c>
      <c r="O18" s="36" t="str">
        <f t="shared" si="1"/>
        <v/>
      </c>
      <c r="P18" s="36" t="str">
        <f t="shared" si="1"/>
        <v/>
      </c>
      <c r="Q18" s="36" t="str">
        <f t="shared" si="1"/>
        <v/>
      </c>
      <c r="R18" s="36" t="str">
        <f t="shared" si="1"/>
        <v/>
      </c>
      <c r="S18" s="36" t="str">
        <f t="shared" si="1"/>
        <v/>
      </c>
      <c r="T18" s="36" t="str">
        <f t="shared" si="1"/>
        <v/>
      </c>
      <c r="U18" s="36" t="str">
        <f t="shared" si="1"/>
        <v/>
      </c>
      <c r="V18" s="36" t="str">
        <f t="shared" si="1"/>
        <v/>
      </c>
      <c r="W18" s="36" t="str">
        <f t="shared" si="1"/>
        <v/>
      </c>
      <c r="X18" s="36" t="str">
        <f t="shared" si="1"/>
        <v/>
      </c>
      <c r="Y18" s="36" t="str">
        <f t="shared" si="1"/>
        <v/>
      </c>
      <c r="Z18" s="36" t="str">
        <f t="shared" si="1"/>
        <v/>
      </c>
      <c r="AA18" s="36" t="str">
        <f t="shared" si="1"/>
        <v/>
      </c>
      <c r="AB18" s="36" t="str">
        <f t="shared" si="1"/>
        <v/>
      </c>
      <c r="AC18" s="36" t="str">
        <f t="shared" si="1"/>
        <v/>
      </c>
      <c r="AD18" s="36" t="str">
        <f t="shared" si="1"/>
        <v/>
      </c>
      <c r="AE18" s="36" t="str">
        <f t="shared" si="1"/>
        <v/>
      </c>
      <c r="AF18" s="36" t="str">
        <f t="shared" si="1"/>
        <v/>
      </c>
      <c r="AG18" s="36" t="str">
        <f t="shared" si="1"/>
        <v/>
      </c>
      <c r="AH18" s="36" t="str">
        <f t="shared" si="1"/>
        <v/>
      </c>
      <c r="AI18" s="36" t="str">
        <f t="shared" si="1"/>
        <v/>
      </c>
      <c r="AJ18" s="36" t="str">
        <f t="shared" si="1"/>
        <v/>
      </c>
      <c r="AK18" s="36" t="str">
        <f t="shared" si="1"/>
        <v/>
      </c>
    </row>
    <row r="19" spans="1:38" ht="28.8" x14ac:dyDescent="0.3">
      <c r="B19" t="s">
        <v>652</v>
      </c>
      <c r="C19" s="37" t="s">
        <v>653</v>
      </c>
      <c r="D19" s="37"/>
      <c r="E19" s="36" t="str">
        <f>IF(E4="","",IF(E5="","",IF(E6="","",(E2-E3+E4)/(E5+E6))))</f>
        <v/>
      </c>
      <c r="F19" s="36" t="str">
        <f t="shared" ref="F19:AK19" si="2">IF(F4="","",IF(F5="","",IF(F6="","",(F2-F3+F4)/(F5+F6))))</f>
        <v/>
      </c>
      <c r="G19" s="36" t="str">
        <f t="shared" si="2"/>
        <v/>
      </c>
      <c r="H19" s="36" t="str">
        <f t="shared" si="2"/>
        <v/>
      </c>
      <c r="I19" s="36" t="str">
        <f t="shared" si="2"/>
        <v/>
      </c>
      <c r="J19" s="36" t="str">
        <f t="shared" si="2"/>
        <v/>
      </c>
      <c r="K19" s="36" t="str">
        <f t="shared" si="2"/>
        <v/>
      </c>
      <c r="L19" s="36" t="str">
        <f t="shared" si="2"/>
        <v/>
      </c>
      <c r="M19" s="36" t="str">
        <f t="shared" si="2"/>
        <v/>
      </c>
      <c r="N19" s="36" t="str">
        <f t="shared" si="2"/>
        <v/>
      </c>
      <c r="O19" s="36" t="str">
        <f t="shared" si="2"/>
        <v/>
      </c>
      <c r="P19" s="36" t="str">
        <f t="shared" si="2"/>
        <v/>
      </c>
      <c r="Q19" s="36" t="str">
        <f t="shared" si="2"/>
        <v/>
      </c>
      <c r="R19" s="36" t="str">
        <f t="shared" si="2"/>
        <v/>
      </c>
      <c r="S19" s="36" t="str">
        <f t="shared" si="2"/>
        <v/>
      </c>
      <c r="T19" s="36" t="str">
        <f t="shared" si="2"/>
        <v/>
      </c>
      <c r="U19" s="36" t="str">
        <f t="shared" si="2"/>
        <v/>
      </c>
      <c r="V19" s="36" t="str">
        <f t="shared" si="2"/>
        <v/>
      </c>
      <c r="W19" s="36" t="str">
        <f t="shared" si="2"/>
        <v/>
      </c>
      <c r="X19" s="36" t="str">
        <f t="shared" si="2"/>
        <v/>
      </c>
      <c r="Y19" s="36" t="str">
        <f t="shared" si="2"/>
        <v/>
      </c>
      <c r="Z19" s="36" t="str">
        <f t="shared" si="2"/>
        <v/>
      </c>
      <c r="AA19" s="36" t="str">
        <f t="shared" si="2"/>
        <v/>
      </c>
      <c r="AB19" s="36" t="str">
        <f t="shared" si="2"/>
        <v/>
      </c>
      <c r="AC19" s="36" t="str">
        <f t="shared" si="2"/>
        <v/>
      </c>
      <c r="AD19" s="36" t="str">
        <f t="shared" si="2"/>
        <v/>
      </c>
      <c r="AE19" s="36" t="str">
        <f t="shared" si="2"/>
        <v/>
      </c>
      <c r="AF19" s="36" t="str">
        <f t="shared" si="2"/>
        <v/>
      </c>
      <c r="AG19" s="36" t="str">
        <f t="shared" si="2"/>
        <v/>
      </c>
      <c r="AH19" s="36" t="str">
        <f t="shared" si="2"/>
        <v/>
      </c>
      <c r="AI19" s="36" t="str">
        <f t="shared" si="2"/>
        <v/>
      </c>
      <c r="AJ19" s="36" t="str">
        <f t="shared" si="2"/>
        <v/>
      </c>
      <c r="AK19" s="36" t="str">
        <f t="shared" si="2"/>
        <v/>
      </c>
    </row>
    <row r="20" spans="1:38" ht="28.8" x14ac:dyDescent="0.3">
      <c r="B20" t="s">
        <v>654</v>
      </c>
      <c r="C20" s="37" t="s">
        <v>655</v>
      </c>
      <c r="D20" s="37"/>
      <c r="E20" s="36" t="str">
        <f>IFERROR(E7/E8, "")</f>
        <v/>
      </c>
      <c r="F20" s="36" t="str">
        <f t="shared" ref="F20:AK20" si="3">IFERROR(F7/F8, "")</f>
        <v/>
      </c>
      <c r="G20" s="36" t="str">
        <f t="shared" si="3"/>
        <v/>
      </c>
      <c r="H20" s="36" t="str">
        <f t="shared" si="3"/>
        <v/>
      </c>
      <c r="I20" s="36">
        <f t="shared" si="3"/>
        <v>1137.7548717948719</v>
      </c>
      <c r="J20" s="36" t="str">
        <f t="shared" si="3"/>
        <v/>
      </c>
      <c r="K20" s="36" t="str">
        <f t="shared" si="3"/>
        <v/>
      </c>
      <c r="L20" s="36" t="str">
        <f t="shared" si="3"/>
        <v/>
      </c>
      <c r="M20" s="36" t="str">
        <f t="shared" si="3"/>
        <v/>
      </c>
      <c r="N20" s="36" t="str">
        <f t="shared" si="3"/>
        <v/>
      </c>
      <c r="O20" s="36" t="str">
        <f t="shared" si="3"/>
        <v/>
      </c>
      <c r="P20" s="36" t="str">
        <f t="shared" si="3"/>
        <v/>
      </c>
      <c r="Q20" s="36" t="str">
        <f t="shared" si="3"/>
        <v/>
      </c>
      <c r="R20" s="36" t="str">
        <f t="shared" si="3"/>
        <v/>
      </c>
      <c r="S20" s="36" t="str">
        <f t="shared" si="3"/>
        <v/>
      </c>
      <c r="T20" s="36" t="str">
        <f t="shared" si="3"/>
        <v/>
      </c>
      <c r="U20" s="36" t="str">
        <f t="shared" si="3"/>
        <v/>
      </c>
      <c r="V20" s="36" t="str">
        <f t="shared" si="3"/>
        <v/>
      </c>
      <c r="W20" s="36" t="str">
        <f t="shared" si="3"/>
        <v/>
      </c>
      <c r="X20" s="36" t="str">
        <f t="shared" si="3"/>
        <v/>
      </c>
      <c r="Y20" s="36" t="str">
        <f t="shared" si="3"/>
        <v/>
      </c>
      <c r="Z20" s="36" t="str">
        <f t="shared" si="3"/>
        <v/>
      </c>
      <c r="AA20" s="36" t="str">
        <f t="shared" si="3"/>
        <v/>
      </c>
      <c r="AB20" s="36" t="str">
        <f t="shared" si="3"/>
        <v/>
      </c>
      <c r="AC20" s="36" t="str">
        <f t="shared" si="3"/>
        <v/>
      </c>
      <c r="AD20" s="36" t="str">
        <f t="shared" si="3"/>
        <v/>
      </c>
      <c r="AE20" s="36" t="str">
        <f t="shared" si="3"/>
        <v/>
      </c>
      <c r="AF20" s="36" t="str">
        <f t="shared" si="3"/>
        <v/>
      </c>
      <c r="AG20" s="36" t="str">
        <f t="shared" si="3"/>
        <v/>
      </c>
      <c r="AH20" s="36" t="str">
        <f t="shared" si="3"/>
        <v/>
      </c>
      <c r="AI20" s="36" t="str">
        <f t="shared" si="3"/>
        <v/>
      </c>
      <c r="AJ20" s="36" t="str">
        <f t="shared" si="3"/>
        <v/>
      </c>
      <c r="AK20" s="36">
        <f t="shared" si="3"/>
        <v>4.092923008657638</v>
      </c>
    </row>
    <row r="21" spans="1:38" ht="28.8" x14ac:dyDescent="0.3">
      <c r="B21" t="s">
        <v>656</v>
      </c>
      <c r="C21" s="37" t="s">
        <v>657</v>
      </c>
      <c r="D21" s="37"/>
      <c r="E21" s="38" t="str">
        <f>IFERROR(IF(E9=0,"",IF(E4="","",IF(E9="","",E9/((E3-E4)/365)))),"")</f>
        <v/>
      </c>
      <c r="F21" s="38" t="str">
        <f t="shared" ref="F21:AK21" si="4">IFERROR(IF(F9=0,"",IF(F4="","",IF(F9="","",F9/((F3-F4)/365)))),"")</f>
        <v/>
      </c>
      <c r="G21" s="38" t="str">
        <f t="shared" si="4"/>
        <v/>
      </c>
      <c r="H21" s="38" t="str">
        <f t="shared" si="4"/>
        <v/>
      </c>
      <c r="I21" s="38" t="str">
        <f t="shared" si="4"/>
        <v/>
      </c>
      <c r="J21" s="38" t="str">
        <f t="shared" si="4"/>
        <v/>
      </c>
      <c r="K21" s="38" t="str">
        <f t="shared" si="4"/>
        <v/>
      </c>
      <c r="L21" s="38" t="str">
        <f t="shared" si="4"/>
        <v/>
      </c>
      <c r="M21" s="38" t="str">
        <f t="shared" si="4"/>
        <v/>
      </c>
      <c r="N21" s="38" t="str">
        <f t="shared" si="4"/>
        <v/>
      </c>
      <c r="O21" s="38" t="str">
        <f t="shared" si="4"/>
        <v/>
      </c>
      <c r="P21" s="38" t="str">
        <f t="shared" si="4"/>
        <v/>
      </c>
      <c r="Q21" s="38" t="str">
        <f t="shared" si="4"/>
        <v/>
      </c>
      <c r="R21" s="38" t="str">
        <f t="shared" si="4"/>
        <v/>
      </c>
      <c r="S21" s="38" t="str">
        <f t="shared" si="4"/>
        <v/>
      </c>
      <c r="T21" s="38" t="str">
        <f t="shared" si="4"/>
        <v/>
      </c>
      <c r="U21" s="38" t="str">
        <f t="shared" si="4"/>
        <v/>
      </c>
      <c r="V21" s="38" t="str">
        <f t="shared" si="4"/>
        <v/>
      </c>
      <c r="W21" s="38" t="str">
        <f t="shared" si="4"/>
        <v/>
      </c>
      <c r="X21" s="38" t="str">
        <f t="shared" si="4"/>
        <v/>
      </c>
      <c r="Y21" s="38" t="str">
        <f t="shared" si="4"/>
        <v/>
      </c>
      <c r="Z21" s="38" t="str">
        <f t="shared" si="4"/>
        <v/>
      </c>
      <c r="AA21" s="38" t="str">
        <f t="shared" si="4"/>
        <v/>
      </c>
      <c r="AB21" s="38" t="str">
        <f t="shared" si="4"/>
        <v/>
      </c>
      <c r="AC21" s="38" t="str">
        <f t="shared" si="4"/>
        <v/>
      </c>
      <c r="AD21" s="38" t="str">
        <f t="shared" si="4"/>
        <v/>
      </c>
      <c r="AE21" s="38" t="str">
        <f t="shared" si="4"/>
        <v/>
      </c>
      <c r="AF21" s="38" t="str">
        <f t="shared" si="4"/>
        <v/>
      </c>
      <c r="AG21" s="38" t="str">
        <f t="shared" si="4"/>
        <v/>
      </c>
      <c r="AH21" s="38" t="str">
        <f t="shared" si="4"/>
        <v/>
      </c>
      <c r="AI21" s="38" t="str">
        <f t="shared" si="4"/>
        <v/>
      </c>
      <c r="AJ21" s="38" t="str">
        <f t="shared" si="4"/>
        <v/>
      </c>
      <c r="AK21" s="38" t="str">
        <f t="shared" si="4"/>
        <v/>
      </c>
    </row>
    <row r="22" spans="1:38" ht="28.8" x14ac:dyDescent="0.3">
      <c r="B22" t="s">
        <v>658</v>
      </c>
      <c r="C22" s="37" t="s">
        <v>659</v>
      </c>
      <c r="D22" s="37"/>
      <c r="E22" s="39" t="str">
        <f>IFERROR(IF(E10="","",E10/E11), "")</f>
        <v/>
      </c>
      <c r="F22" s="39" t="str">
        <f t="shared" ref="F22:AL22" si="5">IFERROR(IF(F10="","",F10/F11), "")</f>
        <v/>
      </c>
      <c r="G22" s="39" t="str">
        <f t="shared" si="5"/>
        <v/>
      </c>
      <c r="H22" s="39" t="str">
        <f t="shared" si="5"/>
        <v/>
      </c>
      <c r="I22" s="39" t="str">
        <f t="shared" si="5"/>
        <v/>
      </c>
      <c r="J22" s="39" t="str">
        <f t="shared" si="5"/>
        <v/>
      </c>
      <c r="K22" s="39" t="str">
        <f t="shared" si="5"/>
        <v/>
      </c>
      <c r="L22" s="39" t="str">
        <f t="shared" si="5"/>
        <v/>
      </c>
      <c r="M22" s="39" t="str">
        <f t="shared" si="5"/>
        <v/>
      </c>
      <c r="N22" s="39" t="str">
        <f t="shared" si="5"/>
        <v/>
      </c>
      <c r="O22" s="39" t="str">
        <f t="shared" si="5"/>
        <v/>
      </c>
      <c r="P22" s="39" t="str">
        <f t="shared" si="5"/>
        <v/>
      </c>
      <c r="Q22" s="39" t="str">
        <f t="shared" si="5"/>
        <v/>
      </c>
      <c r="R22" s="39" t="str">
        <f t="shared" si="5"/>
        <v/>
      </c>
      <c r="S22" s="39" t="str">
        <f t="shared" si="5"/>
        <v/>
      </c>
      <c r="T22" s="39" t="str">
        <f t="shared" si="5"/>
        <v/>
      </c>
      <c r="U22" s="39" t="str">
        <f t="shared" si="5"/>
        <v/>
      </c>
      <c r="V22" s="39" t="str">
        <f t="shared" si="5"/>
        <v/>
      </c>
      <c r="W22" s="39" t="str">
        <f t="shared" si="5"/>
        <v/>
      </c>
      <c r="X22" s="39" t="str">
        <f t="shared" si="5"/>
        <v/>
      </c>
      <c r="Y22" s="39" t="str">
        <f t="shared" si="5"/>
        <v/>
      </c>
      <c r="Z22" s="39" t="str">
        <f t="shared" si="5"/>
        <v/>
      </c>
      <c r="AA22" s="39" t="str">
        <f t="shared" si="5"/>
        <v/>
      </c>
      <c r="AB22" s="39" t="str">
        <f t="shared" si="5"/>
        <v/>
      </c>
      <c r="AC22" s="39" t="str">
        <f t="shared" si="5"/>
        <v/>
      </c>
      <c r="AD22" s="39" t="str">
        <f t="shared" si="5"/>
        <v/>
      </c>
      <c r="AE22" s="39" t="str">
        <f t="shared" si="5"/>
        <v/>
      </c>
      <c r="AF22" s="39" t="str">
        <f t="shared" si="5"/>
        <v/>
      </c>
      <c r="AG22" s="39" t="str">
        <f t="shared" si="5"/>
        <v/>
      </c>
      <c r="AH22" s="39" t="str">
        <f t="shared" si="5"/>
        <v/>
      </c>
      <c r="AI22" s="39" t="str">
        <f t="shared" si="5"/>
        <v/>
      </c>
      <c r="AJ22" s="39" t="str">
        <f t="shared" si="5"/>
        <v/>
      </c>
      <c r="AK22" s="39" t="str">
        <f t="shared" si="5"/>
        <v/>
      </c>
      <c r="AL22" s="39" t="str">
        <f t="shared" si="5"/>
        <v/>
      </c>
    </row>
    <row r="23" spans="1:38" ht="28.8" x14ac:dyDescent="0.3">
      <c r="B23" t="s">
        <v>660</v>
      </c>
      <c r="C23" s="35" t="s">
        <v>661</v>
      </c>
      <c r="D23" s="35"/>
      <c r="E23" s="36" t="str">
        <f>IFERROR(E13/(E12-E13),"")</f>
        <v/>
      </c>
      <c r="F23" s="36" t="str">
        <f t="shared" ref="F23:AK23" si="6">IFERROR(F13/(F12-F13),"")</f>
        <v/>
      </c>
      <c r="G23" s="36" t="str">
        <f t="shared" si="6"/>
        <v/>
      </c>
      <c r="H23" s="36" t="str">
        <f t="shared" si="6"/>
        <v/>
      </c>
      <c r="I23" s="36">
        <f t="shared" si="6"/>
        <v>0.33890236872439872</v>
      </c>
      <c r="J23" s="36" t="str">
        <f t="shared" si="6"/>
        <v/>
      </c>
      <c r="K23" s="36" t="str">
        <f t="shared" si="6"/>
        <v/>
      </c>
      <c r="L23" s="36" t="str">
        <f t="shared" si="6"/>
        <v/>
      </c>
      <c r="M23" s="36" t="str">
        <f t="shared" si="6"/>
        <v/>
      </c>
      <c r="N23" s="36" t="str">
        <f t="shared" si="6"/>
        <v/>
      </c>
      <c r="O23" s="36" t="str">
        <f t="shared" si="6"/>
        <v/>
      </c>
      <c r="P23" s="36" t="str">
        <f t="shared" si="6"/>
        <v/>
      </c>
      <c r="Q23" s="36" t="str">
        <f t="shared" si="6"/>
        <v/>
      </c>
      <c r="R23" s="36" t="str">
        <f t="shared" si="6"/>
        <v/>
      </c>
      <c r="S23" s="36" t="str">
        <f t="shared" si="6"/>
        <v/>
      </c>
      <c r="T23" s="36" t="str">
        <f t="shared" si="6"/>
        <v/>
      </c>
      <c r="U23" s="36" t="str">
        <f t="shared" si="6"/>
        <v/>
      </c>
      <c r="V23" s="36" t="str">
        <f t="shared" si="6"/>
        <v/>
      </c>
      <c r="W23" s="36" t="str">
        <f t="shared" si="6"/>
        <v/>
      </c>
      <c r="X23" s="36" t="str">
        <f t="shared" si="6"/>
        <v/>
      </c>
      <c r="Y23" s="36" t="str">
        <f t="shared" si="6"/>
        <v/>
      </c>
      <c r="Z23" s="36" t="str">
        <f t="shared" si="6"/>
        <v/>
      </c>
      <c r="AA23" s="36" t="str">
        <f t="shared" si="6"/>
        <v/>
      </c>
      <c r="AB23" s="36" t="str">
        <f t="shared" si="6"/>
        <v/>
      </c>
      <c r="AC23" s="36" t="str">
        <f t="shared" si="6"/>
        <v/>
      </c>
      <c r="AD23" s="36" t="str">
        <f t="shared" si="6"/>
        <v/>
      </c>
      <c r="AE23" s="36" t="str">
        <f t="shared" si="6"/>
        <v/>
      </c>
      <c r="AF23" s="36" t="str">
        <f t="shared" si="6"/>
        <v/>
      </c>
      <c r="AG23" s="36" t="str">
        <f t="shared" si="6"/>
        <v/>
      </c>
      <c r="AH23" s="36" t="str">
        <f t="shared" si="6"/>
        <v/>
      </c>
      <c r="AI23" s="36" t="str">
        <f t="shared" si="6"/>
        <v/>
      </c>
      <c r="AJ23" s="36" t="str">
        <f t="shared" si="6"/>
        <v/>
      </c>
      <c r="AK23" s="36">
        <f t="shared" si="6"/>
        <v>0.64433402660331207</v>
      </c>
    </row>
    <row r="24" spans="1:38" ht="28.8" x14ac:dyDescent="0.3">
      <c r="A24" t="s">
        <v>662</v>
      </c>
      <c r="B24" t="s">
        <v>663</v>
      </c>
      <c r="C24" s="37" t="s">
        <v>664</v>
      </c>
      <c r="D24" s="37"/>
      <c r="E24" s="40" t="str">
        <f>IFERROR(IF(E10="","",IF(E10=0,"",E10/E4)),"")</f>
        <v/>
      </c>
      <c r="F24" s="40" t="str">
        <f t="shared" ref="F24:AK24" si="7">IFERROR(IF(F10="","",IF(F10=0,"",F10/F4)),"")</f>
        <v/>
      </c>
      <c r="G24" s="40" t="str">
        <f t="shared" si="7"/>
        <v/>
      </c>
      <c r="H24" s="40" t="str">
        <f t="shared" si="7"/>
        <v/>
      </c>
      <c r="I24" s="40" t="str">
        <f t="shared" si="7"/>
        <v/>
      </c>
      <c r="J24" s="40" t="str">
        <f t="shared" si="7"/>
        <v/>
      </c>
      <c r="K24" s="40" t="str">
        <f t="shared" si="7"/>
        <v/>
      </c>
      <c r="L24" s="40" t="str">
        <f t="shared" si="7"/>
        <v/>
      </c>
      <c r="M24" s="40" t="str">
        <f t="shared" si="7"/>
        <v/>
      </c>
      <c r="N24" s="40" t="str">
        <f t="shared" si="7"/>
        <v/>
      </c>
      <c r="O24" s="40" t="str">
        <f t="shared" si="7"/>
        <v/>
      </c>
      <c r="P24" s="40" t="str">
        <f t="shared" si="7"/>
        <v/>
      </c>
      <c r="Q24" s="40" t="str">
        <f t="shared" si="7"/>
        <v/>
      </c>
      <c r="R24" s="40" t="str">
        <f t="shared" si="7"/>
        <v/>
      </c>
      <c r="S24" s="40" t="str">
        <f t="shared" si="7"/>
        <v/>
      </c>
      <c r="T24" s="40" t="str">
        <f t="shared" si="7"/>
        <v/>
      </c>
      <c r="U24" s="40" t="str">
        <f t="shared" si="7"/>
        <v/>
      </c>
      <c r="V24" s="40" t="str">
        <f t="shared" si="7"/>
        <v/>
      </c>
      <c r="W24" s="40" t="str">
        <f t="shared" si="7"/>
        <v/>
      </c>
      <c r="X24" s="40" t="str">
        <f t="shared" si="7"/>
        <v/>
      </c>
      <c r="Y24" s="40" t="str">
        <f t="shared" si="7"/>
        <v/>
      </c>
      <c r="Z24" s="40" t="str">
        <f t="shared" si="7"/>
        <v/>
      </c>
      <c r="AA24" s="40" t="str">
        <f t="shared" si="7"/>
        <v/>
      </c>
      <c r="AB24" s="40" t="str">
        <f t="shared" si="7"/>
        <v/>
      </c>
      <c r="AC24" s="40" t="str">
        <f t="shared" si="7"/>
        <v/>
      </c>
      <c r="AD24" s="40" t="str">
        <f t="shared" si="7"/>
        <v/>
      </c>
      <c r="AE24" s="40" t="str">
        <f t="shared" si="7"/>
        <v/>
      </c>
      <c r="AF24" s="40" t="str">
        <f t="shared" si="7"/>
        <v/>
      </c>
      <c r="AG24" s="40" t="str">
        <f t="shared" si="7"/>
        <v/>
      </c>
      <c r="AH24" s="40" t="str">
        <f t="shared" si="7"/>
        <v/>
      </c>
      <c r="AI24" s="40" t="str">
        <f t="shared" si="7"/>
        <v/>
      </c>
      <c r="AJ24" s="40" t="str">
        <f t="shared" si="7"/>
        <v/>
      </c>
      <c r="AK24" s="40" t="str">
        <f t="shared" si="7"/>
        <v/>
      </c>
    </row>
    <row r="25" spans="1:38" x14ac:dyDescent="0.3">
      <c r="A25" t="s">
        <v>665</v>
      </c>
      <c r="B25" t="s">
        <v>666</v>
      </c>
      <c r="C25" s="35" t="s">
        <v>643</v>
      </c>
      <c r="D25" s="35"/>
      <c r="E25" s="32" t="str">
        <f>IFERROR(IF(E14=0,"",IF(E14&lt;0,"",E14)),"")</f>
        <v/>
      </c>
      <c r="F25" s="32" t="str">
        <f t="shared" ref="F25:AK25" si="8">IFERROR(IF(F14=0,"",IF(F14&lt;0,"",F14)),"")</f>
        <v/>
      </c>
      <c r="G25" s="32" t="str">
        <f t="shared" si="8"/>
        <v/>
      </c>
      <c r="H25" s="32" t="str">
        <f t="shared" si="8"/>
        <v/>
      </c>
      <c r="I25" s="32" t="str">
        <f t="shared" si="8"/>
        <v/>
      </c>
      <c r="J25" s="32" t="str">
        <f t="shared" si="8"/>
        <v/>
      </c>
      <c r="K25" s="32" t="str">
        <f t="shared" si="8"/>
        <v/>
      </c>
      <c r="L25" s="32" t="str">
        <f t="shared" si="8"/>
        <v/>
      </c>
      <c r="M25" s="32" t="str">
        <f t="shared" si="8"/>
        <v/>
      </c>
      <c r="N25" s="32" t="str">
        <f t="shared" si="8"/>
        <v/>
      </c>
      <c r="O25" s="32" t="str">
        <f t="shared" si="8"/>
        <v/>
      </c>
      <c r="P25" s="32" t="str">
        <f t="shared" si="8"/>
        <v/>
      </c>
      <c r="Q25" s="32" t="str">
        <f t="shared" si="8"/>
        <v/>
      </c>
      <c r="R25" s="32" t="str">
        <f t="shared" si="8"/>
        <v/>
      </c>
      <c r="S25" s="32" t="str">
        <f t="shared" si="8"/>
        <v/>
      </c>
      <c r="T25" s="32" t="str">
        <f t="shared" si="8"/>
        <v/>
      </c>
      <c r="U25" s="32" t="str">
        <f t="shared" si="8"/>
        <v/>
      </c>
      <c r="V25" s="32" t="str">
        <f t="shared" si="8"/>
        <v/>
      </c>
      <c r="W25" s="32" t="str">
        <f t="shared" si="8"/>
        <v/>
      </c>
      <c r="X25" s="32" t="str">
        <f t="shared" si="8"/>
        <v/>
      </c>
      <c r="Y25" s="32" t="str">
        <f t="shared" si="8"/>
        <v/>
      </c>
      <c r="Z25" s="32" t="str">
        <f t="shared" si="8"/>
        <v/>
      </c>
      <c r="AA25" s="32" t="str">
        <f t="shared" si="8"/>
        <v/>
      </c>
      <c r="AB25" s="32" t="str">
        <f t="shared" si="8"/>
        <v/>
      </c>
      <c r="AC25" s="32" t="str">
        <f t="shared" si="8"/>
        <v/>
      </c>
      <c r="AD25" s="32" t="str">
        <f t="shared" si="8"/>
        <v/>
      </c>
      <c r="AE25" s="32" t="str">
        <f t="shared" si="8"/>
        <v/>
      </c>
      <c r="AF25" s="32" t="str">
        <f t="shared" si="8"/>
        <v/>
      </c>
      <c r="AG25" s="32" t="str">
        <f t="shared" si="8"/>
        <v/>
      </c>
      <c r="AH25" s="32" t="str">
        <f t="shared" si="8"/>
        <v/>
      </c>
      <c r="AI25" s="32" t="str">
        <f t="shared" si="8"/>
        <v/>
      </c>
      <c r="AJ25" s="32" t="str">
        <f t="shared" si="8"/>
        <v/>
      </c>
      <c r="AK25" s="32" t="str">
        <f t="shared" si="8"/>
        <v/>
      </c>
    </row>
    <row r="26" spans="1:38" ht="28.8" x14ac:dyDescent="0.3">
      <c r="B26" t="s">
        <v>667</v>
      </c>
      <c r="C26" s="35" t="s">
        <v>668</v>
      </c>
      <c r="D26" s="35"/>
      <c r="E26" s="39" t="str">
        <f>IFERROR(IF(E25/E4=0, "",E25/E4),"")</f>
        <v/>
      </c>
      <c r="F26" s="39" t="str">
        <f t="shared" ref="F26:AK26" si="9">IFERROR(IF(F25/F4=0, "",F25/F4),"")</f>
        <v/>
      </c>
      <c r="G26" s="39" t="str">
        <f t="shared" si="9"/>
        <v/>
      </c>
      <c r="H26" s="39" t="str">
        <f t="shared" si="9"/>
        <v/>
      </c>
      <c r="I26" s="39" t="str">
        <f t="shared" si="9"/>
        <v/>
      </c>
      <c r="J26" s="39" t="str">
        <f t="shared" si="9"/>
        <v/>
      </c>
      <c r="K26" s="39" t="str">
        <f t="shared" si="9"/>
        <v/>
      </c>
      <c r="L26" s="39" t="str">
        <f t="shared" si="9"/>
        <v/>
      </c>
      <c r="M26" s="39" t="str">
        <f t="shared" si="9"/>
        <v/>
      </c>
      <c r="N26" s="39" t="str">
        <f t="shared" si="9"/>
        <v/>
      </c>
      <c r="O26" s="39" t="str">
        <f t="shared" si="9"/>
        <v/>
      </c>
      <c r="P26" s="39" t="str">
        <f t="shared" si="9"/>
        <v/>
      </c>
      <c r="Q26" s="39" t="str">
        <f t="shared" si="9"/>
        <v/>
      </c>
      <c r="R26" s="39" t="str">
        <f t="shared" si="9"/>
        <v/>
      </c>
      <c r="S26" s="39" t="str">
        <f t="shared" si="9"/>
        <v/>
      </c>
      <c r="T26" s="39" t="str">
        <f t="shared" si="9"/>
        <v/>
      </c>
      <c r="U26" s="39" t="str">
        <f t="shared" si="9"/>
        <v/>
      </c>
      <c r="V26" s="39" t="str">
        <f t="shared" si="9"/>
        <v/>
      </c>
      <c r="W26" s="39" t="str">
        <f t="shared" si="9"/>
        <v/>
      </c>
      <c r="X26" s="39" t="str">
        <f t="shared" si="9"/>
        <v/>
      </c>
      <c r="Y26" s="39" t="str">
        <f t="shared" si="9"/>
        <v/>
      </c>
      <c r="Z26" s="39" t="str">
        <f t="shared" si="9"/>
        <v/>
      </c>
      <c r="AA26" s="39" t="str">
        <f t="shared" si="9"/>
        <v/>
      </c>
      <c r="AB26" s="39" t="str">
        <f t="shared" si="9"/>
        <v/>
      </c>
      <c r="AC26" s="39" t="str">
        <f t="shared" si="9"/>
        <v/>
      </c>
      <c r="AD26" s="39" t="str">
        <f t="shared" si="9"/>
        <v/>
      </c>
      <c r="AE26" s="39" t="str">
        <f t="shared" si="9"/>
        <v/>
      </c>
      <c r="AF26" s="39" t="str">
        <f t="shared" si="9"/>
        <v/>
      </c>
      <c r="AG26" s="39" t="str">
        <f t="shared" si="9"/>
        <v/>
      </c>
      <c r="AH26" s="39" t="str">
        <f t="shared" si="9"/>
        <v/>
      </c>
      <c r="AI26" s="39" t="str">
        <f t="shared" si="9"/>
        <v/>
      </c>
      <c r="AJ26" s="39" t="str">
        <f t="shared" si="9"/>
        <v/>
      </c>
      <c r="AK26" s="39" t="str">
        <f t="shared" si="9"/>
        <v/>
      </c>
    </row>
    <row r="27" spans="1:38" x14ac:dyDescent="0.3">
      <c r="C27" s="41"/>
      <c r="D27" s="41"/>
    </row>
    <row r="28" spans="1:38" ht="28.8" x14ac:dyDescent="0.3">
      <c r="B28" s="42" t="s">
        <v>669</v>
      </c>
      <c r="C28" s="41"/>
      <c r="D28" s="41"/>
    </row>
    <row r="29" spans="1:38" x14ac:dyDescent="0.3">
      <c r="B29" t="s">
        <v>670</v>
      </c>
      <c r="C29" s="41"/>
      <c r="D29" s="41"/>
    </row>
    <row r="30" spans="1:38" x14ac:dyDescent="0.3">
      <c r="C30" s="41"/>
      <c r="D30" s="41"/>
    </row>
    <row r="31" spans="1:38" x14ac:dyDescent="0.3">
      <c r="C31" s="41"/>
      <c r="D31" s="41"/>
    </row>
    <row r="32" spans="1:38" x14ac:dyDescent="0.3">
      <c r="C32" s="43"/>
      <c r="D32" s="43"/>
    </row>
    <row r="33" spans="3:4" x14ac:dyDescent="0.3">
      <c r="C33" s="43"/>
      <c r="D33" s="43"/>
    </row>
    <row r="34" spans="3:4" x14ac:dyDescent="0.3">
      <c r="C34" s="43"/>
      <c r="D34" s="43"/>
    </row>
    <row r="35" spans="3:4" x14ac:dyDescent="0.3">
      <c r="C35" s="43"/>
      <c r="D35" s="43"/>
    </row>
    <row r="36" spans="3:4" x14ac:dyDescent="0.3">
      <c r="C36" s="43"/>
      <c r="D36" s="43"/>
    </row>
    <row r="37" spans="3:4" x14ac:dyDescent="0.3">
      <c r="C37" s="43"/>
      <c r="D37" s="43"/>
    </row>
    <row r="38" spans="3:4" x14ac:dyDescent="0.3">
      <c r="C38" s="43"/>
      <c r="D38" s="4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2"/>
  <sheetViews>
    <sheetView topLeftCell="A64" workbookViewId="0">
      <selection activeCell="H103" sqref="H103"/>
    </sheetView>
  </sheetViews>
  <sheetFormatPr defaultRowHeight="14.4" x14ac:dyDescent="0.3"/>
  <cols>
    <col min="1" max="8" width="8.88671875" style="1"/>
    <col min="9" max="9" width="8.88671875" style="20"/>
    <col min="10" max="11" width="8.88671875" style="1"/>
    <col min="12" max="13" width="8.88671875" style="20"/>
    <col min="14" max="16384" width="8.88671875" style="1"/>
  </cols>
  <sheetData>
    <row r="1" spans="1:13" x14ac:dyDescent="0.3">
      <c r="A1" s="2" t="s">
        <v>0</v>
      </c>
      <c r="B1" s="2" t="s">
        <v>27</v>
      </c>
      <c r="C1" s="2" t="s">
        <v>2</v>
      </c>
      <c r="D1" s="2" t="s">
        <v>97</v>
      </c>
      <c r="E1" s="2" t="s">
        <v>98</v>
      </c>
      <c r="F1" s="2" t="s">
        <v>99</v>
      </c>
      <c r="G1" s="2" t="s">
        <v>100</v>
      </c>
      <c r="H1" s="5" t="s">
        <v>101</v>
      </c>
      <c r="I1" s="2" t="s">
        <v>102</v>
      </c>
      <c r="J1" s="2" t="s">
        <v>103</v>
      </c>
      <c r="K1" s="2" t="s">
        <v>104</v>
      </c>
      <c r="L1" s="2" t="s">
        <v>105</v>
      </c>
      <c r="M1" s="2" t="s">
        <v>106</v>
      </c>
    </row>
    <row r="2" spans="1:13" x14ac:dyDescent="0.3">
      <c r="A2" s="1" t="s">
        <v>180</v>
      </c>
      <c r="B2" s="1" t="s">
        <v>181</v>
      </c>
      <c r="C2" s="1">
        <v>1991</v>
      </c>
      <c r="D2" s="1" t="s">
        <v>183</v>
      </c>
      <c r="E2" s="1" t="s">
        <v>194</v>
      </c>
      <c r="F2" s="1">
        <v>1992</v>
      </c>
      <c r="G2" s="1" t="s">
        <v>197</v>
      </c>
      <c r="H2" s="1">
        <v>0</v>
      </c>
      <c r="I2" s="20" t="s">
        <v>182</v>
      </c>
      <c r="J2" s="1">
        <f>7425000-H2</f>
        <v>7425000</v>
      </c>
      <c r="K2" s="20" t="s">
        <v>182</v>
      </c>
      <c r="L2" s="20" t="s">
        <v>182</v>
      </c>
      <c r="M2" s="20" t="s">
        <v>182</v>
      </c>
    </row>
    <row r="3" spans="1:13" x14ac:dyDescent="0.3">
      <c r="A3" s="1" t="s">
        <v>180</v>
      </c>
      <c r="B3" s="1" t="s">
        <v>181</v>
      </c>
      <c r="C3" s="1">
        <v>1991</v>
      </c>
      <c r="D3" s="1" t="s">
        <v>183</v>
      </c>
      <c r="E3" s="1" t="s">
        <v>194</v>
      </c>
      <c r="F3" s="1">
        <v>1993</v>
      </c>
      <c r="G3" s="1" t="s">
        <v>197</v>
      </c>
      <c r="H3" s="1">
        <v>220000</v>
      </c>
      <c r="I3" s="20">
        <v>5.25</v>
      </c>
      <c r="J3" s="1">
        <f>J2-H3</f>
        <v>7205000</v>
      </c>
      <c r="K3" s="20" t="s">
        <v>182</v>
      </c>
      <c r="L3" s="20">
        <v>5.25</v>
      </c>
      <c r="M3" s="20">
        <v>100</v>
      </c>
    </row>
    <row r="4" spans="1:13" x14ac:dyDescent="0.3">
      <c r="A4" s="1" t="s">
        <v>180</v>
      </c>
      <c r="B4" s="1" t="s">
        <v>181</v>
      </c>
      <c r="C4" s="1">
        <v>1991</v>
      </c>
      <c r="D4" s="1" t="s">
        <v>183</v>
      </c>
      <c r="E4" s="1" t="s">
        <v>194</v>
      </c>
      <c r="F4" s="1">
        <v>1994</v>
      </c>
      <c r="G4" s="1" t="s">
        <v>197</v>
      </c>
      <c r="H4" s="1">
        <v>230000</v>
      </c>
      <c r="I4" s="20">
        <v>5.4</v>
      </c>
      <c r="J4" s="1">
        <f>J3-H4</f>
        <v>6975000</v>
      </c>
      <c r="K4" s="20" t="s">
        <v>182</v>
      </c>
      <c r="L4" s="20">
        <v>5.4</v>
      </c>
      <c r="M4" s="20">
        <v>100</v>
      </c>
    </row>
    <row r="5" spans="1:13" x14ac:dyDescent="0.3">
      <c r="A5" s="1" t="s">
        <v>180</v>
      </c>
      <c r="B5" s="1" t="s">
        <v>181</v>
      </c>
      <c r="C5" s="1">
        <v>1991</v>
      </c>
      <c r="D5" s="1" t="s">
        <v>183</v>
      </c>
      <c r="E5" s="1" t="s">
        <v>194</v>
      </c>
      <c r="F5" s="1">
        <v>1995</v>
      </c>
      <c r="G5" s="1" t="s">
        <v>197</v>
      </c>
      <c r="H5" s="1">
        <v>245000</v>
      </c>
      <c r="I5" s="20">
        <v>5.55</v>
      </c>
      <c r="J5" s="1">
        <f t="shared" ref="J5:J53" si="0">J4-H5</f>
        <v>6730000</v>
      </c>
      <c r="K5" s="20" t="s">
        <v>182</v>
      </c>
      <c r="L5" s="20">
        <v>5.55</v>
      </c>
      <c r="M5" s="20">
        <v>100</v>
      </c>
    </row>
    <row r="6" spans="1:13" x14ac:dyDescent="0.3">
      <c r="A6" s="1" t="s">
        <v>180</v>
      </c>
      <c r="B6" s="1" t="s">
        <v>181</v>
      </c>
      <c r="C6" s="1">
        <v>1991</v>
      </c>
      <c r="D6" s="1" t="s">
        <v>183</v>
      </c>
      <c r="E6" s="1" t="s">
        <v>194</v>
      </c>
      <c r="F6" s="1">
        <v>1996</v>
      </c>
      <c r="G6" s="1" t="s">
        <v>197</v>
      </c>
      <c r="H6" s="1">
        <v>255000</v>
      </c>
      <c r="I6" s="20">
        <v>5.7</v>
      </c>
      <c r="J6" s="1">
        <f t="shared" si="0"/>
        <v>6475000</v>
      </c>
      <c r="K6" s="20" t="s">
        <v>182</v>
      </c>
      <c r="L6" s="20">
        <v>5.7</v>
      </c>
      <c r="M6" s="20">
        <v>100</v>
      </c>
    </row>
    <row r="7" spans="1:13" x14ac:dyDescent="0.3">
      <c r="A7" s="1" t="s">
        <v>180</v>
      </c>
      <c r="B7" s="1" t="s">
        <v>181</v>
      </c>
      <c r="C7" s="1">
        <v>1991</v>
      </c>
      <c r="D7" s="1" t="s">
        <v>183</v>
      </c>
      <c r="E7" s="1" t="s">
        <v>194</v>
      </c>
      <c r="F7" s="1">
        <v>1997</v>
      </c>
      <c r="G7" s="1" t="s">
        <v>197</v>
      </c>
      <c r="H7" s="1">
        <v>270000</v>
      </c>
      <c r="I7" s="20">
        <v>5.85</v>
      </c>
      <c r="J7" s="1">
        <f t="shared" si="0"/>
        <v>6205000</v>
      </c>
      <c r="K7" s="20" t="s">
        <v>182</v>
      </c>
      <c r="L7" s="20">
        <v>5.85</v>
      </c>
      <c r="M7" s="20">
        <v>100</v>
      </c>
    </row>
    <row r="8" spans="1:13" x14ac:dyDescent="0.3">
      <c r="A8" s="1" t="s">
        <v>180</v>
      </c>
      <c r="B8" s="1" t="s">
        <v>181</v>
      </c>
      <c r="C8" s="1">
        <v>1991</v>
      </c>
      <c r="D8" s="1" t="s">
        <v>183</v>
      </c>
      <c r="E8" s="1" t="s">
        <v>194</v>
      </c>
      <c r="F8" s="1">
        <v>1998</v>
      </c>
      <c r="G8" s="1" t="s">
        <v>197</v>
      </c>
      <c r="H8" s="1">
        <v>285000</v>
      </c>
      <c r="I8" s="20">
        <v>6</v>
      </c>
      <c r="J8" s="1">
        <f t="shared" si="0"/>
        <v>5920000</v>
      </c>
      <c r="K8" s="20" t="s">
        <v>182</v>
      </c>
      <c r="L8" s="20">
        <v>6</v>
      </c>
      <c r="M8" s="20">
        <v>100</v>
      </c>
    </row>
    <row r="9" spans="1:13" x14ac:dyDescent="0.3">
      <c r="A9" s="1" t="s">
        <v>180</v>
      </c>
      <c r="B9" s="1" t="s">
        <v>181</v>
      </c>
      <c r="C9" s="1">
        <v>1991</v>
      </c>
      <c r="D9" s="1" t="s">
        <v>183</v>
      </c>
      <c r="E9" s="1" t="s">
        <v>194</v>
      </c>
      <c r="F9" s="1">
        <v>1999</v>
      </c>
      <c r="G9" s="1" t="s">
        <v>197</v>
      </c>
      <c r="H9" s="1">
        <v>305000</v>
      </c>
      <c r="I9" s="20">
        <v>6.1</v>
      </c>
      <c r="J9" s="1">
        <f t="shared" si="0"/>
        <v>5615000</v>
      </c>
      <c r="K9" s="20" t="s">
        <v>182</v>
      </c>
      <c r="L9" s="20">
        <v>6.1</v>
      </c>
      <c r="M9" s="20">
        <v>100</v>
      </c>
    </row>
    <row r="10" spans="1:13" x14ac:dyDescent="0.3">
      <c r="A10" s="1" t="s">
        <v>180</v>
      </c>
      <c r="B10" s="1" t="s">
        <v>181</v>
      </c>
      <c r="C10" s="1">
        <v>1991</v>
      </c>
      <c r="D10" s="1" t="s">
        <v>183</v>
      </c>
      <c r="E10" s="1" t="s">
        <v>194</v>
      </c>
      <c r="F10" s="1">
        <v>2000</v>
      </c>
      <c r="G10" s="1" t="s">
        <v>197</v>
      </c>
      <c r="H10" s="1">
        <v>325000</v>
      </c>
      <c r="I10" s="20">
        <v>6.2</v>
      </c>
      <c r="J10" s="1">
        <f t="shared" si="0"/>
        <v>5290000</v>
      </c>
      <c r="K10" s="20" t="s">
        <v>182</v>
      </c>
      <c r="L10" s="20">
        <v>6.2</v>
      </c>
      <c r="M10" s="20">
        <v>100</v>
      </c>
    </row>
    <row r="11" spans="1:13" x14ac:dyDescent="0.3">
      <c r="A11" s="1" t="s">
        <v>180</v>
      </c>
      <c r="B11" s="1" t="s">
        <v>181</v>
      </c>
      <c r="C11" s="1">
        <v>1991</v>
      </c>
      <c r="D11" s="1" t="s">
        <v>183</v>
      </c>
      <c r="E11" s="1" t="s">
        <v>194</v>
      </c>
      <c r="F11" s="1">
        <v>2001</v>
      </c>
      <c r="G11" s="1" t="s">
        <v>197</v>
      </c>
      <c r="H11" s="1">
        <v>345000</v>
      </c>
      <c r="I11" s="20">
        <v>6.35</v>
      </c>
      <c r="J11" s="1">
        <f t="shared" si="0"/>
        <v>4945000</v>
      </c>
      <c r="K11" s="20" t="s">
        <v>182</v>
      </c>
      <c r="L11" s="20">
        <v>6.35</v>
      </c>
      <c r="M11" s="20">
        <v>100</v>
      </c>
    </row>
    <row r="12" spans="1:13" x14ac:dyDescent="0.3">
      <c r="A12" s="1" t="s">
        <v>180</v>
      </c>
      <c r="B12" s="1" t="s">
        <v>181</v>
      </c>
      <c r="C12" s="1">
        <v>1991</v>
      </c>
      <c r="D12" s="1" t="s">
        <v>183</v>
      </c>
      <c r="E12" s="1" t="s">
        <v>194</v>
      </c>
      <c r="F12" s="1">
        <v>2002</v>
      </c>
      <c r="G12" s="1" t="s">
        <v>197</v>
      </c>
      <c r="H12" s="1">
        <v>365000</v>
      </c>
      <c r="I12" s="20">
        <v>6.45</v>
      </c>
      <c r="J12" s="1">
        <f t="shared" si="0"/>
        <v>4580000</v>
      </c>
      <c r="K12" s="20" t="s">
        <v>182</v>
      </c>
      <c r="L12" s="20">
        <v>6.45</v>
      </c>
      <c r="M12" s="20">
        <v>100</v>
      </c>
    </row>
    <row r="13" spans="1:13" x14ac:dyDescent="0.3">
      <c r="A13" s="1" t="s">
        <v>180</v>
      </c>
      <c r="B13" s="1" t="s">
        <v>181</v>
      </c>
      <c r="C13" s="1">
        <v>1991</v>
      </c>
      <c r="D13" s="1" t="s">
        <v>183</v>
      </c>
      <c r="E13" s="1" t="s">
        <v>194</v>
      </c>
      <c r="F13" s="1">
        <v>2003</v>
      </c>
      <c r="G13" s="1" t="s">
        <v>197</v>
      </c>
      <c r="H13" s="1">
        <v>390000</v>
      </c>
      <c r="I13" s="20">
        <v>6.55</v>
      </c>
      <c r="J13" s="1">
        <f t="shared" si="0"/>
        <v>4190000</v>
      </c>
      <c r="K13" s="20" t="s">
        <v>182</v>
      </c>
      <c r="L13" s="20">
        <v>6.55</v>
      </c>
      <c r="M13" s="20">
        <v>100</v>
      </c>
    </row>
    <row r="14" spans="1:13" x14ac:dyDescent="0.3">
      <c r="A14" s="1" t="s">
        <v>180</v>
      </c>
      <c r="B14" s="1" t="s">
        <v>181</v>
      </c>
      <c r="C14" s="1">
        <v>1991</v>
      </c>
      <c r="D14" s="1" t="s">
        <v>183</v>
      </c>
      <c r="E14" s="1" t="s">
        <v>194</v>
      </c>
      <c r="F14" s="1">
        <v>2004</v>
      </c>
      <c r="G14" s="1" t="s">
        <v>197</v>
      </c>
      <c r="H14" s="1">
        <v>415000</v>
      </c>
      <c r="I14" s="20">
        <v>6.7</v>
      </c>
      <c r="J14" s="1">
        <f t="shared" si="0"/>
        <v>3775000</v>
      </c>
      <c r="K14" s="20" t="s">
        <v>182</v>
      </c>
      <c r="L14" s="20">
        <v>6.7</v>
      </c>
      <c r="M14" s="20">
        <v>100</v>
      </c>
    </row>
    <row r="15" spans="1:13" x14ac:dyDescent="0.3">
      <c r="A15" s="1" t="s">
        <v>180</v>
      </c>
      <c r="B15" s="1" t="s">
        <v>181</v>
      </c>
      <c r="C15" s="1">
        <v>1991</v>
      </c>
      <c r="D15" s="1" t="s">
        <v>183</v>
      </c>
      <c r="E15" s="1" t="s">
        <v>194</v>
      </c>
      <c r="F15" s="1">
        <v>2005</v>
      </c>
      <c r="G15" s="1" t="s">
        <v>197</v>
      </c>
      <c r="H15" s="1">
        <v>440000</v>
      </c>
      <c r="I15" s="20">
        <v>6.75</v>
      </c>
      <c r="J15" s="1">
        <f t="shared" si="0"/>
        <v>3335000</v>
      </c>
      <c r="K15" s="20" t="s">
        <v>182</v>
      </c>
      <c r="L15" s="20">
        <v>6.75</v>
      </c>
      <c r="M15" s="20">
        <v>100</v>
      </c>
    </row>
    <row r="16" spans="1:13" x14ac:dyDescent="0.3">
      <c r="A16" s="1" t="s">
        <v>180</v>
      </c>
      <c r="B16" s="1" t="s">
        <v>181</v>
      </c>
      <c r="C16" s="1">
        <v>1991</v>
      </c>
      <c r="D16" s="1" t="s">
        <v>183</v>
      </c>
      <c r="E16" s="1" t="s">
        <v>195</v>
      </c>
      <c r="F16" s="1">
        <v>2006</v>
      </c>
      <c r="G16" s="1" t="s">
        <v>197</v>
      </c>
      <c r="H16" s="1">
        <v>470000</v>
      </c>
      <c r="I16" s="20">
        <v>6.625</v>
      </c>
      <c r="J16" s="1">
        <f t="shared" si="0"/>
        <v>2865000</v>
      </c>
      <c r="K16" s="20" t="s">
        <v>182</v>
      </c>
      <c r="L16" s="20">
        <v>6.85</v>
      </c>
      <c r="M16" s="20">
        <v>97.566000000000003</v>
      </c>
    </row>
    <row r="17" spans="1:13" x14ac:dyDescent="0.3">
      <c r="A17" s="1" t="s">
        <v>180</v>
      </c>
      <c r="B17" s="1" t="s">
        <v>181</v>
      </c>
      <c r="C17" s="1">
        <v>1991</v>
      </c>
      <c r="D17" s="1" t="s">
        <v>183</v>
      </c>
      <c r="E17" s="1" t="s">
        <v>195</v>
      </c>
      <c r="F17" s="1">
        <v>2007</v>
      </c>
      <c r="G17" s="1" t="s">
        <v>197</v>
      </c>
      <c r="H17" s="1">
        <v>500000</v>
      </c>
      <c r="I17" s="20">
        <v>6.625</v>
      </c>
      <c r="J17" s="1">
        <f t="shared" si="0"/>
        <v>2365000</v>
      </c>
      <c r="K17" s="20" t="s">
        <v>182</v>
      </c>
      <c r="L17" s="20">
        <v>6.85</v>
      </c>
      <c r="M17" s="20">
        <v>97.566000000000003</v>
      </c>
    </row>
    <row r="18" spans="1:13" x14ac:dyDescent="0.3">
      <c r="A18" s="1" t="s">
        <v>180</v>
      </c>
      <c r="B18" s="1" t="s">
        <v>181</v>
      </c>
      <c r="C18" s="1">
        <v>1991</v>
      </c>
      <c r="D18" s="1" t="s">
        <v>183</v>
      </c>
      <c r="E18" s="1" t="s">
        <v>195</v>
      </c>
      <c r="F18" s="1">
        <v>2008</v>
      </c>
      <c r="G18" s="1" t="s">
        <v>197</v>
      </c>
      <c r="H18" s="1">
        <v>535000</v>
      </c>
      <c r="I18" s="20">
        <v>6.625</v>
      </c>
      <c r="J18" s="1">
        <f t="shared" si="0"/>
        <v>1830000</v>
      </c>
      <c r="K18" s="20" t="s">
        <v>182</v>
      </c>
      <c r="L18" s="20">
        <v>6.85</v>
      </c>
      <c r="M18" s="20">
        <v>97.566000000000003</v>
      </c>
    </row>
    <row r="19" spans="1:13" x14ac:dyDescent="0.3">
      <c r="A19" s="1" t="s">
        <v>180</v>
      </c>
      <c r="B19" s="1" t="s">
        <v>181</v>
      </c>
      <c r="C19" s="1">
        <v>1991</v>
      </c>
      <c r="D19" s="1" t="s">
        <v>183</v>
      </c>
      <c r="E19" s="1" t="s">
        <v>195</v>
      </c>
      <c r="F19" s="1">
        <v>2009</v>
      </c>
      <c r="G19" s="1" t="s">
        <v>197</v>
      </c>
      <c r="H19" s="1">
        <v>570000</v>
      </c>
      <c r="I19" s="20">
        <v>6.625</v>
      </c>
      <c r="J19" s="1">
        <f t="shared" si="0"/>
        <v>1260000</v>
      </c>
      <c r="K19" s="20" t="s">
        <v>182</v>
      </c>
      <c r="L19" s="20">
        <v>6.85</v>
      </c>
      <c r="M19" s="20">
        <v>97.566000000000003</v>
      </c>
    </row>
    <row r="20" spans="1:13" x14ac:dyDescent="0.3">
      <c r="A20" s="1" t="s">
        <v>180</v>
      </c>
      <c r="B20" s="1" t="s">
        <v>181</v>
      </c>
      <c r="C20" s="1">
        <v>1991</v>
      </c>
      <c r="D20" s="1" t="s">
        <v>183</v>
      </c>
      <c r="E20" s="1" t="s">
        <v>195</v>
      </c>
      <c r="F20" s="1">
        <v>2010</v>
      </c>
      <c r="G20" s="1" t="s">
        <v>197</v>
      </c>
      <c r="H20" s="1">
        <v>610000</v>
      </c>
      <c r="I20" s="20">
        <v>6.625</v>
      </c>
      <c r="J20" s="1">
        <f t="shared" si="0"/>
        <v>650000</v>
      </c>
      <c r="K20" s="20" t="s">
        <v>182</v>
      </c>
      <c r="L20" s="20">
        <v>6.85</v>
      </c>
      <c r="M20" s="20">
        <v>97.566000000000003</v>
      </c>
    </row>
    <row r="21" spans="1:13" x14ac:dyDescent="0.3">
      <c r="A21" s="1" t="s">
        <v>180</v>
      </c>
      <c r="B21" s="1" t="s">
        <v>181</v>
      </c>
      <c r="C21" s="1">
        <v>1991</v>
      </c>
      <c r="D21" s="1" t="s">
        <v>183</v>
      </c>
      <c r="E21" s="1" t="s">
        <v>195</v>
      </c>
      <c r="F21" s="1">
        <v>2011</v>
      </c>
      <c r="G21" s="1" t="s">
        <v>197</v>
      </c>
      <c r="H21" s="1">
        <v>650000</v>
      </c>
      <c r="I21" s="20">
        <v>6.625</v>
      </c>
      <c r="J21" s="1">
        <f t="shared" si="0"/>
        <v>0</v>
      </c>
      <c r="K21" s="20" t="s">
        <v>182</v>
      </c>
      <c r="L21" s="20">
        <v>6.85</v>
      </c>
      <c r="M21" s="20">
        <v>97.566000000000003</v>
      </c>
    </row>
    <row r="22" spans="1:13" x14ac:dyDescent="0.3">
      <c r="A22" s="1" t="s">
        <v>180</v>
      </c>
      <c r="B22" s="1" t="s">
        <v>181</v>
      </c>
      <c r="C22" s="1">
        <v>1991</v>
      </c>
      <c r="D22" s="1" t="s">
        <v>184</v>
      </c>
      <c r="E22" s="1" t="s">
        <v>194</v>
      </c>
      <c r="F22" s="1">
        <v>1992</v>
      </c>
      <c r="G22" s="1" t="s">
        <v>197</v>
      </c>
      <c r="H22" s="1">
        <v>90000</v>
      </c>
      <c r="I22" s="20">
        <v>5.0999999999999996</v>
      </c>
      <c r="J22" s="1">
        <f>4385000-H22</f>
        <v>4295000</v>
      </c>
      <c r="K22" s="20" t="s">
        <v>182</v>
      </c>
      <c r="L22" s="20">
        <v>5.0999999999999996</v>
      </c>
      <c r="M22" s="20">
        <v>100</v>
      </c>
    </row>
    <row r="23" spans="1:13" x14ac:dyDescent="0.3">
      <c r="A23" s="1" t="s">
        <v>180</v>
      </c>
      <c r="B23" s="1" t="s">
        <v>181</v>
      </c>
      <c r="C23" s="1">
        <v>1991</v>
      </c>
      <c r="D23" s="1" t="s">
        <v>184</v>
      </c>
      <c r="E23" s="1" t="s">
        <v>194</v>
      </c>
      <c r="F23" s="1">
        <v>1993</v>
      </c>
      <c r="G23" s="1" t="s">
        <v>197</v>
      </c>
      <c r="H23" s="1">
        <v>265000</v>
      </c>
      <c r="I23" s="20">
        <v>5.25</v>
      </c>
      <c r="J23" s="1">
        <f t="shared" si="0"/>
        <v>4030000</v>
      </c>
      <c r="K23" s="20" t="s">
        <v>182</v>
      </c>
      <c r="L23" s="20">
        <v>5.25</v>
      </c>
      <c r="M23" s="20">
        <v>100</v>
      </c>
    </row>
    <row r="24" spans="1:13" x14ac:dyDescent="0.3">
      <c r="A24" s="1" t="s">
        <v>180</v>
      </c>
      <c r="B24" s="1" t="s">
        <v>181</v>
      </c>
      <c r="C24" s="1">
        <v>1991</v>
      </c>
      <c r="D24" s="1" t="s">
        <v>184</v>
      </c>
      <c r="E24" s="1" t="s">
        <v>194</v>
      </c>
      <c r="F24" s="1">
        <v>1994</v>
      </c>
      <c r="G24" s="1" t="s">
        <v>197</v>
      </c>
      <c r="H24" s="1">
        <v>235000</v>
      </c>
      <c r="I24" s="20">
        <v>5.4</v>
      </c>
      <c r="J24" s="1">
        <f t="shared" si="0"/>
        <v>3795000</v>
      </c>
      <c r="K24" s="20" t="s">
        <v>182</v>
      </c>
      <c r="L24" s="20">
        <v>5.4</v>
      </c>
      <c r="M24" s="20">
        <v>100</v>
      </c>
    </row>
    <row r="25" spans="1:13" x14ac:dyDescent="0.3">
      <c r="A25" s="1" t="s">
        <v>180</v>
      </c>
      <c r="B25" s="1" t="s">
        <v>181</v>
      </c>
      <c r="C25" s="1">
        <v>1991</v>
      </c>
      <c r="D25" s="1" t="s">
        <v>184</v>
      </c>
      <c r="E25" s="1" t="s">
        <v>194</v>
      </c>
      <c r="F25" s="1">
        <v>1995</v>
      </c>
      <c r="G25" s="1" t="s">
        <v>197</v>
      </c>
      <c r="H25" s="1">
        <v>295000</v>
      </c>
      <c r="I25" s="20">
        <v>5.55</v>
      </c>
      <c r="J25" s="1">
        <f t="shared" si="0"/>
        <v>3500000</v>
      </c>
      <c r="K25" s="20" t="s">
        <v>182</v>
      </c>
      <c r="L25" s="20">
        <v>5.55</v>
      </c>
      <c r="M25" s="20">
        <v>100</v>
      </c>
    </row>
    <row r="26" spans="1:13" x14ac:dyDescent="0.3">
      <c r="A26" s="1" t="s">
        <v>180</v>
      </c>
      <c r="B26" s="1" t="s">
        <v>181</v>
      </c>
      <c r="C26" s="1">
        <v>1991</v>
      </c>
      <c r="D26" s="1" t="s">
        <v>184</v>
      </c>
      <c r="E26" s="1" t="s">
        <v>194</v>
      </c>
      <c r="F26" s="1">
        <v>1996</v>
      </c>
      <c r="G26" s="1" t="s">
        <v>197</v>
      </c>
      <c r="H26" s="1">
        <v>305000</v>
      </c>
      <c r="I26" s="20">
        <v>5.7</v>
      </c>
      <c r="J26" s="1">
        <f t="shared" si="0"/>
        <v>3195000</v>
      </c>
      <c r="K26" s="20" t="s">
        <v>182</v>
      </c>
      <c r="L26" s="20">
        <v>5.7</v>
      </c>
      <c r="M26" s="20">
        <v>100</v>
      </c>
    </row>
    <row r="27" spans="1:13" x14ac:dyDescent="0.3">
      <c r="A27" s="1" t="s">
        <v>180</v>
      </c>
      <c r="B27" s="1" t="s">
        <v>181</v>
      </c>
      <c r="C27" s="1">
        <v>1991</v>
      </c>
      <c r="D27" s="1" t="s">
        <v>184</v>
      </c>
      <c r="E27" s="1" t="s">
        <v>194</v>
      </c>
      <c r="F27" s="1">
        <v>1997</v>
      </c>
      <c r="G27" s="1" t="s">
        <v>197</v>
      </c>
      <c r="H27" s="1">
        <v>325000</v>
      </c>
      <c r="I27" s="20">
        <v>5.85</v>
      </c>
      <c r="J27" s="1">
        <f t="shared" si="0"/>
        <v>2870000</v>
      </c>
      <c r="K27" s="20" t="s">
        <v>182</v>
      </c>
      <c r="L27" s="20">
        <v>5.85</v>
      </c>
      <c r="M27" s="20">
        <v>100</v>
      </c>
    </row>
    <row r="28" spans="1:13" x14ac:dyDescent="0.3">
      <c r="A28" s="1" t="s">
        <v>180</v>
      </c>
      <c r="B28" s="1" t="s">
        <v>181</v>
      </c>
      <c r="C28" s="1">
        <v>1991</v>
      </c>
      <c r="D28" s="1" t="s">
        <v>184</v>
      </c>
      <c r="E28" s="1" t="s">
        <v>194</v>
      </c>
      <c r="F28" s="1">
        <v>1998</v>
      </c>
      <c r="G28" s="1" t="s">
        <v>197</v>
      </c>
      <c r="H28" s="1">
        <v>345000</v>
      </c>
      <c r="I28" s="20">
        <v>6</v>
      </c>
      <c r="J28" s="1">
        <f t="shared" si="0"/>
        <v>2525000</v>
      </c>
      <c r="K28" s="20" t="s">
        <v>182</v>
      </c>
      <c r="L28" s="20">
        <v>6</v>
      </c>
      <c r="M28" s="20">
        <v>100</v>
      </c>
    </row>
    <row r="29" spans="1:13" x14ac:dyDescent="0.3">
      <c r="A29" s="1" t="s">
        <v>180</v>
      </c>
      <c r="B29" s="1" t="s">
        <v>181</v>
      </c>
      <c r="C29" s="1">
        <v>1991</v>
      </c>
      <c r="D29" s="1" t="s">
        <v>184</v>
      </c>
      <c r="E29" s="1" t="s">
        <v>194</v>
      </c>
      <c r="F29" s="1">
        <v>1999</v>
      </c>
      <c r="G29" s="1" t="s">
        <v>197</v>
      </c>
      <c r="H29" s="1">
        <v>360000</v>
      </c>
      <c r="I29" s="20">
        <v>6.1</v>
      </c>
      <c r="J29" s="1">
        <f t="shared" si="0"/>
        <v>2165000</v>
      </c>
      <c r="K29" s="20" t="s">
        <v>182</v>
      </c>
      <c r="L29" s="20">
        <v>6.1</v>
      </c>
      <c r="M29" s="20">
        <v>100</v>
      </c>
    </row>
    <row r="30" spans="1:13" x14ac:dyDescent="0.3">
      <c r="A30" s="1" t="s">
        <v>180</v>
      </c>
      <c r="B30" s="1" t="s">
        <v>181</v>
      </c>
      <c r="C30" s="1">
        <v>1991</v>
      </c>
      <c r="D30" s="1" t="s">
        <v>184</v>
      </c>
      <c r="E30" s="1" t="s">
        <v>194</v>
      </c>
      <c r="F30" s="1">
        <v>2000</v>
      </c>
      <c r="G30" s="1" t="s">
        <v>197</v>
      </c>
      <c r="H30" s="1">
        <v>390000</v>
      </c>
      <c r="I30" s="20">
        <v>6.2</v>
      </c>
      <c r="J30" s="1">
        <f t="shared" si="0"/>
        <v>1775000</v>
      </c>
      <c r="K30" s="20" t="s">
        <v>182</v>
      </c>
      <c r="L30" s="20">
        <v>6.2</v>
      </c>
      <c r="M30" s="20">
        <v>100</v>
      </c>
    </row>
    <row r="31" spans="1:13" x14ac:dyDescent="0.3">
      <c r="A31" s="1" t="s">
        <v>180</v>
      </c>
      <c r="B31" s="1" t="s">
        <v>181</v>
      </c>
      <c r="C31" s="1">
        <v>1991</v>
      </c>
      <c r="D31" s="1" t="s">
        <v>184</v>
      </c>
      <c r="E31" s="1" t="s">
        <v>194</v>
      </c>
      <c r="F31" s="1">
        <v>2001</v>
      </c>
      <c r="G31" s="1" t="s">
        <v>197</v>
      </c>
      <c r="H31" s="1">
        <v>405000</v>
      </c>
      <c r="I31" s="20">
        <v>6.35</v>
      </c>
      <c r="J31" s="1">
        <f t="shared" si="0"/>
        <v>1370000</v>
      </c>
      <c r="K31" s="20" t="s">
        <v>182</v>
      </c>
      <c r="L31" s="20">
        <v>6.35</v>
      </c>
      <c r="M31" s="20">
        <v>100</v>
      </c>
    </row>
    <row r="32" spans="1:13" x14ac:dyDescent="0.3">
      <c r="A32" s="1" t="s">
        <v>180</v>
      </c>
      <c r="B32" s="1" t="s">
        <v>181</v>
      </c>
      <c r="C32" s="1">
        <v>1991</v>
      </c>
      <c r="D32" s="1" t="s">
        <v>184</v>
      </c>
      <c r="E32" s="1" t="s">
        <v>194</v>
      </c>
      <c r="F32" s="1">
        <v>2002</v>
      </c>
      <c r="G32" s="1" t="s">
        <v>197</v>
      </c>
      <c r="H32" s="1">
        <v>440000</v>
      </c>
      <c r="I32" s="20">
        <v>6.45</v>
      </c>
      <c r="J32" s="1">
        <f t="shared" si="0"/>
        <v>930000</v>
      </c>
      <c r="K32" s="20" t="s">
        <v>182</v>
      </c>
      <c r="L32" s="20">
        <v>6.45</v>
      </c>
      <c r="M32" s="20">
        <v>100</v>
      </c>
    </row>
    <row r="33" spans="1:13" x14ac:dyDescent="0.3">
      <c r="A33" s="1" t="s">
        <v>180</v>
      </c>
      <c r="B33" s="1" t="s">
        <v>181</v>
      </c>
      <c r="C33" s="1">
        <v>1991</v>
      </c>
      <c r="D33" s="1" t="s">
        <v>184</v>
      </c>
      <c r="E33" s="1" t="s">
        <v>194</v>
      </c>
      <c r="F33" s="1">
        <v>2003</v>
      </c>
      <c r="G33" s="1" t="s">
        <v>197</v>
      </c>
      <c r="H33" s="1">
        <v>460000</v>
      </c>
      <c r="I33" s="20">
        <v>6.55</v>
      </c>
      <c r="J33" s="1">
        <f t="shared" si="0"/>
        <v>470000</v>
      </c>
      <c r="K33" s="20" t="s">
        <v>182</v>
      </c>
      <c r="L33" s="20">
        <v>6.55</v>
      </c>
      <c r="M33" s="20">
        <v>100</v>
      </c>
    </row>
    <row r="34" spans="1:13" x14ac:dyDescent="0.3">
      <c r="A34" s="1" t="s">
        <v>180</v>
      </c>
      <c r="B34" s="1" t="s">
        <v>181</v>
      </c>
      <c r="C34" s="1">
        <v>1991</v>
      </c>
      <c r="D34" s="1" t="s">
        <v>184</v>
      </c>
      <c r="E34" s="1" t="s">
        <v>194</v>
      </c>
      <c r="F34" s="1">
        <v>2004</v>
      </c>
      <c r="G34" s="1" t="s">
        <v>197</v>
      </c>
      <c r="H34" s="1">
        <v>205000</v>
      </c>
      <c r="I34" s="20">
        <v>6.7</v>
      </c>
      <c r="J34" s="1">
        <f t="shared" si="0"/>
        <v>265000</v>
      </c>
      <c r="K34" s="20" t="s">
        <v>182</v>
      </c>
      <c r="L34" s="20">
        <v>6.7</v>
      </c>
      <c r="M34" s="20">
        <v>100</v>
      </c>
    </row>
    <row r="35" spans="1:13" x14ac:dyDescent="0.3">
      <c r="A35" s="1" t="s">
        <v>180</v>
      </c>
      <c r="B35" s="1" t="s">
        <v>181</v>
      </c>
      <c r="C35" s="1">
        <v>1991</v>
      </c>
      <c r="D35" s="1" t="s">
        <v>184</v>
      </c>
      <c r="E35" s="1" t="s">
        <v>194</v>
      </c>
      <c r="F35" s="1">
        <v>2005</v>
      </c>
      <c r="G35" s="1" t="s">
        <v>197</v>
      </c>
      <c r="H35" s="1">
        <v>85000</v>
      </c>
      <c r="I35" s="20">
        <v>6.75</v>
      </c>
      <c r="J35" s="1">
        <f t="shared" si="0"/>
        <v>180000</v>
      </c>
      <c r="K35" s="20" t="s">
        <v>182</v>
      </c>
      <c r="L35" s="20">
        <v>6.75</v>
      </c>
      <c r="M35" s="20">
        <v>100</v>
      </c>
    </row>
    <row r="36" spans="1:13" x14ac:dyDescent="0.3">
      <c r="A36" s="1" t="s">
        <v>180</v>
      </c>
      <c r="B36" s="1" t="s">
        <v>181</v>
      </c>
      <c r="C36" s="1">
        <v>1991</v>
      </c>
      <c r="D36" s="1" t="s">
        <v>184</v>
      </c>
      <c r="E36" s="1" t="s">
        <v>195</v>
      </c>
      <c r="F36" s="1">
        <v>2006</v>
      </c>
      <c r="G36" s="1" t="s">
        <v>197</v>
      </c>
      <c r="H36" s="1">
        <v>90000</v>
      </c>
      <c r="I36" s="20">
        <v>6.75</v>
      </c>
      <c r="J36" s="1">
        <f t="shared" si="0"/>
        <v>90000</v>
      </c>
      <c r="K36" s="20" t="s">
        <v>182</v>
      </c>
      <c r="L36" s="20">
        <v>6.75</v>
      </c>
      <c r="M36" s="20">
        <v>100</v>
      </c>
    </row>
    <row r="37" spans="1:13" x14ac:dyDescent="0.3">
      <c r="A37" s="1" t="s">
        <v>180</v>
      </c>
      <c r="B37" s="1" t="s">
        <v>181</v>
      </c>
      <c r="C37" s="1">
        <v>1991</v>
      </c>
      <c r="D37" s="1" t="s">
        <v>184</v>
      </c>
      <c r="E37" s="1" t="s">
        <v>195</v>
      </c>
      <c r="F37" s="1">
        <v>2007</v>
      </c>
      <c r="G37" s="1" t="s">
        <v>197</v>
      </c>
      <c r="H37" s="1">
        <v>90000</v>
      </c>
      <c r="I37" s="20">
        <v>6.75</v>
      </c>
      <c r="J37" s="1">
        <f t="shared" si="0"/>
        <v>0</v>
      </c>
      <c r="K37" s="20" t="s">
        <v>182</v>
      </c>
      <c r="L37" s="20">
        <v>6.75</v>
      </c>
      <c r="M37" s="20">
        <v>100</v>
      </c>
    </row>
    <row r="38" spans="1:13" x14ac:dyDescent="0.3">
      <c r="A38" s="1" t="s">
        <v>180</v>
      </c>
      <c r="B38" s="1" t="s">
        <v>181</v>
      </c>
      <c r="C38" s="1">
        <v>1991</v>
      </c>
      <c r="D38" s="1" t="s">
        <v>189</v>
      </c>
      <c r="E38" s="1" t="s">
        <v>194</v>
      </c>
      <c r="F38" s="1">
        <v>1992</v>
      </c>
      <c r="G38" s="1" t="s">
        <v>197</v>
      </c>
      <c r="H38" s="1">
        <v>230000</v>
      </c>
      <c r="I38" s="20">
        <v>4.75</v>
      </c>
      <c r="J38" s="1">
        <f>2335000-H38</f>
        <v>2105000</v>
      </c>
      <c r="K38" s="20" t="s">
        <v>182</v>
      </c>
      <c r="L38" s="20">
        <v>4.75</v>
      </c>
      <c r="M38" s="20">
        <v>100</v>
      </c>
    </row>
    <row r="39" spans="1:13" x14ac:dyDescent="0.3">
      <c r="A39" s="1" t="s">
        <v>180</v>
      </c>
      <c r="B39" s="1" t="s">
        <v>181</v>
      </c>
      <c r="C39" s="1">
        <v>1991</v>
      </c>
      <c r="D39" s="1" t="s">
        <v>189</v>
      </c>
      <c r="E39" s="1" t="s">
        <v>194</v>
      </c>
      <c r="F39" s="1">
        <v>1993</v>
      </c>
      <c r="G39" s="1" t="s">
        <v>197</v>
      </c>
      <c r="H39" s="1">
        <v>290000</v>
      </c>
      <c r="I39" s="20">
        <v>4.9000000000000004</v>
      </c>
      <c r="J39" s="1">
        <f t="shared" si="0"/>
        <v>1815000</v>
      </c>
      <c r="K39" s="20" t="s">
        <v>182</v>
      </c>
      <c r="L39" s="20">
        <v>4.9000000000000004</v>
      </c>
      <c r="M39" s="20">
        <v>100</v>
      </c>
    </row>
    <row r="40" spans="1:13" x14ac:dyDescent="0.3">
      <c r="A40" s="1" t="s">
        <v>180</v>
      </c>
      <c r="B40" s="1" t="s">
        <v>181</v>
      </c>
      <c r="C40" s="1">
        <v>1991</v>
      </c>
      <c r="D40" s="1" t="s">
        <v>189</v>
      </c>
      <c r="E40" s="1" t="s">
        <v>194</v>
      </c>
      <c r="F40" s="1">
        <v>1994</v>
      </c>
      <c r="G40" s="1" t="s">
        <v>197</v>
      </c>
      <c r="H40" s="1">
        <v>270000</v>
      </c>
      <c r="I40" s="20">
        <v>5.15</v>
      </c>
      <c r="J40" s="1">
        <f t="shared" si="0"/>
        <v>1545000</v>
      </c>
      <c r="K40" s="20" t="s">
        <v>182</v>
      </c>
      <c r="L40" s="20">
        <v>5.15</v>
      </c>
      <c r="M40" s="20">
        <v>100</v>
      </c>
    </row>
    <row r="41" spans="1:13" x14ac:dyDescent="0.3">
      <c r="A41" s="1" t="s">
        <v>180</v>
      </c>
      <c r="B41" s="1" t="s">
        <v>181</v>
      </c>
      <c r="C41" s="1">
        <v>1991</v>
      </c>
      <c r="D41" s="1" t="s">
        <v>189</v>
      </c>
      <c r="E41" s="1" t="s">
        <v>194</v>
      </c>
      <c r="F41" s="1">
        <v>1995</v>
      </c>
      <c r="G41" s="1" t="s">
        <v>197</v>
      </c>
      <c r="H41" s="1">
        <v>250000</v>
      </c>
      <c r="I41" s="20">
        <v>5.3</v>
      </c>
      <c r="J41" s="1">
        <f t="shared" si="0"/>
        <v>1295000</v>
      </c>
      <c r="K41" s="20" t="s">
        <v>182</v>
      </c>
      <c r="L41" s="20">
        <v>5.3</v>
      </c>
      <c r="M41" s="20">
        <v>100</v>
      </c>
    </row>
    <row r="42" spans="1:13" x14ac:dyDescent="0.3">
      <c r="A42" s="1" t="s">
        <v>180</v>
      </c>
      <c r="B42" s="1" t="s">
        <v>181</v>
      </c>
      <c r="C42" s="1">
        <v>1991</v>
      </c>
      <c r="D42" s="1" t="s">
        <v>189</v>
      </c>
      <c r="E42" s="1" t="s">
        <v>194</v>
      </c>
      <c r="F42" s="1">
        <v>1996</v>
      </c>
      <c r="G42" s="1" t="s">
        <v>197</v>
      </c>
      <c r="H42" s="1">
        <v>230000</v>
      </c>
      <c r="I42" s="20">
        <v>5.45</v>
      </c>
      <c r="J42" s="1">
        <f t="shared" si="0"/>
        <v>1065000</v>
      </c>
      <c r="K42" s="20" t="s">
        <v>182</v>
      </c>
      <c r="L42" s="20">
        <v>5.45</v>
      </c>
      <c r="M42" s="20">
        <v>100</v>
      </c>
    </row>
    <row r="43" spans="1:13" x14ac:dyDescent="0.3">
      <c r="A43" s="1" t="s">
        <v>180</v>
      </c>
      <c r="B43" s="1" t="s">
        <v>181</v>
      </c>
      <c r="C43" s="1">
        <v>1991</v>
      </c>
      <c r="D43" s="1" t="s">
        <v>189</v>
      </c>
      <c r="E43" s="1" t="s">
        <v>194</v>
      </c>
      <c r="F43" s="1">
        <v>1997</v>
      </c>
      <c r="G43" s="1" t="s">
        <v>197</v>
      </c>
      <c r="H43" s="1">
        <v>210000</v>
      </c>
      <c r="I43" s="20">
        <v>5.6</v>
      </c>
      <c r="J43" s="1">
        <f t="shared" si="0"/>
        <v>855000</v>
      </c>
      <c r="K43" s="20" t="s">
        <v>182</v>
      </c>
      <c r="L43" s="20">
        <v>5.6</v>
      </c>
      <c r="M43" s="20">
        <v>100</v>
      </c>
    </row>
    <row r="44" spans="1:13" x14ac:dyDescent="0.3">
      <c r="A44" s="1" t="s">
        <v>180</v>
      </c>
      <c r="B44" s="1" t="s">
        <v>181</v>
      </c>
      <c r="C44" s="1">
        <v>1991</v>
      </c>
      <c r="D44" s="1" t="s">
        <v>189</v>
      </c>
      <c r="E44" s="1" t="s">
        <v>194</v>
      </c>
      <c r="F44" s="1">
        <v>1998</v>
      </c>
      <c r="G44" s="1" t="s">
        <v>197</v>
      </c>
      <c r="H44" s="1">
        <v>190000</v>
      </c>
      <c r="I44" s="20">
        <v>5.7</v>
      </c>
      <c r="J44" s="1">
        <f t="shared" si="0"/>
        <v>665000</v>
      </c>
      <c r="K44" s="20" t="s">
        <v>182</v>
      </c>
      <c r="L44" s="20">
        <v>5.7</v>
      </c>
      <c r="M44" s="20">
        <v>100</v>
      </c>
    </row>
    <row r="45" spans="1:13" x14ac:dyDescent="0.3">
      <c r="A45" s="1" t="s">
        <v>180</v>
      </c>
      <c r="B45" s="1" t="s">
        <v>181</v>
      </c>
      <c r="C45" s="1">
        <v>1991</v>
      </c>
      <c r="D45" s="1" t="s">
        <v>189</v>
      </c>
      <c r="E45" s="1" t="s">
        <v>194</v>
      </c>
      <c r="F45" s="1">
        <v>1999</v>
      </c>
      <c r="G45" s="1" t="s">
        <v>197</v>
      </c>
      <c r="H45" s="1">
        <v>170000</v>
      </c>
      <c r="I45" s="20">
        <v>5.8</v>
      </c>
      <c r="J45" s="1">
        <f t="shared" si="0"/>
        <v>495000</v>
      </c>
      <c r="K45" s="20" t="s">
        <v>182</v>
      </c>
      <c r="L45" s="20">
        <v>5.8</v>
      </c>
      <c r="M45" s="20">
        <v>100</v>
      </c>
    </row>
    <row r="46" spans="1:13" x14ac:dyDescent="0.3">
      <c r="A46" s="1" t="s">
        <v>180</v>
      </c>
      <c r="B46" s="1" t="s">
        <v>181</v>
      </c>
      <c r="C46" s="1">
        <v>1991</v>
      </c>
      <c r="D46" s="1" t="s">
        <v>189</v>
      </c>
      <c r="E46" s="1" t="s">
        <v>194</v>
      </c>
      <c r="F46" s="1">
        <v>2000</v>
      </c>
      <c r="G46" s="1" t="s">
        <v>197</v>
      </c>
      <c r="H46" s="1">
        <v>145000</v>
      </c>
      <c r="I46" s="20">
        <v>5.9</v>
      </c>
      <c r="J46" s="1">
        <f t="shared" si="0"/>
        <v>350000</v>
      </c>
      <c r="K46" s="20" t="s">
        <v>182</v>
      </c>
      <c r="L46" s="20">
        <v>5.9</v>
      </c>
      <c r="M46" s="20">
        <v>100</v>
      </c>
    </row>
    <row r="47" spans="1:13" x14ac:dyDescent="0.3">
      <c r="A47" s="1" t="s">
        <v>180</v>
      </c>
      <c r="B47" s="1" t="s">
        <v>181</v>
      </c>
      <c r="C47" s="1">
        <v>1991</v>
      </c>
      <c r="D47" s="1" t="s">
        <v>189</v>
      </c>
      <c r="E47" s="1" t="s">
        <v>194</v>
      </c>
      <c r="F47" s="1">
        <v>2001</v>
      </c>
      <c r="G47" s="1" t="s">
        <v>197</v>
      </c>
      <c r="H47" s="1">
        <v>120000</v>
      </c>
      <c r="I47" s="20">
        <v>6</v>
      </c>
      <c r="J47" s="1">
        <f t="shared" si="0"/>
        <v>230000</v>
      </c>
      <c r="K47" s="20" t="s">
        <v>182</v>
      </c>
      <c r="L47" s="20">
        <v>6</v>
      </c>
      <c r="M47" s="20">
        <v>100</v>
      </c>
    </row>
    <row r="48" spans="1:13" x14ac:dyDescent="0.3">
      <c r="A48" s="1" t="s">
        <v>180</v>
      </c>
      <c r="B48" s="1" t="s">
        <v>181</v>
      </c>
      <c r="C48" s="1">
        <v>1991</v>
      </c>
      <c r="D48" s="1" t="s">
        <v>189</v>
      </c>
      <c r="E48" s="1" t="s">
        <v>194</v>
      </c>
      <c r="F48" s="1">
        <v>2002</v>
      </c>
      <c r="G48" s="1" t="s">
        <v>197</v>
      </c>
      <c r="H48" s="1">
        <v>95000</v>
      </c>
      <c r="I48" s="20">
        <v>6.1</v>
      </c>
      <c r="J48" s="1">
        <f t="shared" si="0"/>
        <v>135000</v>
      </c>
      <c r="K48" s="20" t="s">
        <v>182</v>
      </c>
      <c r="L48" s="20">
        <v>6.1</v>
      </c>
      <c r="M48" s="20">
        <v>100</v>
      </c>
    </row>
    <row r="49" spans="1:13" x14ac:dyDescent="0.3">
      <c r="A49" s="1" t="s">
        <v>180</v>
      </c>
      <c r="B49" s="1" t="s">
        <v>181</v>
      </c>
      <c r="C49" s="1">
        <v>1991</v>
      </c>
      <c r="D49" s="1" t="s">
        <v>189</v>
      </c>
      <c r="E49" s="1" t="s">
        <v>194</v>
      </c>
      <c r="F49" s="1">
        <v>2003</v>
      </c>
      <c r="G49" s="1" t="s">
        <v>197</v>
      </c>
      <c r="H49" s="1">
        <v>65000</v>
      </c>
      <c r="I49" s="20">
        <v>6.2</v>
      </c>
      <c r="J49" s="1">
        <f t="shared" si="0"/>
        <v>70000</v>
      </c>
      <c r="K49" s="20" t="s">
        <v>182</v>
      </c>
      <c r="L49" s="20">
        <v>6.2</v>
      </c>
      <c r="M49" s="20">
        <v>100</v>
      </c>
    </row>
    <row r="50" spans="1:13" x14ac:dyDescent="0.3">
      <c r="A50" s="1" t="s">
        <v>180</v>
      </c>
      <c r="B50" s="1" t="s">
        <v>181</v>
      </c>
      <c r="C50" s="1">
        <v>1991</v>
      </c>
      <c r="D50" s="1" t="s">
        <v>189</v>
      </c>
      <c r="E50" s="1" t="s">
        <v>194</v>
      </c>
      <c r="F50" s="1">
        <v>2004</v>
      </c>
      <c r="G50" s="1" t="s">
        <v>197</v>
      </c>
      <c r="H50" s="1">
        <v>35000</v>
      </c>
      <c r="I50" s="20">
        <v>6.3</v>
      </c>
      <c r="J50" s="1">
        <f t="shared" si="0"/>
        <v>35000</v>
      </c>
      <c r="K50" s="20" t="s">
        <v>182</v>
      </c>
      <c r="L50" s="20">
        <v>6.3</v>
      </c>
      <c r="M50" s="20">
        <v>100</v>
      </c>
    </row>
    <row r="51" spans="1:13" x14ac:dyDescent="0.3">
      <c r="A51" s="1" t="s">
        <v>180</v>
      </c>
      <c r="B51" s="1" t="s">
        <v>181</v>
      </c>
      <c r="C51" s="1">
        <v>1991</v>
      </c>
      <c r="D51" s="1" t="s">
        <v>189</v>
      </c>
      <c r="E51" s="1" t="s">
        <v>194</v>
      </c>
      <c r="F51" s="1">
        <v>2005</v>
      </c>
      <c r="G51" s="1" t="s">
        <v>197</v>
      </c>
      <c r="H51" s="1">
        <v>20000</v>
      </c>
      <c r="I51" s="20">
        <v>6.4</v>
      </c>
      <c r="J51" s="1">
        <f t="shared" si="0"/>
        <v>15000</v>
      </c>
      <c r="K51" s="20" t="s">
        <v>182</v>
      </c>
      <c r="L51" s="20">
        <v>6.4</v>
      </c>
      <c r="M51" s="20">
        <v>100</v>
      </c>
    </row>
    <row r="52" spans="1:13" x14ac:dyDescent="0.3">
      <c r="A52" s="1" t="s">
        <v>180</v>
      </c>
      <c r="B52" s="1" t="s">
        <v>181</v>
      </c>
      <c r="C52" s="1">
        <v>1991</v>
      </c>
      <c r="D52" s="1" t="s">
        <v>189</v>
      </c>
      <c r="E52" s="1" t="s">
        <v>194</v>
      </c>
      <c r="F52" s="1">
        <v>2006</v>
      </c>
      <c r="G52" s="1" t="s">
        <v>197</v>
      </c>
      <c r="H52" s="1">
        <v>10000</v>
      </c>
      <c r="I52" s="20">
        <v>6.5</v>
      </c>
      <c r="J52" s="1">
        <f t="shared" si="0"/>
        <v>5000</v>
      </c>
      <c r="K52" s="20" t="s">
        <v>182</v>
      </c>
      <c r="L52" s="20">
        <v>6.5</v>
      </c>
      <c r="M52" s="20">
        <v>100</v>
      </c>
    </row>
    <row r="53" spans="1:13" x14ac:dyDescent="0.3">
      <c r="A53" s="1" t="s">
        <v>180</v>
      </c>
      <c r="B53" s="1" t="s">
        <v>181</v>
      </c>
      <c r="C53" s="1">
        <v>1991</v>
      </c>
      <c r="D53" s="1" t="s">
        <v>189</v>
      </c>
      <c r="E53" s="1" t="s">
        <v>194</v>
      </c>
      <c r="F53" s="1">
        <v>2007</v>
      </c>
      <c r="G53" s="1" t="s">
        <v>197</v>
      </c>
      <c r="H53" s="1">
        <v>5000</v>
      </c>
      <c r="I53" s="20">
        <v>6.5</v>
      </c>
      <c r="J53" s="1">
        <f t="shared" si="0"/>
        <v>0</v>
      </c>
      <c r="K53" s="20" t="s">
        <v>182</v>
      </c>
      <c r="L53" s="20">
        <v>6.5</v>
      </c>
      <c r="M53" s="20">
        <v>100</v>
      </c>
    </row>
    <row r="54" spans="1:13" x14ac:dyDescent="0.3">
      <c r="A54" s="1" t="s">
        <v>180</v>
      </c>
      <c r="B54" s="1" t="s">
        <v>181</v>
      </c>
      <c r="C54" s="1">
        <v>1991</v>
      </c>
      <c r="D54" s="1" t="s">
        <v>190</v>
      </c>
      <c r="E54" s="1" t="s">
        <v>198</v>
      </c>
      <c r="F54" s="1">
        <v>1992</v>
      </c>
      <c r="G54" s="1" t="s">
        <v>197</v>
      </c>
      <c r="H54" s="1">
        <v>0</v>
      </c>
      <c r="I54" s="20">
        <v>5.95</v>
      </c>
      <c r="J54" s="1">
        <v>10540000</v>
      </c>
      <c r="K54" s="20" t="s">
        <v>182</v>
      </c>
      <c r="L54" s="20">
        <v>5.95</v>
      </c>
      <c r="M54" s="20">
        <v>100</v>
      </c>
    </row>
    <row r="55" spans="1:13" x14ac:dyDescent="0.3">
      <c r="A55" s="1" t="s">
        <v>180</v>
      </c>
      <c r="B55" s="1" t="s">
        <v>181</v>
      </c>
      <c r="C55" s="1">
        <v>1991</v>
      </c>
      <c r="D55" s="1" t="s">
        <v>190</v>
      </c>
      <c r="E55" s="1" t="s">
        <v>198</v>
      </c>
      <c r="F55" s="1">
        <v>1993</v>
      </c>
      <c r="G55" s="1" t="s">
        <v>197</v>
      </c>
      <c r="H55" s="1">
        <v>10540000</v>
      </c>
      <c r="I55" s="20">
        <v>5.95</v>
      </c>
      <c r="J55" s="1">
        <v>0</v>
      </c>
      <c r="K55" s="20" t="s">
        <v>182</v>
      </c>
      <c r="L55" s="20">
        <v>5.95</v>
      </c>
      <c r="M55" s="20">
        <v>100</v>
      </c>
    </row>
    <row r="56" spans="1:13" x14ac:dyDescent="0.3">
      <c r="A56" s="1" t="s">
        <v>180</v>
      </c>
      <c r="B56" s="1" t="s">
        <v>181</v>
      </c>
      <c r="C56" s="1">
        <v>1991</v>
      </c>
      <c r="D56" s="1" t="s">
        <v>191</v>
      </c>
      <c r="E56" s="1" t="s">
        <v>198</v>
      </c>
      <c r="F56" s="1">
        <v>1992</v>
      </c>
      <c r="G56" s="1" t="s">
        <v>197</v>
      </c>
      <c r="H56" s="1">
        <v>0</v>
      </c>
      <c r="I56" s="20">
        <v>6.1</v>
      </c>
      <c r="J56" s="1">
        <v>7490000</v>
      </c>
      <c r="K56" s="20" t="s">
        <v>182</v>
      </c>
      <c r="L56" s="20">
        <v>6.1</v>
      </c>
      <c r="M56" s="20">
        <v>100</v>
      </c>
    </row>
    <row r="57" spans="1:13" x14ac:dyDescent="0.3">
      <c r="A57" s="1" t="s">
        <v>180</v>
      </c>
      <c r="B57" s="1" t="s">
        <v>181</v>
      </c>
      <c r="C57" s="1">
        <v>1991</v>
      </c>
      <c r="D57" s="1" t="s">
        <v>191</v>
      </c>
      <c r="E57" s="1" t="s">
        <v>198</v>
      </c>
      <c r="F57" s="1">
        <v>1993</v>
      </c>
      <c r="G57" s="1" t="s">
        <v>197</v>
      </c>
      <c r="H57" s="1">
        <v>0</v>
      </c>
      <c r="I57" s="20">
        <v>6.1</v>
      </c>
      <c r="J57" s="1">
        <v>7490000</v>
      </c>
      <c r="K57" s="20" t="s">
        <v>182</v>
      </c>
      <c r="L57" s="20">
        <v>6.1</v>
      </c>
      <c r="M57" s="20">
        <v>100</v>
      </c>
    </row>
    <row r="58" spans="1:13" x14ac:dyDescent="0.3">
      <c r="A58" s="1" t="s">
        <v>180</v>
      </c>
      <c r="B58" s="1" t="s">
        <v>181</v>
      </c>
      <c r="C58" s="1">
        <v>1991</v>
      </c>
      <c r="D58" s="1" t="s">
        <v>191</v>
      </c>
      <c r="E58" s="1" t="s">
        <v>198</v>
      </c>
      <c r="F58" s="1">
        <v>1994</v>
      </c>
      <c r="G58" s="1" t="s">
        <v>197</v>
      </c>
      <c r="H58" s="1">
        <v>7490000</v>
      </c>
      <c r="I58" s="20">
        <v>6.1</v>
      </c>
      <c r="J58" s="1">
        <v>0</v>
      </c>
      <c r="K58" s="20" t="s">
        <v>182</v>
      </c>
      <c r="L58" s="20">
        <v>6.1</v>
      </c>
      <c r="M58" s="20">
        <v>100</v>
      </c>
    </row>
    <row r="59" spans="1:13" x14ac:dyDescent="0.3">
      <c r="A59" s="1" t="s">
        <v>180</v>
      </c>
      <c r="B59" s="1" t="s">
        <v>181</v>
      </c>
      <c r="C59" s="1">
        <v>1996</v>
      </c>
      <c r="D59" s="1" t="s">
        <v>183</v>
      </c>
      <c r="E59" s="1" t="s">
        <v>194</v>
      </c>
      <c r="F59" s="1">
        <v>1996</v>
      </c>
      <c r="G59" s="1" t="s">
        <v>197</v>
      </c>
      <c r="H59" s="1">
        <v>0</v>
      </c>
      <c r="I59" s="20" t="s">
        <v>182</v>
      </c>
      <c r="J59" s="1">
        <v>7095000</v>
      </c>
      <c r="K59" s="1">
        <v>144874</v>
      </c>
      <c r="L59" s="20" t="s">
        <v>182</v>
      </c>
      <c r="M59" s="20" t="s">
        <v>182</v>
      </c>
    </row>
    <row r="60" spans="1:13" x14ac:dyDescent="0.3">
      <c r="A60" s="1" t="s">
        <v>180</v>
      </c>
      <c r="B60" s="1" t="s">
        <v>181</v>
      </c>
      <c r="C60" s="1">
        <v>1996</v>
      </c>
      <c r="D60" s="1" t="s">
        <v>183</v>
      </c>
      <c r="E60" s="1" t="s">
        <v>194</v>
      </c>
      <c r="F60" s="1">
        <v>1997</v>
      </c>
      <c r="G60" s="1" t="s">
        <v>197</v>
      </c>
      <c r="H60" s="1">
        <v>140000</v>
      </c>
      <c r="I60" s="20">
        <v>3.8</v>
      </c>
      <c r="J60" s="1">
        <f t="shared" ref="J60:J102" si="1">J59-H60</f>
        <v>6955000</v>
      </c>
      <c r="K60" s="1">
        <f>162984+160324</f>
        <v>323308</v>
      </c>
      <c r="L60" s="20">
        <v>3.8</v>
      </c>
      <c r="M60" s="20">
        <v>100</v>
      </c>
    </row>
    <row r="61" spans="1:13" x14ac:dyDescent="0.3">
      <c r="A61" s="1" t="s">
        <v>180</v>
      </c>
      <c r="B61" s="1" t="s">
        <v>181</v>
      </c>
      <c r="C61" s="1">
        <v>1996</v>
      </c>
      <c r="D61" s="1" t="s">
        <v>183</v>
      </c>
      <c r="E61" s="1" t="s">
        <v>194</v>
      </c>
      <c r="F61" s="1">
        <v>1998</v>
      </c>
      <c r="G61" s="1" t="s">
        <v>197</v>
      </c>
      <c r="H61" s="1">
        <v>370000</v>
      </c>
      <c r="I61" s="20">
        <v>3.9</v>
      </c>
      <c r="J61" s="1">
        <f t="shared" si="1"/>
        <v>6585000</v>
      </c>
      <c r="K61" s="1">
        <f>160324+153109</f>
        <v>313433</v>
      </c>
      <c r="L61" s="20">
        <v>3.9</v>
      </c>
      <c r="M61" s="20">
        <v>100</v>
      </c>
    </row>
    <row r="62" spans="1:13" x14ac:dyDescent="0.3">
      <c r="A62" s="1" t="s">
        <v>180</v>
      </c>
      <c r="B62" s="1" t="s">
        <v>181</v>
      </c>
      <c r="C62" s="1">
        <v>1996</v>
      </c>
      <c r="D62" s="1" t="s">
        <v>183</v>
      </c>
      <c r="E62" s="1" t="s">
        <v>194</v>
      </c>
      <c r="F62" s="1">
        <v>1999</v>
      </c>
      <c r="G62" s="1" t="s">
        <v>197</v>
      </c>
      <c r="H62" s="1">
        <v>385000</v>
      </c>
      <c r="I62" s="20">
        <v>4</v>
      </c>
      <c r="J62" s="1">
        <f t="shared" si="1"/>
        <v>6200000</v>
      </c>
      <c r="K62" s="1">
        <f>153109+145409</f>
        <v>298518</v>
      </c>
      <c r="L62" s="20">
        <v>4</v>
      </c>
      <c r="M62" s="20">
        <v>100</v>
      </c>
    </row>
    <row r="63" spans="1:13" x14ac:dyDescent="0.3">
      <c r="A63" s="1" t="s">
        <v>180</v>
      </c>
      <c r="B63" s="1" t="s">
        <v>181</v>
      </c>
      <c r="C63" s="1">
        <v>1996</v>
      </c>
      <c r="D63" s="1" t="s">
        <v>183</v>
      </c>
      <c r="E63" s="1" t="s">
        <v>194</v>
      </c>
      <c r="F63" s="1">
        <v>2000</v>
      </c>
      <c r="G63" s="1" t="s">
        <v>197</v>
      </c>
      <c r="H63" s="1">
        <v>405000</v>
      </c>
      <c r="I63" s="20">
        <v>4.0999999999999996</v>
      </c>
      <c r="J63" s="1">
        <f t="shared" si="1"/>
        <v>5795000</v>
      </c>
      <c r="K63" s="1">
        <f>145409+137106</f>
        <v>282515</v>
      </c>
      <c r="L63" s="20">
        <v>4.0999999999999996</v>
      </c>
      <c r="M63" s="20">
        <v>100</v>
      </c>
    </row>
    <row r="64" spans="1:13" x14ac:dyDescent="0.3">
      <c r="A64" s="1" t="s">
        <v>180</v>
      </c>
      <c r="B64" s="1" t="s">
        <v>181</v>
      </c>
      <c r="C64" s="1">
        <v>1996</v>
      </c>
      <c r="D64" s="1" t="s">
        <v>183</v>
      </c>
      <c r="E64" s="1" t="s">
        <v>194</v>
      </c>
      <c r="F64" s="1">
        <v>2001</v>
      </c>
      <c r="G64" s="1" t="s">
        <v>197</v>
      </c>
      <c r="H64" s="1">
        <v>420000</v>
      </c>
      <c r="I64" s="20">
        <v>4.25</v>
      </c>
      <c r="J64" s="1">
        <f t="shared" si="1"/>
        <v>5375000</v>
      </c>
      <c r="K64" s="1">
        <f>137106+128181</f>
        <v>265287</v>
      </c>
      <c r="L64" s="20">
        <v>4.25</v>
      </c>
      <c r="M64" s="20">
        <v>100</v>
      </c>
    </row>
    <row r="65" spans="1:13" x14ac:dyDescent="0.3">
      <c r="A65" s="1" t="s">
        <v>180</v>
      </c>
      <c r="B65" s="1" t="s">
        <v>181</v>
      </c>
      <c r="C65" s="1">
        <v>1996</v>
      </c>
      <c r="D65" s="1" t="s">
        <v>183</v>
      </c>
      <c r="E65" s="1" t="s">
        <v>194</v>
      </c>
      <c r="F65" s="1">
        <v>2002</v>
      </c>
      <c r="G65" s="1" t="s">
        <v>197</v>
      </c>
      <c r="H65" s="1">
        <v>435000</v>
      </c>
      <c r="I65" s="20">
        <v>4.3499999999999996</v>
      </c>
      <c r="J65" s="1">
        <f t="shared" si="1"/>
        <v>4940000</v>
      </c>
      <c r="K65" s="1">
        <f>128181+118720</f>
        <v>246901</v>
      </c>
      <c r="L65" s="20">
        <v>4.3499999999999996</v>
      </c>
      <c r="M65" s="20">
        <v>100</v>
      </c>
    </row>
    <row r="66" spans="1:13" x14ac:dyDescent="0.3">
      <c r="A66" s="1" t="s">
        <v>180</v>
      </c>
      <c r="B66" s="1" t="s">
        <v>181</v>
      </c>
      <c r="C66" s="1">
        <v>1996</v>
      </c>
      <c r="D66" s="1" t="s">
        <v>183</v>
      </c>
      <c r="E66" s="1" t="s">
        <v>194</v>
      </c>
      <c r="F66" s="1">
        <v>2003</v>
      </c>
      <c r="G66" s="1" t="s">
        <v>197</v>
      </c>
      <c r="H66" s="1">
        <v>455000</v>
      </c>
      <c r="I66" s="20">
        <v>4.4000000000000004</v>
      </c>
      <c r="J66" s="1">
        <f t="shared" si="1"/>
        <v>4485000</v>
      </c>
      <c r="K66" s="1">
        <f>118720+108710</f>
        <v>227430</v>
      </c>
      <c r="L66" s="20">
        <v>4.45</v>
      </c>
      <c r="M66" s="20">
        <v>99.700999999999993</v>
      </c>
    </row>
    <row r="67" spans="1:13" x14ac:dyDescent="0.3">
      <c r="A67" s="1" t="s">
        <v>180</v>
      </c>
      <c r="B67" s="1" t="s">
        <v>181</v>
      </c>
      <c r="C67" s="1">
        <v>1996</v>
      </c>
      <c r="D67" s="1" t="s">
        <v>183</v>
      </c>
      <c r="E67" s="1" t="s">
        <v>194</v>
      </c>
      <c r="F67" s="1">
        <v>2004</v>
      </c>
      <c r="G67" s="1" t="s">
        <v>197</v>
      </c>
      <c r="H67" s="1">
        <v>475000</v>
      </c>
      <c r="I67" s="20">
        <v>4.5</v>
      </c>
      <c r="J67" s="1">
        <f t="shared" si="1"/>
        <v>4010000</v>
      </c>
      <c r="K67" s="1">
        <f>108710+98023</f>
        <v>206733</v>
      </c>
      <c r="L67" s="20">
        <v>4.55</v>
      </c>
      <c r="M67" s="20">
        <v>99.667000000000002</v>
      </c>
    </row>
    <row r="68" spans="1:13" x14ac:dyDescent="0.3">
      <c r="A68" s="1" t="s">
        <v>180</v>
      </c>
      <c r="B68" s="1" t="s">
        <v>181</v>
      </c>
      <c r="C68" s="1">
        <v>1996</v>
      </c>
      <c r="D68" s="1" t="s">
        <v>183</v>
      </c>
      <c r="E68" s="1" t="s">
        <v>194</v>
      </c>
      <c r="F68" s="1">
        <v>2005</v>
      </c>
      <c r="G68" s="1" t="s">
        <v>197</v>
      </c>
      <c r="H68" s="1">
        <v>495000</v>
      </c>
      <c r="I68" s="20">
        <v>4.5999999999999996</v>
      </c>
      <c r="J68" s="1">
        <f t="shared" si="1"/>
        <v>3515000</v>
      </c>
      <c r="K68" s="1">
        <f>98022+86638</f>
        <v>184660</v>
      </c>
      <c r="L68" s="20">
        <v>4.6500000000000004</v>
      </c>
      <c r="M68" s="20">
        <v>99.634</v>
      </c>
    </row>
    <row r="69" spans="1:13" x14ac:dyDescent="0.3">
      <c r="A69" s="1" t="s">
        <v>180</v>
      </c>
      <c r="B69" s="1" t="s">
        <v>181</v>
      </c>
      <c r="C69" s="1">
        <v>1996</v>
      </c>
      <c r="D69" s="1" t="s">
        <v>183</v>
      </c>
      <c r="E69" s="1" t="s">
        <v>194</v>
      </c>
      <c r="F69" s="1">
        <v>2006</v>
      </c>
      <c r="G69" s="1" t="s">
        <v>197</v>
      </c>
      <c r="H69" s="1">
        <v>520000</v>
      </c>
      <c r="I69" s="20">
        <v>4.7</v>
      </c>
      <c r="J69" s="1">
        <f t="shared" si="1"/>
        <v>2995000</v>
      </c>
      <c r="K69" s="1">
        <f>86637+74418</f>
        <v>161055</v>
      </c>
      <c r="L69" s="20">
        <v>4.75</v>
      </c>
      <c r="M69" s="20">
        <v>99.603999999999999</v>
      </c>
    </row>
    <row r="70" spans="1:13" x14ac:dyDescent="0.3">
      <c r="A70" s="1" t="s">
        <v>180</v>
      </c>
      <c r="B70" s="1" t="s">
        <v>181</v>
      </c>
      <c r="C70" s="1">
        <v>1996</v>
      </c>
      <c r="D70" s="1" t="s">
        <v>183</v>
      </c>
      <c r="E70" s="1" t="s">
        <v>194</v>
      </c>
      <c r="F70" s="1">
        <v>2007</v>
      </c>
      <c r="G70" s="1" t="s">
        <v>197</v>
      </c>
      <c r="H70" s="1">
        <v>540000</v>
      </c>
      <c r="I70" s="20">
        <v>4.75</v>
      </c>
      <c r="J70" s="1">
        <f t="shared" si="1"/>
        <v>2455000</v>
      </c>
      <c r="K70" s="1">
        <f>74417+61593</f>
        <v>136010</v>
      </c>
      <c r="L70" s="20">
        <v>4.8499999999999996</v>
      </c>
      <c r="M70" s="20">
        <v>99.155000000000001</v>
      </c>
    </row>
    <row r="71" spans="1:13" x14ac:dyDescent="0.3">
      <c r="A71" s="1" t="s">
        <v>180</v>
      </c>
      <c r="B71" s="1" t="s">
        <v>181</v>
      </c>
      <c r="C71" s="1">
        <v>1996</v>
      </c>
      <c r="D71" s="1" t="s">
        <v>183</v>
      </c>
      <c r="E71" s="1" t="s">
        <v>194</v>
      </c>
      <c r="F71" s="1">
        <v>2008</v>
      </c>
      <c r="G71" s="1" t="s">
        <v>197</v>
      </c>
      <c r="H71" s="1">
        <v>570000</v>
      </c>
      <c r="I71" s="20">
        <v>4.8499999999999996</v>
      </c>
      <c r="J71" s="1">
        <f t="shared" si="1"/>
        <v>1885000</v>
      </c>
      <c r="K71" s="1">
        <f>61592+47770</f>
        <v>109362</v>
      </c>
      <c r="L71" s="20">
        <v>4.95</v>
      </c>
      <c r="M71" s="20">
        <v>99.102999999999994</v>
      </c>
    </row>
    <row r="72" spans="1:13" x14ac:dyDescent="0.3">
      <c r="A72" s="1" t="s">
        <v>180</v>
      </c>
      <c r="B72" s="1" t="s">
        <v>181</v>
      </c>
      <c r="C72" s="1">
        <v>1996</v>
      </c>
      <c r="D72" s="1" t="s">
        <v>183</v>
      </c>
      <c r="E72" s="1" t="s">
        <v>194</v>
      </c>
      <c r="F72" s="1">
        <v>2009</v>
      </c>
      <c r="G72" s="1" t="s">
        <v>197</v>
      </c>
      <c r="H72" s="1">
        <v>595000</v>
      </c>
      <c r="I72" s="20">
        <v>5</v>
      </c>
      <c r="J72" s="1">
        <f t="shared" si="1"/>
        <v>1290000</v>
      </c>
      <c r="K72" s="1">
        <f>47770+32895</f>
        <v>80665</v>
      </c>
      <c r="L72" s="20">
        <v>5.0999999999999996</v>
      </c>
      <c r="M72" s="20">
        <v>99.057000000000002</v>
      </c>
    </row>
    <row r="73" spans="1:13" x14ac:dyDescent="0.3">
      <c r="A73" s="1" t="s">
        <v>180</v>
      </c>
      <c r="B73" s="1" t="s">
        <v>181</v>
      </c>
      <c r="C73" s="1">
        <v>1996</v>
      </c>
      <c r="D73" s="1" t="s">
        <v>183</v>
      </c>
      <c r="E73" s="1" t="s">
        <v>194</v>
      </c>
      <c r="F73" s="1">
        <v>2010</v>
      </c>
      <c r="G73" s="1" t="s">
        <v>197</v>
      </c>
      <c r="H73" s="1">
        <v>630000</v>
      </c>
      <c r="I73" s="20">
        <v>5.0999999999999996</v>
      </c>
      <c r="J73" s="1">
        <f t="shared" si="1"/>
        <v>660000</v>
      </c>
      <c r="K73" s="1">
        <f>32895+16830</f>
        <v>49725</v>
      </c>
      <c r="L73" s="20">
        <v>5.15</v>
      </c>
      <c r="M73" s="20">
        <v>99.503</v>
      </c>
    </row>
    <row r="74" spans="1:13" x14ac:dyDescent="0.3">
      <c r="A74" s="1" t="s">
        <v>180</v>
      </c>
      <c r="B74" s="1" t="s">
        <v>181</v>
      </c>
      <c r="C74" s="1">
        <v>1996</v>
      </c>
      <c r="D74" s="1" t="s">
        <v>183</v>
      </c>
      <c r="E74" s="1" t="s">
        <v>194</v>
      </c>
      <c r="F74" s="1">
        <v>2011</v>
      </c>
      <c r="G74" s="1" t="s">
        <v>197</v>
      </c>
      <c r="H74" s="1">
        <v>660000</v>
      </c>
      <c r="I74" s="20">
        <v>5.0999999999999996</v>
      </c>
      <c r="J74" s="1">
        <f t="shared" si="1"/>
        <v>0</v>
      </c>
      <c r="K74" s="1">
        <v>16830</v>
      </c>
      <c r="L74" s="20">
        <v>5.2</v>
      </c>
      <c r="M74" s="20">
        <v>98.965999999999994</v>
      </c>
    </row>
    <row r="75" spans="1:13" x14ac:dyDescent="0.3">
      <c r="A75" s="1" t="s">
        <v>180</v>
      </c>
      <c r="B75" s="1" t="s">
        <v>181</v>
      </c>
      <c r="C75" s="1">
        <v>2001</v>
      </c>
      <c r="D75" s="1" t="s">
        <v>183</v>
      </c>
      <c r="E75" s="1" t="s">
        <v>194</v>
      </c>
      <c r="F75" s="1">
        <v>2001</v>
      </c>
      <c r="G75" s="1" t="s">
        <v>197</v>
      </c>
      <c r="H75" s="1">
        <v>0</v>
      </c>
      <c r="I75" s="20" t="s">
        <v>182</v>
      </c>
      <c r="J75" s="1">
        <v>6935000</v>
      </c>
      <c r="K75" s="1">
        <v>0</v>
      </c>
      <c r="L75" s="20" t="s">
        <v>182</v>
      </c>
      <c r="M75" s="20" t="s">
        <v>182</v>
      </c>
    </row>
    <row r="76" spans="1:13" x14ac:dyDescent="0.3">
      <c r="A76" s="1" t="s">
        <v>180</v>
      </c>
      <c r="B76" s="1" t="s">
        <v>181</v>
      </c>
      <c r="C76" s="1">
        <v>2001</v>
      </c>
      <c r="D76" s="1" t="s">
        <v>183</v>
      </c>
      <c r="E76" s="1" t="s">
        <v>194</v>
      </c>
      <c r="F76" s="1">
        <v>2002</v>
      </c>
      <c r="G76" s="1" t="s">
        <v>197</v>
      </c>
      <c r="H76" s="1">
        <v>830000</v>
      </c>
      <c r="I76" s="20">
        <v>2.4500000000000002</v>
      </c>
      <c r="J76" s="1">
        <f t="shared" si="1"/>
        <v>6105000</v>
      </c>
      <c r="K76" s="1">
        <v>96599</v>
      </c>
      <c r="L76" s="20">
        <v>2.4500000000000002</v>
      </c>
      <c r="M76" s="20">
        <v>100</v>
      </c>
    </row>
    <row r="77" spans="1:13" x14ac:dyDescent="0.3">
      <c r="A77" s="1" t="s">
        <v>180</v>
      </c>
      <c r="B77" s="1" t="s">
        <v>181</v>
      </c>
      <c r="C77" s="1">
        <v>2001</v>
      </c>
      <c r="D77" s="1" t="s">
        <v>183</v>
      </c>
      <c r="E77" s="1" t="s">
        <v>194</v>
      </c>
      <c r="F77" s="1">
        <v>2003</v>
      </c>
      <c r="G77" s="1" t="s">
        <v>197</v>
      </c>
      <c r="H77" s="1">
        <v>970000</v>
      </c>
      <c r="I77" s="20">
        <v>5</v>
      </c>
      <c r="J77" s="1">
        <f t="shared" si="1"/>
        <v>5135000</v>
      </c>
      <c r="K77" s="1">
        <v>243118</v>
      </c>
      <c r="L77" s="20">
        <v>2.85</v>
      </c>
      <c r="M77" s="20">
        <v>102.858</v>
      </c>
    </row>
    <row r="78" spans="1:13" x14ac:dyDescent="0.3">
      <c r="A78" s="1" t="s">
        <v>180</v>
      </c>
      <c r="B78" s="1" t="s">
        <v>181</v>
      </c>
      <c r="C78" s="1">
        <v>2001</v>
      </c>
      <c r="D78" s="1" t="s">
        <v>183</v>
      </c>
      <c r="E78" s="1" t="s">
        <v>194</v>
      </c>
      <c r="F78" s="1">
        <v>2004</v>
      </c>
      <c r="G78" s="1" t="s">
        <v>197</v>
      </c>
      <c r="H78" s="1">
        <v>725000</v>
      </c>
      <c r="I78" s="20">
        <v>3.1</v>
      </c>
      <c r="J78" s="1">
        <f t="shared" si="1"/>
        <v>4410000</v>
      </c>
      <c r="K78" s="1">
        <v>194617</v>
      </c>
      <c r="L78" s="20">
        <v>3.1</v>
      </c>
      <c r="M78" s="20">
        <v>100</v>
      </c>
    </row>
    <row r="79" spans="1:13" x14ac:dyDescent="0.3">
      <c r="A79" s="1" t="s">
        <v>180</v>
      </c>
      <c r="B79" s="1" t="s">
        <v>181</v>
      </c>
      <c r="C79" s="1">
        <v>2001</v>
      </c>
      <c r="D79" s="1" t="s">
        <v>183</v>
      </c>
      <c r="E79" s="1" t="s">
        <v>194</v>
      </c>
      <c r="F79" s="1">
        <v>2005</v>
      </c>
      <c r="G79" s="1" t="s">
        <v>197</v>
      </c>
      <c r="H79" s="1">
        <v>615000</v>
      </c>
      <c r="I79" s="20">
        <v>3.35</v>
      </c>
      <c r="J79" s="1">
        <f t="shared" si="1"/>
        <v>3795000</v>
      </c>
      <c r="K79" s="1">
        <v>172143</v>
      </c>
      <c r="L79" s="20">
        <v>3.35</v>
      </c>
      <c r="M79" s="20">
        <v>100</v>
      </c>
    </row>
    <row r="80" spans="1:13" x14ac:dyDescent="0.3">
      <c r="A80" s="1" t="s">
        <v>180</v>
      </c>
      <c r="B80" s="1" t="s">
        <v>181</v>
      </c>
      <c r="C80" s="1">
        <v>2001</v>
      </c>
      <c r="D80" s="1" t="s">
        <v>183</v>
      </c>
      <c r="E80" s="1" t="s">
        <v>194</v>
      </c>
      <c r="F80" s="1">
        <v>2006</v>
      </c>
      <c r="G80" s="1" t="s">
        <v>197</v>
      </c>
      <c r="H80" s="1">
        <v>635000</v>
      </c>
      <c r="I80" s="20">
        <v>4.25</v>
      </c>
      <c r="J80" s="1">
        <f t="shared" si="1"/>
        <v>3160000</v>
      </c>
      <c r="K80" s="1">
        <v>151540</v>
      </c>
      <c r="L80" s="20">
        <v>3.5</v>
      </c>
      <c r="M80" s="20">
        <v>103.009</v>
      </c>
    </row>
    <row r="81" spans="1:13" x14ac:dyDescent="0.3">
      <c r="A81" s="1" t="s">
        <v>180</v>
      </c>
      <c r="B81" s="1" t="s">
        <v>181</v>
      </c>
      <c r="C81" s="1">
        <v>2001</v>
      </c>
      <c r="D81" s="1" t="s">
        <v>183</v>
      </c>
      <c r="E81" s="1" t="s">
        <v>194</v>
      </c>
      <c r="F81" s="1">
        <v>2007</v>
      </c>
      <c r="G81" s="1" t="s">
        <v>197</v>
      </c>
      <c r="H81" s="1">
        <v>655000</v>
      </c>
      <c r="I81" s="20">
        <v>3.65</v>
      </c>
      <c r="J81" s="1">
        <f t="shared" si="1"/>
        <v>2505000</v>
      </c>
      <c r="K81" s="1">
        <v>124553</v>
      </c>
      <c r="L81" s="20">
        <v>3.7</v>
      </c>
      <c r="M81" s="20">
        <v>99.754999999999995</v>
      </c>
    </row>
    <row r="82" spans="1:13" x14ac:dyDescent="0.3">
      <c r="A82" s="1" t="s">
        <v>180</v>
      </c>
      <c r="B82" s="1" t="s">
        <v>181</v>
      </c>
      <c r="C82" s="1">
        <v>2001</v>
      </c>
      <c r="D82" s="1" t="s">
        <v>183</v>
      </c>
      <c r="E82" s="1" t="s">
        <v>194</v>
      </c>
      <c r="F82" s="1">
        <v>2008</v>
      </c>
      <c r="G82" s="1" t="s">
        <v>197</v>
      </c>
      <c r="H82" s="1">
        <v>590000</v>
      </c>
      <c r="I82" s="20">
        <v>3.85</v>
      </c>
      <c r="J82" s="1">
        <f t="shared" si="1"/>
        <v>1915000</v>
      </c>
      <c r="K82" s="1">
        <v>100645</v>
      </c>
      <c r="L82" s="20">
        <v>3.9</v>
      </c>
      <c r="M82" s="20">
        <v>99.715999999999994</v>
      </c>
    </row>
    <row r="83" spans="1:13" x14ac:dyDescent="0.3">
      <c r="A83" s="1" t="s">
        <v>180</v>
      </c>
      <c r="B83" s="1" t="s">
        <v>181</v>
      </c>
      <c r="C83" s="1">
        <v>2001</v>
      </c>
      <c r="D83" s="1" t="s">
        <v>183</v>
      </c>
      <c r="E83" s="1" t="s">
        <v>194</v>
      </c>
      <c r="F83" s="1">
        <v>2009</v>
      </c>
      <c r="G83" s="1" t="s">
        <v>197</v>
      </c>
      <c r="H83" s="1">
        <v>610000</v>
      </c>
      <c r="I83" s="20">
        <v>4</v>
      </c>
      <c r="J83" s="1">
        <f t="shared" si="1"/>
        <v>1305000</v>
      </c>
      <c r="K83" s="1">
        <v>77930</v>
      </c>
      <c r="L83" s="20">
        <v>4</v>
      </c>
      <c r="M83" s="20">
        <v>100</v>
      </c>
    </row>
    <row r="84" spans="1:13" x14ac:dyDescent="0.3">
      <c r="A84" s="1" t="s">
        <v>180</v>
      </c>
      <c r="B84" s="1" t="s">
        <v>181</v>
      </c>
      <c r="C84" s="1">
        <v>2001</v>
      </c>
      <c r="D84" s="1" t="s">
        <v>183</v>
      </c>
      <c r="E84" s="1" t="s">
        <v>194</v>
      </c>
      <c r="F84" s="1">
        <v>2010</v>
      </c>
      <c r="G84" s="1" t="s">
        <v>197</v>
      </c>
      <c r="H84" s="1">
        <v>640000</v>
      </c>
      <c r="I84" s="20">
        <v>4</v>
      </c>
      <c r="J84" s="1">
        <f t="shared" si="1"/>
        <v>665000</v>
      </c>
      <c r="K84" s="1">
        <v>53530</v>
      </c>
      <c r="L84" s="20">
        <v>4.0999999999999996</v>
      </c>
      <c r="M84" s="20">
        <v>99.293000000000006</v>
      </c>
    </row>
    <row r="85" spans="1:13" x14ac:dyDescent="0.3">
      <c r="A85" s="1" t="s">
        <v>180</v>
      </c>
      <c r="B85" s="1" t="s">
        <v>181</v>
      </c>
      <c r="C85" s="1">
        <v>2001</v>
      </c>
      <c r="D85" s="1" t="s">
        <v>183</v>
      </c>
      <c r="E85" s="1" t="s">
        <v>194</v>
      </c>
      <c r="F85" s="1">
        <v>2011</v>
      </c>
      <c r="G85" s="1" t="s">
        <v>197</v>
      </c>
      <c r="H85" s="1">
        <v>665000</v>
      </c>
      <c r="I85" s="20">
        <v>4.2</v>
      </c>
      <c r="J85" s="1">
        <f t="shared" si="1"/>
        <v>0</v>
      </c>
      <c r="K85" s="1">
        <v>27930</v>
      </c>
      <c r="L85" s="20">
        <v>4.25</v>
      </c>
      <c r="M85" s="20">
        <v>99.611999999999995</v>
      </c>
    </row>
    <row r="86" spans="1:13" x14ac:dyDescent="0.3">
      <c r="A86" s="1" t="s">
        <v>180</v>
      </c>
      <c r="B86" s="1" t="s">
        <v>181</v>
      </c>
      <c r="C86" s="1">
        <v>2019</v>
      </c>
      <c r="D86" s="1" t="s">
        <v>183</v>
      </c>
      <c r="E86" s="1" t="s">
        <v>194</v>
      </c>
      <c r="F86" s="1">
        <v>2019</v>
      </c>
      <c r="G86" s="1" t="s">
        <v>196</v>
      </c>
      <c r="H86" s="1">
        <v>275000</v>
      </c>
      <c r="I86" s="20">
        <v>1.85</v>
      </c>
      <c r="J86" s="1">
        <f>5390000-H86</f>
        <v>5115000</v>
      </c>
      <c r="L86" s="20">
        <v>1.85</v>
      </c>
      <c r="M86" s="20">
        <v>100</v>
      </c>
    </row>
    <row r="87" spans="1:13" x14ac:dyDescent="0.3">
      <c r="A87" s="1" t="s">
        <v>180</v>
      </c>
      <c r="B87" s="1" t="s">
        <v>181</v>
      </c>
      <c r="C87" s="1">
        <v>2019</v>
      </c>
      <c r="D87" s="1" t="s">
        <v>183</v>
      </c>
      <c r="E87" s="1" t="s">
        <v>194</v>
      </c>
      <c r="F87" s="1">
        <v>2020</v>
      </c>
      <c r="G87" s="1" t="s">
        <v>196</v>
      </c>
      <c r="H87" s="1">
        <v>270000</v>
      </c>
      <c r="I87" s="20">
        <v>2</v>
      </c>
      <c r="J87" s="1">
        <f t="shared" si="1"/>
        <v>4845000</v>
      </c>
      <c r="M87" s="20">
        <v>100.062</v>
      </c>
    </row>
    <row r="88" spans="1:13" x14ac:dyDescent="0.3">
      <c r="A88" s="1" t="s">
        <v>180</v>
      </c>
      <c r="B88" s="1" t="s">
        <v>181</v>
      </c>
      <c r="C88" s="1">
        <v>2019</v>
      </c>
      <c r="D88" s="1" t="s">
        <v>183</v>
      </c>
      <c r="E88" s="1" t="s">
        <v>194</v>
      </c>
      <c r="F88" s="1">
        <v>2021</v>
      </c>
      <c r="G88" s="1" t="s">
        <v>196</v>
      </c>
      <c r="H88" s="1">
        <v>275000</v>
      </c>
      <c r="I88" s="20">
        <v>2</v>
      </c>
      <c r="J88" s="1">
        <f t="shared" si="1"/>
        <v>4570000</v>
      </c>
      <c r="M88" s="20">
        <v>100.04300000000001</v>
      </c>
    </row>
    <row r="89" spans="1:13" x14ac:dyDescent="0.3">
      <c r="A89" s="1" t="s">
        <v>180</v>
      </c>
      <c r="B89" s="1" t="s">
        <v>181</v>
      </c>
      <c r="C89" s="1">
        <v>2019</v>
      </c>
      <c r="D89" s="1" t="s">
        <v>183</v>
      </c>
      <c r="E89" s="1" t="s">
        <v>194</v>
      </c>
      <c r="F89" s="1">
        <v>2022</v>
      </c>
      <c r="G89" s="1" t="s">
        <v>196</v>
      </c>
      <c r="H89" s="1">
        <v>280000</v>
      </c>
      <c r="I89" s="20">
        <v>2</v>
      </c>
      <c r="J89" s="1">
        <f t="shared" si="1"/>
        <v>4290000</v>
      </c>
      <c r="M89" s="20">
        <v>99.903000000000006</v>
      </c>
    </row>
    <row r="90" spans="1:13" x14ac:dyDescent="0.3">
      <c r="A90" s="1" t="s">
        <v>180</v>
      </c>
      <c r="B90" s="1" t="s">
        <v>181</v>
      </c>
      <c r="C90" s="1">
        <v>2019</v>
      </c>
      <c r="D90" s="1" t="s">
        <v>183</v>
      </c>
      <c r="E90" s="1" t="s">
        <v>194</v>
      </c>
      <c r="F90" s="1">
        <v>2023</v>
      </c>
      <c r="G90" s="1" t="s">
        <v>196</v>
      </c>
      <c r="H90" s="1">
        <v>285000</v>
      </c>
      <c r="I90" s="20">
        <v>2</v>
      </c>
      <c r="J90" s="1">
        <f t="shared" si="1"/>
        <v>4005000</v>
      </c>
      <c r="M90" s="20">
        <v>99.507999999999996</v>
      </c>
    </row>
    <row r="91" spans="1:13" x14ac:dyDescent="0.3">
      <c r="A91" s="1" t="s">
        <v>180</v>
      </c>
      <c r="B91" s="1" t="s">
        <v>181</v>
      </c>
      <c r="C91" s="1">
        <v>2019</v>
      </c>
      <c r="D91" s="1" t="s">
        <v>183</v>
      </c>
      <c r="E91" s="1" t="s">
        <v>194</v>
      </c>
      <c r="F91" s="1">
        <v>2024</v>
      </c>
      <c r="G91" s="1" t="s">
        <v>196</v>
      </c>
      <c r="H91" s="1">
        <v>295000</v>
      </c>
      <c r="I91" s="20">
        <v>2</v>
      </c>
      <c r="J91" s="1">
        <f t="shared" si="1"/>
        <v>3710000</v>
      </c>
      <c r="M91" s="20">
        <v>99.152000000000001</v>
      </c>
    </row>
    <row r="92" spans="1:13" x14ac:dyDescent="0.3">
      <c r="A92" s="1" t="s">
        <v>180</v>
      </c>
      <c r="B92" s="1" t="s">
        <v>181</v>
      </c>
      <c r="C92" s="1">
        <v>2019</v>
      </c>
      <c r="D92" s="1" t="s">
        <v>183</v>
      </c>
      <c r="E92" s="1" t="s">
        <v>194</v>
      </c>
      <c r="F92" s="1">
        <v>2025</v>
      </c>
      <c r="G92" s="1" t="s">
        <v>196</v>
      </c>
      <c r="H92" s="1">
        <v>300000</v>
      </c>
      <c r="I92" s="20">
        <v>2.1</v>
      </c>
      <c r="J92" s="1">
        <f t="shared" si="1"/>
        <v>3410000</v>
      </c>
      <c r="M92" s="20">
        <v>99.122</v>
      </c>
    </row>
    <row r="93" spans="1:13" x14ac:dyDescent="0.3">
      <c r="A93" s="1" t="s">
        <v>180</v>
      </c>
      <c r="B93" s="1" t="s">
        <v>181</v>
      </c>
      <c r="C93" s="1">
        <v>2019</v>
      </c>
      <c r="D93" s="1" t="s">
        <v>183</v>
      </c>
      <c r="E93" s="1" t="s">
        <v>194</v>
      </c>
      <c r="F93" s="1">
        <v>2026</v>
      </c>
      <c r="G93" s="1" t="s">
        <v>196</v>
      </c>
      <c r="H93" s="1">
        <v>305000</v>
      </c>
      <c r="I93" s="20">
        <v>2.125</v>
      </c>
      <c r="J93" s="1">
        <f t="shared" si="1"/>
        <v>3105000</v>
      </c>
      <c r="M93" s="20">
        <v>98.828999999999994</v>
      </c>
    </row>
    <row r="94" spans="1:13" x14ac:dyDescent="0.3">
      <c r="A94" s="1" t="s">
        <v>180</v>
      </c>
      <c r="B94" s="1" t="s">
        <v>181</v>
      </c>
      <c r="C94" s="1">
        <v>2019</v>
      </c>
      <c r="D94" s="1" t="s">
        <v>183</v>
      </c>
      <c r="E94" s="1" t="s">
        <v>194</v>
      </c>
      <c r="F94" s="1">
        <v>2027</v>
      </c>
      <c r="G94" s="1" t="s">
        <v>196</v>
      </c>
      <c r="H94" s="1">
        <v>315000</v>
      </c>
      <c r="I94" s="20">
        <v>2.25</v>
      </c>
      <c r="J94" s="1">
        <f t="shared" si="1"/>
        <v>2790000</v>
      </c>
      <c r="M94" s="20">
        <v>98.876000000000005</v>
      </c>
    </row>
    <row r="95" spans="1:13" x14ac:dyDescent="0.3">
      <c r="A95" s="1" t="s">
        <v>180</v>
      </c>
      <c r="B95" s="1" t="s">
        <v>181</v>
      </c>
      <c r="C95" s="1">
        <v>2019</v>
      </c>
      <c r="D95" s="1" t="s">
        <v>183</v>
      </c>
      <c r="E95" s="1" t="s">
        <v>194</v>
      </c>
      <c r="F95" s="1">
        <v>2028</v>
      </c>
      <c r="G95" s="1" t="s">
        <v>196</v>
      </c>
      <c r="H95" s="1">
        <v>315000</v>
      </c>
      <c r="I95" s="20">
        <v>2.35</v>
      </c>
      <c r="J95" s="1">
        <f t="shared" si="1"/>
        <v>2475000</v>
      </c>
      <c r="M95" s="20">
        <v>98.760999999999996</v>
      </c>
    </row>
    <row r="96" spans="1:13" x14ac:dyDescent="0.3">
      <c r="A96" s="1" t="s">
        <v>180</v>
      </c>
      <c r="B96" s="1" t="s">
        <v>181</v>
      </c>
      <c r="C96" s="1">
        <v>2019</v>
      </c>
      <c r="D96" s="1" t="s">
        <v>183</v>
      </c>
      <c r="E96" s="1" t="s">
        <v>194</v>
      </c>
      <c r="F96" s="1">
        <v>2029</v>
      </c>
      <c r="G96" s="1" t="s">
        <v>196</v>
      </c>
      <c r="H96" s="1">
        <v>325000</v>
      </c>
      <c r="I96" s="20">
        <v>2.5</v>
      </c>
      <c r="J96" s="1">
        <f t="shared" si="1"/>
        <v>2150000</v>
      </c>
      <c r="M96" s="20">
        <v>98.653999999999996</v>
      </c>
    </row>
    <row r="97" spans="1:13" x14ac:dyDescent="0.3">
      <c r="A97" s="1" t="s">
        <v>180</v>
      </c>
      <c r="B97" s="1" t="s">
        <v>181</v>
      </c>
      <c r="C97" s="1">
        <v>2019</v>
      </c>
      <c r="D97" s="1" t="s">
        <v>183</v>
      </c>
      <c r="E97" s="1" t="s">
        <v>195</v>
      </c>
      <c r="F97" s="1">
        <v>2030</v>
      </c>
      <c r="G97" s="1" t="s">
        <v>196</v>
      </c>
      <c r="H97" s="1">
        <v>335000</v>
      </c>
      <c r="I97" s="20">
        <v>2.7</v>
      </c>
      <c r="J97" s="1">
        <f t="shared" si="1"/>
        <v>1815000</v>
      </c>
      <c r="M97" s="20">
        <v>98.144999999999996</v>
      </c>
    </row>
    <row r="98" spans="1:13" x14ac:dyDescent="0.3">
      <c r="A98" s="1" t="s">
        <v>180</v>
      </c>
      <c r="B98" s="1" t="s">
        <v>181</v>
      </c>
      <c r="C98" s="1">
        <v>2019</v>
      </c>
      <c r="D98" s="1" t="s">
        <v>183</v>
      </c>
      <c r="E98" s="1" t="s">
        <v>195</v>
      </c>
      <c r="F98" s="1">
        <v>2031</v>
      </c>
      <c r="G98" s="1" t="s">
        <v>196</v>
      </c>
      <c r="H98" s="1">
        <v>345000</v>
      </c>
      <c r="I98" s="20">
        <v>2.7</v>
      </c>
      <c r="J98" s="1">
        <f t="shared" si="1"/>
        <v>1470000</v>
      </c>
      <c r="M98" s="20">
        <v>98.144999999999996</v>
      </c>
    </row>
    <row r="99" spans="1:13" x14ac:dyDescent="0.3">
      <c r="A99" s="1" t="s">
        <v>180</v>
      </c>
      <c r="B99" s="1" t="s">
        <v>181</v>
      </c>
      <c r="C99" s="1">
        <v>2019</v>
      </c>
      <c r="D99" s="1" t="s">
        <v>183</v>
      </c>
      <c r="E99" s="1" t="s">
        <v>195</v>
      </c>
      <c r="F99" s="1">
        <v>2032</v>
      </c>
      <c r="G99" s="1" t="s">
        <v>196</v>
      </c>
      <c r="H99" s="1">
        <v>350000</v>
      </c>
      <c r="I99" s="20">
        <v>3</v>
      </c>
      <c r="J99" s="1">
        <f t="shared" si="1"/>
        <v>1120000</v>
      </c>
      <c r="M99" s="20">
        <v>99.650999999999996</v>
      </c>
    </row>
    <row r="100" spans="1:13" x14ac:dyDescent="0.3">
      <c r="A100" s="1" t="s">
        <v>180</v>
      </c>
      <c r="B100" s="1" t="s">
        <v>181</v>
      </c>
      <c r="C100" s="1">
        <v>2019</v>
      </c>
      <c r="D100" s="1" t="s">
        <v>183</v>
      </c>
      <c r="E100" s="1" t="s">
        <v>195</v>
      </c>
      <c r="F100" s="1">
        <v>2033</v>
      </c>
      <c r="G100" s="1" t="s">
        <v>196</v>
      </c>
      <c r="H100" s="1">
        <v>365000</v>
      </c>
      <c r="I100" s="20">
        <v>3</v>
      </c>
      <c r="J100" s="1">
        <f t="shared" si="1"/>
        <v>755000</v>
      </c>
      <c r="M100" s="20">
        <v>99.650999999999996</v>
      </c>
    </row>
    <row r="101" spans="1:13" x14ac:dyDescent="0.3">
      <c r="A101" s="1" t="s">
        <v>180</v>
      </c>
      <c r="B101" s="1" t="s">
        <v>181</v>
      </c>
      <c r="C101" s="1">
        <v>2019</v>
      </c>
      <c r="D101" s="1" t="s">
        <v>183</v>
      </c>
      <c r="E101" s="1" t="s">
        <v>195</v>
      </c>
      <c r="F101" s="1">
        <v>2034</v>
      </c>
      <c r="G101" s="1" t="s">
        <v>196</v>
      </c>
      <c r="H101" s="1">
        <v>370000</v>
      </c>
      <c r="I101" s="20">
        <v>3</v>
      </c>
      <c r="J101" s="1">
        <f t="shared" si="1"/>
        <v>385000</v>
      </c>
      <c r="M101" s="20">
        <v>98.977999999999994</v>
      </c>
    </row>
    <row r="102" spans="1:13" x14ac:dyDescent="0.3">
      <c r="A102" s="1" t="s">
        <v>180</v>
      </c>
      <c r="B102" s="1" t="s">
        <v>181</v>
      </c>
      <c r="C102" s="1">
        <v>2019</v>
      </c>
      <c r="D102" s="1" t="s">
        <v>183</v>
      </c>
      <c r="E102" s="1" t="s">
        <v>195</v>
      </c>
      <c r="F102" s="1">
        <v>2035</v>
      </c>
      <c r="G102" s="1" t="s">
        <v>196</v>
      </c>
      <c r="H102" s="1">
        <v>385000</v>
      </c>
      <c r="I102" s="20">
        <v>3</v>
      </c>
      <c r="J102" s="1">
        <f t="shared" si="1"/>
        <v>0</v>
      </c>
      <c r="M102" s="20">
        <v>98.977999999999994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5"/>
  <sheetViews>
    <sheetView workbookViewId="0"/>
  </sheetViews>
  <sheetFormatPr defaultRowHeight="14.4" x14ac:dyDescent="0.3"/>
  <cols>
    <col min="1" max="1" width="10.109375" style="1" bestFit="1" customWidth="1"/>
    <col min="2" max="16384" width="8.88671875" style="1"/>
  </cols>
  <sheetData>
    <row r="1" spans="1:6" x14ac:dyDescent="0.3">
      <c r="A1" s="2" t="s">
        <v>0</v>
      </c>
      <c r="B1" s="2" t="s">
        <v>27</v>
      </c>
      <c r="C1" s="2" t="s">
        <v>2</v>
      </c>
      <c r="D1" s="5" t="s">
        <v>3</v>
      </c>
      <c r="E1" s="4" t="s">
        <v>107</v>
      </c>
      <c r="F1" s="4" t="s">
        <v>96</v>
      </c>
    </row>
    <row r="2" spans="1:6" x14ac:dyDescent="0.3">
      <c r="A2" s="1" t="s">
        <v>180</v>
      </c>
      <c r="B2" s="1" t="s">
        <v>181</v>
      </c>
      <c r="C2" s="1">
        <v>1991</v>
      </c>
      <c r="D2" s="1">
        <v>20415000</v>
      </c>
      <c r="E2" s="1" t="s">
        <v>213</v>
      </c>
    </row>
    <row r="3" spans="1:6" x14ac:dyDescent="0.3">
      <c r="A3" s="1" t="s">
        <v>180</v>
      </c>
      <c r="B3" s="1" t="s">
        <v>181</v>
      </c>
      <c r="C3" s="1">
        <v>1991</v>
      </c>
      <c r="D3" s="1">
        <v>2830517</v>
      </c>
      <c r="E3" s="1" t="s">
        <v>214</v>
      </c>
    </row>
    <row r="4" spans="1:6" x14ac:dyDescent="0.3">
      <c r="A4" s="1" t="s">
        <v>180</v>
      </c>
      <c r="B4" s="1" t="s">
        <v>181</v>
      </c>
      <c r="C4" s="1">
        <v>1991</v>
      </c>
      <c r="D4" s="1">
        <v>1225054</v>
      </c>
      <c r="E4" s="1" t="s">
        <v>215</v>
      </c>
    </row>
    <row r="5" spans="1:6" x14ac:dyDescent="0.3">
      <c r="A5" s="1" t="s">
        <v>180</v>
      </c>
      <c r="B5" s="1" t="s">
        <v>181</v>
      </c>
      <c r="C5" s="1">
        <v>1991</v>
      </c>
      <c r="D5" s="1">
        <v>6577438</v>
      </c>
      <c r="E5" s="1" t="s">
        <v>216</v>
      </c>
    </row>
    <row r="6" spans="1:6" x14ac:dyDescent="0.3">
      <c r="A6" s="1" t="s">
        <v>180</v>
      </c>
      <c r="B6" s="1" t="s">
        <v>181</v>
      </c>
      <c r="C6" s="1">
        <v>1991</v>
      </c>
      <c r="D6" s="1">
        <v>2000000</v>
      </c>
      <c r="E6" s="1" t="s">
        <v>217</v>
      </c>
    </row>
    <row r="7" spans="1:6" x14ac:dyDescent="0.3">
      <c r="A7" s="1" t="s">
        <v>180</v>
      </c>
      <c r="B7" s="1" t="s">
        <v>181</v>
      </c>
      <c r="C7" s="1">
        <v>1991</v>
      </c>
      <c r="D7" s="1">
        <v>591510</v>
      </c>
      <c r="E7" s="1" t="s">
        <v>218</v>
      </c>
    </row>
    <row r="8" spans="1:6" x14ac:dyDescent="0.3">
      <c r="A8" s="1" t="s">
        <v>180</v>
      </c>
      <c r="B8" s="1" t="s">
        <v>181</v>
      </c>
      <c r="C8" s="1">
        <v>1996</v>
      </c>
      <c r="D8" s="1">
        <v>6897785</v>
      </c>
      <c r="E8" s="1" t="s">
        <v>393</v>
      </c>
    </row>
    <row r="9" spans="1:6" x14ac:dyDescent="0.3">
      <c r="A9" s="1" t="s">
        <v>180</v>
      </c>
      <c r="B9" s="1" t="s">
        <v>181</v>
      </c>
      <c r="C9" s="1">
        <v>1996</v>
      </c>
      <c r="D9" s="1">
        <v>1861966</v>
      </c>
      <c r="E9" s="1" t="s">
        <v>394</v>
      </c>
    </row>
    <row r="10" spans="1:6" x14ac:dyDescent="0.3">
      <c r="A10" s="1" t="s">
        <v>180</v>
      </c>
      <c r="B10" s="1" t="s">
        <v>181</v>
      </c>
      <c r="C10" s="1">
        <v>1996</v>
      </c>
      <c r="D10" s="1">
        <v>165160</v>
      </c>
      <c r="E10" s="1" t="s">
        <v>218</v>
      </c>
    </row>
    <row r="11" spans="1:6" x14ac:dyDescent="0.3">
      <c r="A11" s="1" t="s">
        <v>180</v>
      </c>
      <c r="B11" s="1" t="s">
        <v>181</v>
      </c>
      <c r="C11" s="1">
        <v>2001</v>
      </c>
      <c r="D11" s="1">
        <v>6828813</v>
      </c>
      <c r="E11" s="1" t="s">
        <v>459</v>
      </c>
    </row>
    <row r="12" spans="1:6" x14ac:dyDescent="0.3">
      <c r="A12" s="1" t="s">
        <v>180</v>
      </c>
      <c r="B12" s="1" t="s">
        <v>181</v>
      </c>
      <c r="C12" s="1">
        <v>2001</v>
      </c>
      <c r="D12" s="1">
        <v>142632</v>
      </c>
      <c r="E12" s="1" t="s">
        <v>218</v>
      </c>
    </row>
    <row r="13" spans="1:6" x14ac:dyDescent="0.3">
      <c r="A13" s="1" t="s">
        <v>180</v>
      </c>
      <c r="B13" s="1" t="s">
        <v>181</v>
      </c>
      <c r="C13" s="1">
        <v>2019</v>
      </c>
      <c r="D13" s="1">
        <v>5112387</v>
      </c>
      <c r="E13" s="1" t="s">
        <v>610</v>
      </c>
    </row>
    <row r="14" spans="1:6" x14ac:dyDescent="0.3">
      <c r="A14" s="1" t="s">
        <v>180</v>
      </c>
      <c r="B14" s="1" t="s">
        <v>181</v>
      </c>
      <c r="C14" s="1">
        <v>2019</v>
      </c>
      <c r="D14" s="1">
        <v>100000</v>
      </c>
      <c r="E14" s="1" t="s">
        <v>466</v>
      </c>
    </row>
    <row r="15" spans="1:6" x14ac:dyDescent="0.3">
      <c r="A15" s="1" t="s">
        <v>180</v>
      </c>
      <c r="B15" s="1" t="s">
        <v>181</v>
      </c>
      <c r="C15" s="1">
        <v>2019</v>
      </c>
      <c r="D15" s="1">
        <v>132874</v>
      </c>
      <c r="E15" s="1" t="s">
        <v>218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
  <sheetViews>
    <sheetView topLeftCell="A18" workbookViewId="0">
      <selection activeCell="M4" sqref="M4"/>
    </sheetView>
  </sheetViews>
  <sheetFormatPr defaultRowHeight="14.4" x14ac:dyDescent="0.3"/>
  <cols>
    <col min="1" max="1" width="10.109375" style="1" bestFit="1" customWidth="1"/>
    <col min="2" max="3" width="8.88671875" style="1"/>
    <col min="4" max="4" width="31.88671875" style="1" bestFit="1" customWidth="1"/>
    <col min="5" max="16384" width="8.88671875" style="1"/>
  </cols>
  <sheetData>
    <row r="1" spans="1:13" x14ac:dyDescent="0.3">
      <c r="A1" s="2" t="s">
        <v>0</v>
      </c>
      <c r="B1" s="2" t="s">
        <v>27</v>
      </c>
      <c r="C1" s="2" t="s">
        <v>2</v>
      </c>
      <c r="D1" s="2" t="s">
        <v>108</v>
      </c>
      <c r="E1" s="2" t="s">
        <v>24</v>
      </c>
      <c r="F1" s="2" t="s">
        <v>109</v>
      </c>
      <c r="G1" s="5" t="s">
        <v>3</v>
      </c>
      <c r="H1" s="4" t="s">
        <v>4</v>
      </c>
      <c r="I1" s="4" t="s">
        <v>5</v>
      </c>
      <c r="J1" s="6" t="s">
        <v>6</v>
      </c>
      <c r="K1" s="3" t="s">
        <v>7</v>
      </c>
      <c r="L1" s="4" t="s">
        <v>8</v>
      </c>
      <c r="M1" s="4" t="s">
        <v>96</v>
      </c>
    </row>
    <row r="2" spans="1:13" x14ac:dyDescent="0.3">
      <c r="A2" s="1" t="s">
        <v>180</v>
      </c>
      <c r="B2" s="1" t="s">
        <v>181</v>
      </c>
      <c r="C2" s="1">
        <v>1991</v>
      </c>
      <c r="D2" s="1" t="s">
        <v>221</v>
      </c>
      <c r="E2" s="1" t="s">
        <v>179</v>
      </c>
      <c r="F2" s="1" t="s">
        <v>222</v>
      </c>
      <c r="G2" s="1">
        <v>11615000</v>
      </c>
      <c r="H2" s="1">
        <v>1963</v>
      </c>
      <c r="J2" s="1">
        <f>AVERAGE(2,3.9)</f>
        <v>2.95</v>
      </c>
      <c r="K2" s="1">
        <v>4050000</v>
      </c>
    </row>
    <row r="3" spans="1:13" x14ac:dyDescent="0.3">
      <c r="A3" s="1" t="s">
        <v>180</v>
      </c>
      <c r="B3" s="1" t="s">
        <v>181</v>
      </c>
      <c r="C3" s="1">
        <v>1991</v>
      </c>
      <c r="D3" s="1" t="s">
        <v>360</v>
      </c>
      <c r="E3" s="1" t="s">
        <v>179</v>
      </c>
      <c r="F3" s="1" t="s">
        <v>222</v>
      </c>
      <c r="G3" s="1">
        <v>1425000</v>
      </c>
      <c r="H3" s="1">
        <v>1967</v>
      </c>
      <c r="J3" s="1">
        <f>AVERAGE(3.5,4.75)</f>
        <v>4.125</v>
      </c>
      <c r="K3" s="1">
        <v>915000</v>
      </c>
    </row>
    <row r="4" spans="1:13" x14ac:dyDescent="0.3">
      <c r="A4" s="1" t="s">
        <v>180</v>
      </c>
      <c r="B4" s="1" t="s">
        <v>181</v>
      </c>
      <c r="C4" s="1">
        <v>1991</v>
      </c>
      <c r="D4" s="1" t="s">
        <v>441</v>
      </c>
      <c r="E4" s="1" t="s">
        <v>185</v>
      </c>
      <c r="F4" s="1" t="s">
        <v>223</v>
      </c>
      <c r="G4" s="1">
        <v>2434000</v>
      </c>
      <c r="H4" s="1">
        <v>1990</v>
      </c>
      <c r="I4" s="1">
        <v>1995</v>
      </c>
      <c r="J4" s="1">
        <v>1</v>
      </c>
      <c r="K4" s="1">
        <v>2434000</v>
      </c>
      <c r="L4" s="1" t="s">
        <v>226</v>
      </c>
      <c r="M4" s="1" t="s">
        <v>224</v>
      </c>
    </row>
    <row r="5" spans="1:13" x14ac:dyDescent="0.3">
      <c r="A5" s="1" t="s">
        <v>180</v>
      </c>
      <c r="B5" s="1" t="s">
        <v>181</v>
      </c>
      <c r="C5" s="1">
        <v>1991</v>
      </c>
      <c r="D5" s="1" t="s">
        <v>442</v>
      </c>
      <c r="E5" s="1" t="s">
        <v>185</v>
      </c>
      <c r="F5" s="1" t="s">
        <v>225</v>
      </c>
      <c r="G5" s="1">
        <v>250000</v>
      </c>
      <c r="H5" s="1">
        <v>1990</v>
      </c>
      <c r="K5" s="1">
        <v>0</v>
      </c>
    </row>
    <row r="6" spans="1:13" x14ac:dyDescent="0.3">
      <c r="A6" s="1" t="s">
        <v>180</v>
      </c>
      <c r="B6" s="1" t="s">
        <v>181</v>
      </c>
      <c r="C6" s="1">
        <v>1991</v>
      </c>
      <c r="D6" s="1" t="s">
        <v>443</v>
      </c>
      <c r="E6" s="1" t="s">
        <v>179</v>
      </c>
      <c r="F6" s="1" t="s">
        <v>223</v>
      </c>
      <c r="G6" s="1">
        <v>9095000</v>
      </c>
      <c r="H6" s="1">
        <v>1991</v>
      </c>
      <c r="I6" s="1">
        <v>2011</v>
      </c>
      <c r="J6" s="1">
        <f>ROUND(AVERAGE(1,1.718,1.718,1.718),3)</f>
        <v>1.5389999999999999</v>
      </c>
      <c r="K6" s="1">
        <v>9095000</v>
      </c>
      <c r="M6" s="1" t="s">
        <v>227</v>
      </c>
    </row>
    <row r="7" spans="1:13" x14ac:dyDescent="0.3">
      <c r="A7" s="1" t="s">
        <v>180</v>
      </c>
      <c r="B7" s="1" t="s">
        <v>181</v>
      </c>
      <c r="C7" s="1">
        <v>1991</v>
      </c>
      <c r="D7" s="1" t="s">
        <v>444</v>
      </c>
      <c r="E7" s="1" t="s">
        <v>179</v>
      </c>
      <c r="F7" s="1" t="s">
        <v>223</v>
      </c>
      <c r="G7" s="1">
        <v>7000000</v>
      </c>
      <c r="H7" s="1" t="s">
        <v>229</v>
      </c>
      <c r="I7" s="1" t="s">
        <v>229</v>
      </c>
      <c r="J7" s="1" t="s">
        <v>229</v>
      </c>
      <c r="M7" s="1" t="s">
        <v>228</v>
      </c>
    </row>
    <row r="8" spans="1:13" x14ac:dyDescent="0.3">
      <c r="A8" s="1" t="s">
        <v>180</v>
      </c>
      <c r="B8" s="1" t="s">
        <v>181</v>
      </c>
      <c r="C8" s="1">
        <v>1991</v>
      </c>
      <c r="D8" s="1" t="s">
        <v>442</v>
      </c>
      <c r="E8" s="1" t="s">
        <v>230</v>
      </c>
      <c r="F8" s="1" t="s">
        <v>223</v>
      </c>
      <c r="G8" s="1">
        <v>1523533</v>
      </c>
      <c r="H8" s="1">
        <v>1991</v>
      </c>
      <c r="I8" s="1">
        <v>2011</v>
      </c>
      <c r="J8" s="1">
        <f>ROUND(AVERAGE(1,1.718,1.718,1.718),3)</f>
        <v>1.5389999999999999</v>
      </c>
      <c r="K8" s="1">
        <v>1523533</v>
      </c>
      <c r="M8" s="1" t="s">
        <v>231</v>
      </c>
    </row>
    <row r="9" spans="1:13" x14ac:dyDescent="0.3">
      <c r="A9" s="1" t="s">
        <v>180</v>
      </c>
      <c r="B9" s="1" t="s">
        <v>181</v>
      </c>
      <c r="C9" s="1">
        <v>1996</v>
      </c>
      <c r="D9" s="1" t="s">
        <v>387</v>
      </c>
      <c r="E9" s="1" t="s">
        <v>185</v>
      </c>
      <c r="F9" s="1" t="s">
        <v>388</v>
      </c>
      <c r="G9" s="1">
        <v>4831000</v>
      </c>
      <c r="H9" s="1">
        <v>1993</v>
      </c>
      <c r="K9" s="1">
        <v>1655973</v>
      </c>
    </row>
    <row r="10" spans="1:13" x14ac:dyDescent="0.3">
      <c r="A10" s="1" t="s">
        <v>180</v>
      </c>
      <c r="B10" s="1" t="s">
        <v>181</v>
      </c>
      <c r="C10" s="1">
        <v>1996</v>
      </c>
      <c r="D10" s="1" t="s">
        <v>445</v>
      </c>
      <c r="E10" s="1" t="s">
        <v>179</v>
      </c>
      <c r="F10" s="1" t="s">
        <v>223</v>
      </c>
      <c r="G10" s="1">
        <v>8555000</v>
      </c>
      <c r="H10" s="1">
        <v>1994</v>
      </c>
      <c r="I10" s="1">
        <v>2011</v>
      </c>
      <c r="J10" s="1">
        <v>1.5389999999999999</v>
      </c>
      <c r="K10" s="1">
        <v>7339619</v>
      </c>
      <c r="M10" s="1" t="s">
        <v>389</v>
      </c>
    </row>
    <row r="11" spans="1:13" x14ac:dyDescent="0.3">
      <c r="A11" s="1" t="s">
        <v>180</v>
      </c>
      <c r="B11" s="1" t="s">
        <v>181</v>
      </c>
      <c r="C11" s="1">
        <v>1996</v>
      </c>
      <c r="D11" s="1" t="s">
        <v>445</v>
      </c>
      <c r="E11" s="1" t="s">
        <v>179</v>
      </c>
      <c r="F11" s="1" t="s">
        <v>223</v>
      </c>
      <c r="G11" s="1">
        <v>4831000</v>
      </c>
      <c r="H11" s="1">
        <v>1994</v>
      </c>
      <c r="K11" s="1">
        <v>3890420</v>
      </c>
      <c r="M11" s="1" t="s">
        <v>390</v>
      </c>
    </row>
    <row r="12" spans="1:13" x14ac:dyDescent="0.3">
      <c r="A12" s="1" t="s">
        <v>180</v>
      </c>
      <c r="B12" s="1" t="s">
        <v>181</v>
      </c>
      <c r="C12" s="1">
        <v>1996</v>
      </c>
      <c r="D12" s="1" t="s">
        <v>446</v>
      </c>
      <c r="F12" s="1" t="s">
        <v>223</v>
      </c>
      <c r="G12" s="1">
        <v>4475000</v>
      </c>
      <c r="H12" s="1">
        <v>1995</v>
      </c>
      <c r="K12" s="1">
        <v>2808725</v>
      </c>
      <c r="M12" s="1" t="s">
        <v>395</v>
      </c>
    </row>
    <row r="13" spans="1:13" x14ac:dyDescent="0.3">
      <c r="A13" s="1" t="s">
        <v>180</v>
      </c>
      <c r="B13" s="1" t="s">
        <v>181</v>
      </c>
      <c r="C13" s="1">
        <v>1996</v>
      </c>
      <c r="D13" s="1" t="s">
        <v>391</v>
      </c>
      <c r="E13" s="1" t="s">
        <v>185</v>
      </c>
      <c r="F13" s="1" t="s">
        <v>222</v>
      </c>
      <c r="G13" s="1">
        <v>7425000</v>
      </c>
      <c r="H13" s="1">
        <v>1991</v>
      </c>
      <c r="I13" s="1">
        <v>2011</v>
      </c>
      <c r="J13" s="1">
        <v>6.24</v>
      </c>
      <c r="K13" s="1">
        <v>6730000</v>
      </c>
    </row>
    <row r="14" spans="1:13" x14ac:dyDescent="0.3">
      <c r="A14" s="1" t="s">
        <v>180</v>
      </c>
      <c r="B14" s="1" t="s">
        <v>181</v>
      </c>
      <c r="C14" s="1">
        <v>1996</v>
      </c>
      <c r="D14" s="1" t="s">
        <v>392</v>
      </c>
      <c r="E14" s="1" t="s">
        <v>185</v>
      </c>
      <c r="F14" s="1" t="s">
        <v>222</v>
      </c>
      <c r="G14" s="1">
        <v>4385000</v>
      </c>
      <c r="H14" s="1">
        <v>1991</v>
      </c>
      <c r="I14" s="1">
        <v>2007</v>
      </c>
      <c r="J14" s="1">
        <v>6.09</v>
      </c>
      <c r="K14" s="1">
        <v>3500000</v>
      </c>
    </row>
    <row r="15" spans="1:13" x14ac:dyDescent="0.3">
      <c r="A15" s="1" t="s">
        <v>180</v>
      </c>
      <c r="B15" s="1" t="s">
        <v>181</v>
      </c>
      <c r="C15" s="1">
        <v>2001</v>
      </c>
      <c r="D15" s="1" t="s">
        <v>445</v>
      </c>
      <c r="E15" s="1" t="s">
        <v>179</v>
      </c>
      <c r="F15" s="1" t="s">
        <v>223</v>
      </c>
      <c r="G15" s="1">
        <v>8555000</v>
      </c>
      <c r="H15" s="1">
        <v>1994</v>
      </c>
      <c r="I15" s="1">
        <v>2011</v>
      </c>
      <c r="J15" s="1">
        <v>1.5389999999999999</v>
      </c>
      <c r="K15" s="1">
        <v>5267566</v>
      </c>
      <c r="M15" s="1" t="s">
        <v>389</v>
      </c>
    </row>
    <row r="16" spans="1:13" x14ac:dyDescent="0.3">
      <c r="A16" s="1" t="s">
        <v>180</v>
      </c>
      <c r="B16" s="1" t="s">
        <v>181</v>
      </c>
      <c r="C16" s="1">
        <v>2001</v>
      </c>
      <c r="D16" s="1" t="s">
        <v>445</v>
      </c>
      <c r="E16" s="1" t="s">
        <v>179</v>
      </c>
      <c r="F16" s="1" t="s">
        <v>223</v>
      </c>
      <c r="G16" s="1">
        <v>4323000</v>
      </c>
      <c r="H16" s="1">
        <v>1994</v>
      </c>
      <c r="K16" s="1">
        <v>2617678</v>
      </c>
      <c r="M16" s="1" t="s">
        <v>390</v>
      </c>
    </row>
    <row r="17" spans="1:13" x14ac:dyDescent="0.3">
      <c r="A17" s="1" t="s">
        <v>180</v>
      </c>
      <c r="B17" s="1" t="s">
        <v>181</v>
      </c>
      <c r="C17" s="1">
        <v>2001</v>
      </c>
      <c r="D17" s="1" t="s">
        <v>447</v>
      </c>
      <c r="E17" s="1" t="s">
        <v>179</v>
      </c>
      <c r="F17" s="1" t="s">
        <v>223</v>
      </c>
      <c r="G17" s="1">
        <v>4866000</v>
      </c>
      <c r="H17" s="1">
        <v>1997</v>
      </c>
      <c r="K17" s="1">
        <v>4310610</v>
      </c>
      <c r="M17" s="1" t="s">
        <v>395</v>
      </c>
    </row>
    <row r="18" spans="1:13" x14ac:dyDescent="0.3">
      <c r="A18" s="1" t="s">
        <v>180</v>
      </c>
      <c r="B18" s="1" t="s">
        <v>181</v>
      </c>
      <c r="C18" s="1">
        <v>2001</v>
      </c>
      <c r="D18" s="1" t="s">
        <v>448</v>
      </c>
      <c r="E18" s="1" t="s">
        <v>230</v>
      </c>
      <c r="F18" s="1" t="s">
        <v>223</v>
      </c>
      <c r="G18" s="1">
        <v>896808</v>
      </c>
      <c r="H18" s="1">
        <v>1999</v>
      </c>
      <c r="K18" s="1">
        <v>821940</v>
      </c>
      <c r="M18" s="1" t="s">
        <v>454</v>
      </c>
    </row>
    <row r="19" spans="1:13" x14ac:dyDescent="0.3">
      <c r="A19" s="1" t="s">
        <v>180</v>
      </c>
      <c r="B19" s="1" t="s">
        <v>181</v>
      </c>
      <c r="C19" s="1">
        <v>2001</v>
      </c>
      <c r="D19" s="1" t="s">
        <v>449</v>
      </c>
      <c r="E19" s="1" t="s">
        <v>179</v>
      </c>
      <c r="F19" s="1" t="s">
        <v>223</v>
      </c>
      <c r="G19" s="1">
        <v>376169</v>
      </c>
      <c r="H19" s="1">
        <v>2000</v>
      </c>
      <c r="K19" s="1">
        <v>359670</v>
      </c>
      <c r="M19" s="1" t="s">
        <v>457</v>
      </c>
    </row>
    <row r="20" spans="1:13" x14ac:dyDescent="0.3">
      <c r="A20" s="1" t="s">
        <v>180</v>
      </c>
      <c r="B20" s="1" t="s">
        <v>181</v>
      </c>
      <c r="C20" s="1">
        <v>2001</v>
      </c>
      <c r="D20" s="1" t="s">
        <v>450</v>
      </c>
      <c r="E20" s="1" t="s">
        <v>185</v>
      </c>
      <c r="F20" s="1" t="s">
        <v>223</v>
      </c>
      <c r="G20" s="1">
        <v>348331</v>
      </c>
      <c r="H20" s="1">
        <v>2000</v>
      </c>
      <c r="K20" s="1">
        <v>328777</v>
      </c>
      <c r="M20" s="1" t="s">
        <v>455</v>
      </c>
    </row>
    <row r="21" spans="1:13" x14ac:dyDescent="0.3">
      <c r="A21" s="1" t="s">
        <v>180</v>
      </c>
      <c r="B21" s="1" t="s">
        <v>181</v>
      </c>
      <c r="C21" s="1">
        <v>2001</v>
      </c>
      <c r="D21" s="1" t="s">
        <v>451</v>
      </c>
      <c r="E21" s="1" t="s">
        <v>185</v>
      </c>
      <c r="F21" s="1" t="s">
        <v>223</v>
      </c>
      <c r="G21" s="1">
        <v>750500</v>
      </c>
      <c r="H21" s="1">
        <v>2000</v>
      </c>
      <c r="K21" s="1">
        <v>718727</v>
      </c>
      <c r="M21" s="1" t="s">
        <v>456</v>
      </c>
    </row>
    <row r="22" spans="1:13" x14ac:dyDescent="0.3">
      <c r="A22" s="1" t="s">
        <v>180</v>
      </c>
      <c r="B22" s="1" t="s">
        <v>181</v>
      </c>
      <c r="C22" s="1">
        <v>2001</v>
      </c>
      <c r="D22" s="1" t="s">
        <v>452</v>
      </c>
      <c r="E22" s="1" t="s">
        <v>185</v>
      </c>
      <c r="F22" s="1" t="s">
        <v>223</v>
      </c>
      <c r="G22" s="1">
        <v>739000</v>
      </c>
      <c r="H22" s="1" t="s">
        <v>453</v>
      </c>
      <c r="K22" s="1" t="s">
        <v>182</v>
      </c>
      <c r="M22" s="1" t="s">
        <v>260</v>
      </c>
    </row>
    <row r="23" spans="1:13" x14ac:dyDescent="0.3">
      <c r="A23" s="1" t="s">
        <v>180</v>
      </c>
      <c r="B23" s="1" t="s">
        <v>181</v>
      </c>
      <c r="C23" s="1">
        <v>2001</v>
      </c>
      <c r="D23" s="1" t="s">
        <v>392</v>
      </c>
      <c r="E23" s="1" t="s">
        <v>185</v>
      </c>
      <c r="F23" s="1" t="s">
        <v>222</v>
      </c>
      <c r="G23" s="1">
        <v>4385000</v>
      </c>
      <c r="H23" s="1">
        <v>1991</v>
      </c>
      <c r="I23" s="1">
        <v>2007</v>
      </c>
      <c r="J23" s="1">
        <v>6.09</v>
      </c>
      <c r="K23" s="1">
        <v>1370000</v>
      </c>
    </row>
    <row r="24" spans="1:13" x14ac:dyDescent="0.3">
      <c r="A24" s="1" t="s">
        <v>180</v>
      </c>
      <c r="B24" s="1" t="s">
        <v>181</v>
      </c>
      <c r="C24" s="1">
        <v>2001</v>
      </c>
      <c r="D24" s="1" t="s">
        <v>458</v>
      </c>
      <c r="E24" s="1" t="s">
        <v>185</v>
      </c>
      <c r="F24" s="1" t="s">
        <v>222</v>
      </c>
      <c r="G24" s="1">
        <v>2335000</v>
      </c>
      <c r="H24" s="1">
        <v>1991</v>
      </c>
      <c r="I24" s="1">
        <v>2007</v>
      </c>
      <c r="J24" s="1">
        <v>5.78</v>
      </c>
      <c r="K24" s="1">
        <v>230000</v>
      </c>
    </row>
    <row r="25" spans="1:13" x14ac:dyDescent="0.3">
      <c r="A25" s="1" t="s">
        <v>180</v>
      </c>
      <c r="B25" s="1" t="s">
        <v>181</v>
      </c>
      <c r="C25" s="1">
        <v>2001</v>
      </c>
      <c r="D25" s="1" t="s">
        <v>391</v>
      </c>
      <c r="E25" s="1" t="s">
        <v>185</v>
      </c>
      <c r="F25" s="1" t="s">
        <v>222</v>
      </c>
      <c r="G25" s="1">
        <v>7095000</v>
      </c>
      <c r="H25" s="1">
        <v>1996</v>
      </c>
      <c r="I25" s="1">
        <v>2011</v>
      </c>
      <c r="J25" s="1">
        <v>4.49</v>
      </c>
      <c r="K25" s="1">
        <v>5375000</v>
      </c>
    </row>
    <row r="26" spans="1:13" x14ac:dyDescent="0.3">
      <c r="A26" s="1" t="s">
        <v>180</v>
      </c>
      <c r="B26" s="1" t="s">
        <v>181</v>
      </c>
      <c r="C26" s="1">
        <v>2019</v>
      </c>
      <c r="D26" s="1" t="s">
        <v>440</v>
      </c>
      <c r="E26" s="1" t="s">
        <v>179</v>
      </c>
      <c r="F26" s="1" t="s">
        <v>223</v>
      </c>
      <c r="G26" s="1">
        <v>4475000</v>
      </c>
      <c r="H26" s="1">
        <v>1994</v>
      </c>
      <c r="I26" s="1">
        <v>2024</v>
      </c>
      <c r="J26" s="1">
        <v>1</v>
      </c>
      <c r="K26" s="1">
        <v>1384379</v>
      </c>
      <c r="M26" s="1" t="s">
        <v>589</v>
      </c>
    </row>
    <row r="27" spans="1:13" x14ac:dyDescent="0.3">
      <c r="A27" s="1" t="s">
        <v>180</v>
      </c>
      <c r="B27" s="1" t="s">
        <v>181</v>
      </c>
      <c r="C27" s="1">
        <v>2019</v>
      </c>
      <c r="D27" s="1" t="s">
        <v>440</v>
      </c>
      <c r="E27" s="1" t="s">
        <v>230</v>
      </c>
      <c r="F27" s="1" t="s">
        <v>223</v>
      </c>
      <c r="G27" s="1">
        <v>999415</v>
      </c>
      <c r="H27" s="1">
        <v>1999</v>
      </c>
      <c r="I27" s="1">
        <v>2019</v>
      </c>
      <c r="J27" s="1">
        <f>AVERAGE(1.4,2.58,2.58,2.58,2.58)</f>
        <v>2.3440000000000003</v>
      </c>
      <c r="K27" s="1">
        <v>0</v>
      </c>
      <c r="M27" s="1" t="s">
        <v>590</v>
      </c>
    </row>
    <row r="28" spans="1:13" x14ac:dyDescent="0.3">
      <c r="A28" s="1" t="s">
        <v>180</v>
      </c>
      <c r="B28" s="1" t="s">
        <v>181</v>
      </c>
      <c r="C28" s="1">
        <v>2019</v>
      </c>
      <c r="D28" s="1" t="s">
        <v>440</v>
      </c>
      <c r="E28" s="1" t="s">
        <v>179</v>
      </c>
      <c r="F28" s="1" t="s">
        <v>223</v>
      </c>
      <c r="G28" s="1">
        <v>446700</v>
      </c>
      <c r="H28" s="1">
        <v>1999</v>
      </c>
      <c r="I28" s="1">
        <v>2019</v>
      </c>
      <c r="J28" s="1">
        <v>2.3439999999999999</v>
      </c>
      <c r="K28" s="1">
        <v>0</v>
      </c>
      <c r="M28" s="1" t="s">
        <v>591</v>
      </c>
    </row>
    <row r="29" spans="1:13" x14ac:dyDescent="0.3">
      <c r="A29" s="1" t="s">
        <v>180</v>
      </c>
      <c r="B29" s="1" t="s">
        <v>181</v>
      </c>
      <c r="C29" s="1">
        <v>2019</v>
      </c>
      <c r="D29" s="1" t="s">
        <v>440</v>
      </c>
      <c r="E29" s="1" t="s">
        <v>179</v>
      </c>
      <c r="F29" s="1" t="s">
        <v>223</v>
      </c>
      <c r="G29" s="1">
        <v>549800</v>
      </c>
      <c r="H29" s="1">
        <v>1998</v>
      </c>
      <c r="I29" s="1">
        <v>2018</v>
      </c>
      <c r="J29" s="1">
        <v>1</v>
      </c>
      <c r="K29" s="1">
        <v>6845</v>
      </c>
      <c r="M29" s="1" t="s">
        <v>592</v>
      </c>
    </row>
    <row r="30" spans="1:13" x14ac:dyDescent="0.3">
      <c r="A30" s="1" t="s">
        <v>180</v>
      </c>
      <c r="B30" s="1" t="s">
        <v>181</v>
      </c>
      <c r="C30" s="1">
        <v>2019</v>
      </c>
      <c r="D30" s="1" t="s">
        <v>440</v>
      </c>
      <c r="E30" s="1" t="s">
        <v>179</v>
      </c>
      <c r="F30" s="1" t="s">
        <v>223</v>
      </c>
      <c r="G30" s="1">
        <v>790000</v>
      </c>
      <c r="H30" s="1">
        <v>1999</v>
      </c>
      <c r="I30" s="1">
        <v>2019</v>
      </c>
      <c r="J30" s="1">
        <f>AVERAGE(1,1.184,1.184,1.184)</f>
        <v>1.1380000000000001</v>
      </c>
      <c r="K30" s="1">
        <v>53222</v>
      </c>
    </row>
    <row r="31" spans="1:13" x14ac:dyDescent="0.3">
      <c r="A31" s="1" t="s">
        <v>180</v>
      </c>
      <c r="B31" s="1" t="s">
        <v>181</v>
      </c>
      <c r="C31" s="1">
        <v>2019</v>
      </c>
      <c r="D31" s="1" t="s">
        <v>440</v>
      </c>
      <c r="E31" s="1" t="s">
        <v>179</v>
      </c>
      <c r="F31" s="1" t="s">
        <v>223</v>
      </c>
      <c r="G31" s="1">
        <v>1262000</v>
      </c>
      <c r="H31" s="1">
        <v>2008</v>
      </c>
      <c r="I31" s="1">
        <v>2028</v>
      </c>
      <c r="J31" s="1">
        <f>AVERAGE(1,1.156,1.156,1.156)</f>
        <v>1.1169999999999998</v>
      </c>
      <c r="K31" s="1">
        <v>366273</v>
      </c>
      <c r="M31" s="1" t="s">
        <v>593</v>
      </c>
    </row>
    <row r="32" spans="1:13" x14ac:dyDescent="0.3">
      <c r="A32" s="1" t="s">
        <v>180</v>
      </c>
      <c r="B32" s="1" t="s">
        <v>181</v>
      </c>
      <c r="C32" s="1">
        <v>2019</v>
      </c>
      <c r="D32" s="1" t="s">
        <v>440</v>
      </c>
      <c r="E32" s="1" t="s">
        <v>179</v>
      </c>
      <c r="F32" s="1" t="s">
        <v>223</v>
      </c>
      <c r="G32" s="1">
        <v>3046190</v>
      </c>
      <c r="H32" s="1">
        <v>2011</v>
      </c>
      <c r="I32" s="1">
        <v>2022</v>
      </c>
      <c r="J32" s="1">
        <f>AVERAGE(1.274,2.547)</f>
        <v>1.9105000000000001</v>
      </c>
      <c r="K32" s="1">
        <v>2004350</v>
      </c>
      <c r="M32" s="1" t="s">
        <v>594</v>
      </c>
    </row>
    <row r="33" spans="1:13" x14ac:dyDescent="0.3">
      <c r="A33" s="1" t="s">
        <v>180</v>
      </c>
      <c r="B33" s="1" t="s">
        <v>181</v>
      </c>
      <c r="C33" s="1">
        <v>2019</v>
      </c>
      <c r="D33" s="1" t="s">
        <v>440</v>
      </c>
      <c r="E33" s="1" t="s">
        <v>179</v>
      </c>
      <c r="F33" s="1" t="s">
        <v>223</v>
      </c>
      <c r="G33" s="1">
        <v>5889885</v>
      </c>
      <c r="H33" s="1">
        <v>2008</v>
      </c>
      <c r="I33" s="1">
        <v>2028</v>
      </c>
      <c r="J33" s="1">
        <v>1</v>
      </c>
      <c r="K33" s="1">
        <v>3528178</v>
      </c>
      <c r="L33" s="1" t="s">
        <v>595</v>
      </c>
      <c r="M33" s="1" t="s">
        <v>597</v>
      </c>
    </row>
    <row r="34" spans="1:13" x14ac:dyDescent="0.3">
      <c r="A34" s="1" t="s">
        <v>180</v>
      </c>
      <c r="B34" s="1" t="s">
        <v>181</v>
      </c>
      <c r="C34" s="1">
        <v>2019</v>
      </c>
      <c r="D34" s="1" t="s">
        <v>440</v>
      </c>
      <c r="E34" s="1" t="s">
        <v>230</v>
      </c>
      <c r="F34" s="1" t="s">
        <v>223</v>
      </c>
      <c r="G34" s="1">
        <v>18649359</v>
      </c>
      <c r="H34" s="1">
        <v>2010</v>
      </c>
      <c r="I34" s="1">
        <v>2040</v>
      </c>
      <c r="J34" s="1">
        <v>1</v>
      </c>
      <c r="K34" s="1">
        <v>10755504</v>
      </c>
      <c r="M34" s="1" t="s">
        <v>596</v>
      </c>
    </row>
    <row r="35" spans="1:13" x14ac:dyDescent="0.3">
      <c r="A35" s="1" t="s">
        <v>180</v>
      </c>
      <c r="B35" s="1" t="s">
        <v>181</v>
      </c>
      <c r="C35" s="1">
        <v>2019</v>
      </c>
      <c r="D35" s="1" t="s">
        <v>440</v>
      </c>
      <c r="E35" s="1" t="s">
        <v>179</v>
      </c>
      <c r="F35" s="1" t="s">
        <v>223</v>
      </c>
      <c r="G35" s="1">
        <v>3975010</v>
      </c>
      <c r="H35" s="1">
        <v>2010</v>
      </c>
      <c r="I35" s="1">
        <v>2032</v>
      </c>
      <c r="J35" s="1">
        <v>2.5470000000000002</v>
      </c>
      <c r="K35" s="1">
        <v>1800828</v>
      </c>
      <c r="M35" s="1" t="s">
        <v>598</v>
      </c>
    </row>
    <row r="36" spans="1:13" x14ac:dyDescent="0.3">
      <c r="A36" s="1" t="s">
        <v>180</v>
      </c>
      <c r="B36" s="1" t="s">
        <v>181</v>
      </c>
      <c r="C36" s="1">
        <v>2019</v>
      </c>
      <c r="D36" s="1" t="s">
        <v>440</v>
      </c>
      <c r="E36" s="1" t="s">
        <v>230</v>
      </c>
      <c r="F36" s="1" t="s">
        <v>223</v>
      </c>
      <c r="G36" s="1">
        <v>15174335</v>
      </c>
      <c r="H36" s="1">
        <v>2011</v>
      </c>
      <c r="I36" s="1">
        <v>2033</v>
      </c>
      <c r="J36" s="1">
        <v>1</v>
      </c>
      <c r="K36" s="1">
        <v>11781747</v>
      </c>
      <c r="M36" s="1" t="s">
        <v>599</v>
      </c>
    </row>
    <row r="37" spans="1:13" x14ac:dyDescent="0.3">
      <c r="A37" s="1" t="s">
        <v>180</v>
      </c>
      <c r="B37" s="1" t="s">
        <v>181</v>
      </c>
      <c r="C37" s="1">
        <v>2019</v>
      </c>
      <c r="D37" s="1" t="s">
        <v>440</v>
      </c>
      <c r="E37" s="1" t="s">
        <v>179</v>
      </c>
      <c r="F37" s="1" t="s">
        <v>223</v>
      </c>
      <c r="G37" s="1">
        <v>2565616</v>
      </c>
      <c r="H37" s="1">
        <v>2014</v>
      </c>
      <c r="I37" s="1">
        <v>2024</v>
      </c>
      <c r="J37" s="1">
        <f>AVERAGE(1,1.743,1.743,1.743)</f>
        <v>1.5572500000000002</v>
      </c>
      <c r="K37" s="1">
        <v>2039394</v>
      </c>
      <c r="M37" s="1" t="s">
        <v>600</v>
      </c>
    </row>
    <row r="38" spans="1:13" x14ac:dyDescent="0.3">
      <c r="A38" s="1" t="s">
        <v>180</v>
      </c>
      <c r="B38" s="1" t="s">
        <v>181</v>
      </c>
      <c r="C38" s="1">
        <v>2019</v>
      </c>
      <c r="D38" s="1" t="s">
        <v>587</v>
      </c>
      <c r="E38" s="1" t="s">
        <v>230</v>
      </c>
      <c r="F38" s="1" t="s">
        <v>601</v>
      </c>
      <c r="G38" s="1">
        <f>74000*22+23*4858</f>
        <v>1739734</v>
      </c>
      <c r="H38" s="1">
        <v>2014</v>
      </c>
      <c r="I38" s="1">
        <v>2018</v>
      </c>
      <c r="J38" s="1">
        <v>0</v>
      </c>
      <c r="K38" s="1">
        <v>139858</v>
      </c>
      <c r="L38" s="1" t="s">
        <v>603</v>
      </c>
      <c r="M38" s="1" t="s">
        <v>602</v>
      </c>
    </row>
    <row r="39" spans="1:13" x14ac:dyDescent="0.3">
      <c r="A39" s="1" t="s">
        <v>180</v>
      </c>
      <c r="B39" s="1" t="s">
        <v>181</v>
      </c>
      <c r="C39" s="1">
        <v>2019</v>
      </c>
      <c r="D39" s="1" t="s">
        <v>440</v>
      </c>
      <c r="E39" s="1" t="s">
        <v>179</v>
      </c>
      <c r="F39" s="1" t="s">
        <v>223</v>
      </c>
      <c r="G39" s="1">
        <v>489950</v>
      </c>
      <c r="H39" s="1">
        <v>2016</v>
      </c>
      <c r="I39" s="1">
        <v>2037</v>
      </c>
      <c r="J39" s="1">
        <v>1</v>
      </c>
      <c r="K39" s="1">
        <v>442900</v>
      </c>
      <c r="M39" s="1" t="s">
        <v>604</v>
      </c>
    </row>
    <row r="40" spans="1:13" x14ac:dyDescent="0.3">
      <c r="A40" s="1" t="s">
        <v>180</v>
      </c>
      <c r="B40" s="1" t="s">
        <v>181</v>
      </c>
      <c r="C40" s="1">
        <v>2019</v>
      </c>
      <c r="D40" s="1" t="s">
        <v>440</v>
      </c>
      <c r="E40" s="1" t="s">
        <v>179</v>
      </c>
      <c r="F40" s="1" t="s">
        <v>223</v>
      </c>
      <c r="G40" s="1">
        <v>4590000</v>
      </c>
      <c r="H40" s="1">
        <v>2016</v>
      </c>
      <c r="I40" s="1">
        <v>2037</v>
      </c>
      <c r="J40" s="1">
        <v>1</v>
      </c>
      <c r="K40" s="1">
        <v>3697105</v>
      </c>
      <c r="M40" s="1" t="s">
        <v>605</v>
      </c>
    </row>
    <row r="41" spans="1:13" x14ac:dyDescent="0.3">
      <c r="A41" s="1" t="s">
        <v>180</v>
      </c>
      <c r="B41" s="1" t="s">
        <v>181</v>
      </c>
      <c r="C41" s="1">
        <v>2019</v>
      </c>
      <c r="D41" s="1" t="s">
        <v>588</v>
      </c>
      <c r="E41" s="1" t="s">
        <v>230</v>
      </c>
      <c r="F41" s="1" t="s">
        <v>388</v>
      </c>
      <c r="G41" s="1">
        <v>546000</v>
      </c>
      <c r="H41" s="1">
        <v>2017</v>
      </c>
      <c r="I41" s="1">
        <v>2022</v>
      </c>
      <c r="J41" s="1">
        <v>2.7</v>
      </c>
      <c r="K41" s="1">
        <v>486385</v>
      </c>
      <c r="L41" s="1" t="s">
        <v>607</v>
      </c>
      <c r="M41" s="1" t="s">
        <v>606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7"/>
  <sheetViews>
    <sheetView workbookViewId="0">
      <selection activeCell="A16" sqref="A16"/>
    </sheetView>
  </sheetViews>
  <sheetFormatPr defaultRowHeight="14.4" x14ac:dyDescent="0.3"/>
  <cols>
    <col min="1" max="1" width="8.88671875" style="1"/>
    <col min="2" max="2" width="12.77734375" style="1" customWidth="1"/>
    <col min="3" max="8" width="8.88671875" style="1"/>
    <col min="9" max="9" width="15" style="1" bestFit="1" customWidth="1"/>
    <col min="10" max="16384" width="8.88671875" style="1"/>
  </cols>
  <sheetData>
    <row r="1" spans="1:10" x14ac:dyDescent="0.3">
      <c r="A1" s="18" t="s">
        <v>0</v>
      </c>
      <c r="B1" s="18" t="s">
        <v>27</v>
      </c>
      <c r="C1" s="18" t="s">
        <v>2</v>
      </c>
      <c r="D1" s="18" t="s">
        <v>110</v>
      </c>
      <c r="E1" s="18" t="s">
        <v>116</v>
      </c>
      <c r="F1" s="18" t="s">
        <v>104</v>
      </c>
      <c r="G1" s="18" t="s">
        <v>117</v>
      </c>
      <c r="H1" s="18" t="s">
        <v>118</v>
      </c>
      <c r="I1" s="18" t="s">
        <v>119</v>
      </c>
      <c r="J1" s="18" t="s">
        <v>96</v>
      </c>
    </row>
    <row r="2" spans="1:10" x14ac:dyDescent="0.3">
      <c r="A2" s="1" t="s">
        <v>180</v>
      </c>
      <c r="B2" s="1" t="s">
        <v>181</v>
      </c>
      <c r="C2" s="1">
        <v>1996</v>
      </c>
      <c r="D2" s="1">
        <v>1996</v>
      </c>
      <c r="E2" s="1">
        <v>0</v>
      </c>
      <c r="F2" s="1">
        <v>144874</v>
      </c>
      <c r="G2" s="1">
        <f>SUM(E2:F2)</f>
        <v>144874</v>
      </c>
    </row>
    <row r="3" spans="1:10" x14ac:dyDescent="0.3">
      <c r="A3" s="1" t="s">
        <v>180</v>
      </c>
      <c r="B3" s="1" t="s">
        <v>181</v>
      </c>
      <c r="C3" s="1">
        <v>1996</v>
      </c>
      <c r="D3" s="1">
        <v>1997</v>
      </c>
      <c r="E3" s="1">
        <v>140000</v>
      </c>
      <c r="F3" s="1">
        <v>323308</v>
      </c>
      <c r="G3" s="1">
        <f t="shared" ref="G3:G17" si="0">SUM(E3:F3)</f>
        <v>463308</v>
      </c>
    </row>
    <row r="4" spans="1:10" x14ac:dyDescent="0.3">
      <c r="A4" s="1" t="s">
        <v>180</v>
      </c>
      <c r="B4" s="1" t="s">
        <v>181</v>
      </c>
      <c r="C4" s="1">
        <v>1996</v>
      </c>
      <c r="D4" s="1">
        <v>1998</v>
      </c>
      <c r="E4" s="1">
        <v>370000</v>
      </c>
      <c r="F4" s="1">
        <v>313433</v>
      </c>
      <c r="G4" s="1">
        <f t="shared" si="0"/>
        <v>683433</v>
      </c>
    </row>
    <row r="5" spans="1:10" x14ac:dyDescent="0.3">
      <c r="A5" s="1" t="s">
        <v>180</v>
      </c>
      <c r="B5" s="1" t="s">
        <v>181</v>
      </c>
      <c r="C5" s="1">
        <v>1996</v>
      </c>
      <c r="D5" s="1">
        <v>1999</v>
      </c>
      <c r="E5" s="1">
        <v>385000</v>
      </c>
      <c r="F5" s="1">
        <v>298518</v>
      </c>
      <c r="G5" s="1">
        <f t="shared" si="0"/>
        <v>683518</v>
      </c>
    </row>
    <row r="6" spans="1:10" x14ac:dyDescent="0.3">
      <c r="A6" s="1" t="s">
        <v>180</v>
      </c>
      <c r="B6" s="1" t="s">
        <v>181</v>
      </c>
      <c r="C6" s="1">
        <v>1996</v>
      </c>
      <c r="D6" s="1">
        <v>2000</v>
      </c>
      <c r="E6" s="1">
        <v>405000</v>
      </c>
      <c r="F6" s="1">
        <v>282515</v>
      </c>
      <c r="G6" s="1">
        <f t="shared" si="0"/>
        <v>687515</v>
      </c>
    </row>
    <row r="7" spans="1:10" x14ac:dyDescent="0.3">
      <c r="A7" s="1" t="s">
        <v>180</v>
      </c>
      <c r="B7" s="1" t="s">
        <v>181</v>
      </c>
      <c r="C7" s="1">
        <v>1996</v>
      </c>
      <c r="D7" s="1">
        <v>2001</v>
      </c>
      <c r="E7" s="1">
        <v>420000</v>
      </c>
      <c r="F7" s="1">
        <v>265287</v>
      </c>
      <c r="G7" s="1">
        <f t="shared" si="0"/>
        <v>685287</v>
      </c>
    </row>
    <row r="8" spans="1:10" x14ac:dyDescent="0.3">
      <c r="A8" s="1" t="s">
        <v>180</v>
      </c>
      <c r="B8" s="1" t="s">
        <v>181</v>
      </c>
      <c r="C8" s="1">
        <v>1996</v>
      </c>
      <c r="D8" s="1">
        <v>2002</v>
      </c>
      <c r="E8" s="1">
        <v>435000</v>
      </c>
      <c r="F8" s="1">
        <v>246901</v>
      </c>
      <c r="G8" s="1">
        <f t="shared" si="0"/>
        <v>681901</v>
      </c>
    </row>
    <row r="9" spans="1:10" x14ac:dyDescent="0.3">
      <c r="A9" s="1" t="s">
        <v>180</v>
      </c>
      <c r="B9" s="1" t="s">
        <v>181</v>
      </c>
      <c r="C9" s="1">
        <v>1996</v>
      </c>
      <c r="D9" s="1">
        <v>2003</v>
      </c>
      <c r="E9" s="1">
        <v>455000</v>
      </c>
      <c r="F9" s="1">
        <v>227430</v>
      </c>
      <c r="G9" s="1">
        <f t="shared" si="0"/>
        <v>682430</v>
      </c>
    </row>
    <row r="10" spans="1:10" x14ac:dyDescent="0.3">
      <c r="A10" s="1" t="s">
        <v>180</v>
      </c>
      <c r="B10" s="1" t="s">
        <v>181</v>
      </c>
      <c r="C10" s="1">
        <v>1996</v>
      </c>
      <c r="D10" s="1">
        <v>2004</v>
      </c>
      <c r="E10" s="1">
        <v>475000</v>
      </c>
      <c r="F10" s="1">
        <v>206733</v>
      </c>
      <c r="G10" s="1">
        <f t="shared" si="0"/>
        <v>681733</v>
      </c>
    </row>
    <row r="11" spans="1:10" x14ac:dyDescent="0.3">
      <c r="A11" s="1" t="s">
        <v>180</v>
      </c>
      <c r="B11" s="1" t="s">
        <v>181</v>
      </c>
      <c r="C11" s="1">
        <v>1996</v>
      </c>
      <c r="D11" s="1">
        <v>2005</v>
      </c>
      <c r="E11" s="1">
        <v>495000</v>
      </c>
      <c r="F11" s="1">
        <v>184660</v>
      </c>
      <c r="G11" s="1">
        <f t="shared" si="0"/>
        <v>679660</v>
      </c>
    </row>
    <row r="12" spans="1:10" x14ac:dyDescent="0.3">
      <c r="A12" s="1" t="s">
        <v>180</v>
      </c>
      <c r="B12" s="1" t="s">
        <v>181</v>
      </c>
      <c r="C12" s="1">
        <v>1996</v>
      </c>
      <c r="D12" s="1">
        <v>2006</v>
      </c>
      <c r="E12" s="1">
        <v>520000</v>
      </c>
      <c r="F12" s="1">
        <v>161055</v>
      </c>
      <c r="G12" s="1">
        <f t="shared" si="0"/>
        <v>681055</v>
      </c>
    </row>
    <row r="13" spans="1:10" x14ac:dyDescent="0.3">
      <c r="A13" s="1" t="s">
        <v>180</v>
      </c>
      <c r="B13" s="1" t="s">
        <v>181</v>
      </c>
      <c r="C13" s="1">
        <v>1996</v>
      </c>
      <c r="D13" s="1">
        <v>2007</v>
      </c>
      <c r="E13" s="1">
        <v>540000</v>
      </c>
      <c r="F13" s="1">
        <v>136010</v>
      </c>
      <c r="G13" s="1">
        <f t="shared" si="0"/>
        <v>676010</v>
      </c>
    </row>
    <row r="14" spans="1:10" x14ac:dyDescent="0.3">
      <c r="A14" s="1" t="s">
        <v>180</v>
      </c>
      <c r="B14" s="1" t="s">
        <v>181</v>
      </c>
      <c r="C14" s="1">
        <v>1996</v>
      </c>
      <c r="D14" s="1">
        <v>2008</v>
      </c>
      <c r="E14" s="1">
        <v>570000</v>
      </c>
      <c r="F14" s="1">
        <v>109362</v>
      </c>
      <c r="G14" s="1">
        <f t="shared" si="0"/>
        <v>679362</v>
      </c>
    </row>
    <row r="15" spans="1:10" x14ac:dyDescent="0.3">
      <c r="A15" s="1" t="s">
        <v>180</v>
      </c>
      <c r="B15" s="1" t="s">
        <v>181</v>
      </c>
      <c r="C15" s="1">
        <v>1996</v>
      </c>
      <c r="D15" s="1">
        <v>2009</v>
      </c>
      <c r="E15" s="1">
        <v>595000</v>
      </c>
      <c r="F15" s="1">
        <v>80665</v>
      </c>
      <c r="G15" s="1">
        <f t="shared" si="0"/>
        <v>675665</v>
      </c>
    </row>
    <row r="16" spans="1:10" x14ac:dyDescent="0.3">
      <c r="A16" s="1" t="s">
        <v>180</v>
      </c>
      <c r="B16" s="1" t="s">
        <v>181</v>
      </c>
      <c r="C16" s="1">
        <v>1996</v>
      </c>
      <c r="D16" s="1">
        <v>2010</v>
      </c>
      <c r="E16" s="1">
        <v>630000</v>
      </c>
      <c r="F16" s="1">
        <v>49725</v>
      </c>
      <c r="G16" s="1">
        <f t="shared" si="0"/>
        <v>679725</v>
      </c>
    </row>
    <row r="17" spans="1:7" x14ac:dyDescent="0.3">
      <c r="A17" s="1" t="s">
        <v>180</v>
      </c>
      <c r="B17" s="1" t="s">
        <v>181</v>
      </c>
      <c r="C17" s="1">
        <v>1996</v>
      </c>
      <c r="D17" s="1">
        <v>2011</v>
      </c>
      <c r="E17" s="1">
        <v>660000</v>
      </c>
      <c r="F17" s="1">
        <v>16830</v>
      </c>
      <c r="G17" s="1">
        <f t="shared" si="0"/>
        <v>676830</v>
      </c>
    </row>
    <row r="18" spans="1:7" x14ac:dyDescent="0.3">
      <c r="A18" s="1" t="s">
        <v>180</v>
      </c>
      <c r="B18" s="1" t="s">
        <v>181</v>
      </c>
      <c r="C18" s="1">
        <v>2001</v>
      </c>
      <c r="D18" s="1">
        <v>2002</v>
      </c>
      <c r="E18" s="1">
        <v>830000</v>
      </c>
      <c r="F18" s="1">
        <v>96599</v>
      </c>
      <c r="G18" s="1">
        <v>926599</v>
      </c>
    </row>
    <row r="19" spans="1:7" x14ac:dyDescent="0.3">
      <c r="A19" s="1" t="s">
        <v>180</v>
      </c>
      <c r="B19" s="1" t="s">
        <v>181</v>
      </c>
      <c r="C19" s="1">
        <v>2001</v>
      </c>
      <c r="D19" s="1">
        <v>2003</v>
      </c>
      <c r="E19" s="1">
        <v>970000</v>
      </c>
      <c r="F19" s="1">
        <v>243118</v>
      </c>
      <c r="G19" s="1">
        <v>1213118</v>
      </c>
    </row>
    <row r="20" spans="1:7" x14ac:dyDescent="0.3">
      <c r="A20" s="1" t="s">
        <v>180</v>
      </c>
      <c r="B20" s="1" t="s">
        <v>181</v>
      </c>
      <c r="C20" s="1">
        <v>2001</v>
      </c>
      <c r="D20" s="1">
        <v>2004</v>
      </c>
      <c r="E20" s="1">
        <v>725000</v>
      </c>
      <c r="F20" s="1">
        <v>194617</v>
      </c>
      <c r="G20" s="1">
        <v>919617</v>
      </c>
    </row>
    <row r="21" spans="1:7" x14ac:dyDescent="0.3">
      <c r="A21" s="1" t="s">
        <v>180</v>
      </c>
      <c r="B21" s="1" t="s">
        <v>181</v>
      </c>
      <c r="C21" s="1">
        <v>2001</v>
      </c>
      <c r="D21" s="1">
        <v>2005</v>
      </c>
      <c r="E21" s="1">
        <v>615000</v>
      </c>
      <c r="F21" s="1">
        <v>172143</v>
      </c>
      <c r="G21" s="1">
        <v>787143</v>
      </c>
    </row>
    <row r="22" spans="1:7" x14ac:dyDescent="0.3">
      <c r="A22" s="1" t="s">
        <v>180</v>
      </c>
      <c r="B22" s="1" t="s">
        <v>181</v>
      </c>
      <c r="C22" s="1">
        <v>2001</v>
      </c>
      <c r="D22" s="1">
        <v>2006</v>
      </c>
      <c r="E22" s="1">
        <v>635000</v>
      </c>
      <c r="F22" s="1">
        <v>151540</v>
      </c>
      <c r="G22" s="1">
        <v>786540</v>
      </c>
    </row>
    <row r="23" spans="1:7" x14ac:dyDescent="0.3">
      <c r="A23" s="1" t="s">
        <v>180</v>
      </c>
      <c r="B23" s="1" t="s">
        <v>181</v>
      </c>
      <c r="C23" s="1">
        <v>2001</v>
      </c>
      <c r="D23" s="1">
        <v>2007</v>
      </c>
      <c r="E23" s="1">
        <v>655000</v>
      </c>
      <c r="F23" s="1">
        <v>124553</v>
      </c>
      <c r="G23" s="1">
        <v>779553</v>
      </c>
    </row>
    <row r="24" spans="1:7" x14ac:dyDescent="0.3">
      <c r="A24" s="1" t="s">
        <v>180</v>
      </c>
      <c r="B24" s="1" t="s">
        <v>181</v>
      </c>
      <c r="C24" s="1">
        <v>2001</v>
      </c>
      <c r="D24" s="1">
        <v>2008</v>
      </c>
      <c r="E24" s="1">
        <v>590000</v>
      </c>
      <c r="F24" s="1">
        <v>100645</v>
      </c>
      <c r="G24" s="1">
        <v>690645</v>
      </c>
    </row>
    <row r="25" spans="1:7" x14ac:dyDescent="0.3">
      <c r="A25" s="1" t="s">
        <v>180</v>
      </c>
      <c r="B25" s="1" t="s">
        <v>181</v>
      </c>
      <c r="C25" s="1">
        <v>2001</v>
      </c>
      <c r="D25" s="1">
        <v>2009</v>
      </c>
      <c r="E25" s="1">
        <v>610000</v>
      </c>
      <c r="F25" s="1">
        <v>77930</v>
      </c>
      <c r="G25" s="1">
        <v>687930</v>
      </c>
    </row>
    <row r="26" spans="1:7" x14ac:dyDescent="0.3">
      <c r="A26" s="1" t="s">
        <v>180</v>
      </c>
      <c r="B26" s="1" t="s">
        <v>181</v>
      </c>
      <c r="C26" s="1">
        <v>2001</v>
      </c>
      <c r="D26" s="1">
        <v>2010</v>
      </c>
      <c r="E26" s="1">
        <v>640000</v>
      </c>
      <c r="F26" s="1">
        <v>53530</v>
      </c>
      <c r="G26" s="1">
        <v>693530</v>
      </c>
    </row>
    <row r="27" spans="1:7" x14ac:dyDescent="0.3">
      <c r="A27" s="1" t="s">
        <v>180</v>
      </c>
      <c r="B27" s="1" t="s">
        <v>181</v>
      </c>
      <c r="C27" s="1">
        <v>2001</v>
      </c>
      <c r="D27" s="1">
        <v>2011</v>
      </c>
      <c r="E27" s="1">
        <v>665000</v>
      </c>
      <c r="F27" s="1">
        <v>27930</v>
      </c>
      <c r="G27" s="1">
        <v>692930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RowHeight="14.4" x14ac:dyDescent="0.3"/>
  <cols>
    <col min="1" max="16384" width="8.88671875" style="1"/>
  </cols>
  <sheetData>
    <row r="1" spans="1:9" x14ac:dyDescent="0.3">
      <c r="A1" s="2" t="s">
        <v>0</v>
      </c>
      <c r="B1" s="2" t="s">
        <v>27</v>
      </c>
      <c r="C1" s="2" t="s">
        <v>2</v>
      </c>
      <c r="D1" s="2" t="s">
        <v>110</v>
      </c>
      <c r="E1" s="4" t="s">
        <v>111</v>
      </c>
      <c r="F1" s="4" t="s">
        <v>112</v>
      </c>
      <c r="G1" s="4" t="s">
        <v>113</v>
      </c>
      <c r="H1" s="4" t="s">
        <v>114</v>
      </c>
      <c r="I1" s="4" t="s">
        <v>115</v>
      </c>
    </row>
    <row r="2" spans="1:9" x14ac:dyDescent="0.3">
      <c r="A2" s="7" t="s">
        <v>178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workbookViewId="0">
      <selection activeCell="D30" sqref="D30"/>
    </sheetView>
  </sheetViews>
  <sheetFormatPr defaultRowHeight="14.4" x14ac:dyDescent="0.3"/>
  <cols>
    <col min="1" max="1" width="10.109375" style="1" bestFit="1" customWidth="1"/>
    <col min="2" max="3" width="8.88671875" style="1"/>
    <col min="4" max="4" width="15.109375" style="1" bestFit="1" customWidth="1"/>
    <col min="5" max="5" width="12.6640625" style="1" bestFit="1" customWidth="1"/>
    <col min="6" max="6" width="10.109375" style="1" bestFit="1" customWidth="1"/>
    <col min="7" max="7" width="11.33203125" style="1" bestFit="1" customWidth="1"/>
    <col min="8" max="16384" width="8.88671875" style="1"/>
  </cols>
  <sheetData>
    <row r="1" spans="1:8" x14ac:dyDescent="0.3">
      <c r="A1" s="18" t="s">
        <v>0</v>
      </c>
      <c r="B1" s="18" t="s">
        <v>27</v>
      </c>
      <c r="C1" s="18" t="s">
        <v>2</v>
      </c>
      <c r="D1" s="18" t="s">
        <v>120</v>
      </c>
      <c r="E1" s="18" t="s">
        <v>121</v>
      </c>
      <c r="F1" s="18" t="s">
        <v>122</v>
      </c>
      <c r="G1" s="18" t="s">
        <v>123</v>
      </c>
      <c r="H1" s="18" t="s">
        <v>96</v>
      </c>
    </row>
    <row r="2" spans="1:8" x14ac:dyDescent="0.3">
      <c r="A2" s="1" t="s">
        <v>180</v>
      </c>
      <c r="B2" s="1" t="s">
        <v>181</v>
      </c>
      <c r="C2" s="1">
        <v>1991</v>
      </c>
      <c r="D2" s="1" t="s">
        <v>199</v>
      </c>
      <c r="E2" s="1" t="s">
        <v>200</v>
      </c>
    </row>
    <row r="3" spans="1:8" x14ac:dyDescent="0.3">
      <c r="A3" s="1" t="s">
        <v>180</v>
      </c>
      <c r="B3" s="1" t="s">
        <v>181</v>
      </c>
      <c r="C3" s="1">
        <v>1991</v>
      </c>
      <c r="D3" s="1" t="s">
        <v>201</v>
      </c>
      <c r="E3" s="1" t="s">
        <v>202</v>
      </c>
      <c r="H3" s="1" t="s">
        <v>203</v>
      </c>
    </row>
    <row r="4" spans="1:8" x14ac:dyDescent="0.3">
      <c r="A4" s="1" t="s">
        <v>180</v>
      </c>
      <c r="B4" s="1" t="s">
        <v>181</v>
      </c>
      <c r="C4" s="1">
        <v>1991</v>
      </c>
      <c r="D4" s="1" t="s">
        <v>205</v>
      </c>
      <c r="E4" s="1" t="s">
        <v>202</v>
      </c>
      <c r="H4" s="1" t="s">
        <v>204</v>
      </c>
    </row>
    <row r="5" spans="1:8" x14ac:dyDescent="0.3">
      <c r="A5" s="1" t="s">
        <v>180</v>
      </c>
      <c r="B5" s="1" t="s">
        <v>181</v>
      </c>
      <c r="C5" s="1">
        <v>1991</v>
      </c>
      <c r="D5" s="1" t="s">
        <v>385</v>
      </c>
      <c r="E5" s="1" t="s">
        <v>206</v>
      </c>
    </row>
    <row r="6" spans="1:8" x14ac:dyDescent="0.3">
      <c r="A6" s="1" t="s">
        <v>180</v>
      </c>
      <c r="B6" s="1" t="s">
        <v>181</v>
      </c>
      <c r="C6" s="1">
        <v>1991</v>
      </c>
      <c r="D6" s="1" t="s">
        <v>207</v>
      </c>
      <c r="E6" s="1" t="s">
        <v>208</v>
      </c>
    </row>
    <row r="7" spans="1:8" x14ac:dyDescent="0.3">
      <c r="A7" s="1" t="s">
        <v>180</v>
      </c>
      <c r="B7" s="1" t="s">
        <v>181</v>
      </c>
      <c r="C7" s="1">
        <v>1991</v>
      </c>
      <c r="D7" s="1" t="s">
        <v>209</v>
      </c>
      <c r="E7" s="1" t="s">
        <v>210</v>
      </c>
    </row>
    <row r="8" spans="1:8" x14ac:dyDescent="0.3">
      <c r="A8" s="1" t="s">
        <v>180</v>
      </c>
      <c r="B8" s="1" t="s">
        <v>181</v>
      </c>
      <c r="C8" s="1">
        <v>1991</v>
      </c>
      <c r="D8" s="1" t="s">
        <v>211</v>
      </c>
      <c r="E8" s="1" t="s">
        <v>212</v>
      </c>
    </row>
    <row r="9" spans="1:8" x14ac:dyDescent="0.3">
      <c r="A9" s="1" t="s">
        <v>180</v>
      </c>
      <c r="B9" s="1" t="s">
        <v>181</v>
      </c>
      <c r="C9" s="1">
        <v>1996</v>
      </c>
      <c r="D9" s="1" t="s">
        <v>199</v>
      </c>
      <c r="E9" s="1" t="s">
        <v>200</v>
      </c>
    </row>
    <row r="10" spans="1:8" x14ac:dyDescent="0.3">
      <c r="A10" s="1" t="s">
        <v>180</v>
      </c>
      <c r="B10" s="1" t="s">
        <v>181</v>
      </c>
      <c r="C10" s="1">
        <v>1996</v>
      </c>
      <c r="D10" s="1" t="s">
        <v>201</v>
      </c>
      <c r="E10" s="1" t="s">
        <v>202</v>
      </c>
    </row>
    <row r="11" spans="1:8" x14ac:dyDescent="0.3">
      <c r="A11" s="1" t="s">
        <v>180</v>
      </c>
      <c r="B11" s="1" t="s">
        <v>181</v>
      </c>
      <c r="C11" s="1">
        <v>1996</v>
      </c>
      <c r="D11" s="1" t="s">
        <v>205</v>
      </c>
      <c r="E11" s="1" t="s">
        <v>202</v>
      </c>
    </row>
    <row r="12" spans="1:8" x14ac:dyDescent="0.3">
      <c r="A12" s="1" t="s">
        <v>180</v>
      </c>
      <c r="B12" s="1" t="s">
        <v>181</v>
      </c>
      <c r="C12" s="1">
        <v>1996</v>
      </c>
      <c r="D12" s="1" t="s">
        <v>385</v>
      </c>
      <c r="E12" s="1" t="s">
        <v>206</v>
      </c>
    </row>
    <row r="13" spans="1:8" x14ac:dyDescent="0.3">
      <c r="A13" s="1" t="s">
        <v>180</v>
      </c>
      <c r="B13" s="1" t="s">
        <v>181</v>
      </c>
      <c r="C13" s="1">
        <v>1996</v>
      </c>
      <c r="D13" s="1" t="s">
        <v>207</v>
      </c>
      <c r="E13" s="1" t="s">
        <v>208</v>
      </c>
    </row>
    <row r="14" spans="1:8" x14ac:dyDescent="0.3">
      <c r="A14" s="1" t="s">
        <v>180</v>
      </c>
      <c r="B14" s="1" t="s">
        <v>181</v>
      </c>
      <c r="C14" s="1">
        <v>1996</v>
      </c>
      <c r="D14" s="1" t="s">
        <v>386</v>
      </c>
      <c r="E14" s="1" t="s">
        <v>210</v>
      </c>
    </row>
    <row r="15" spans="1:8" x14ac:dyDescent="0.3">
      <c r="A15" s="1" t="s">
        <v>180</v>
      </c>
      <c r="B15" s="1" t="s">
        <v>181</v>
      </c>
      <c r="C15" s="1">
        <v>1996</v>
      </c>
      <c r="D15" s="1" t="s">
        <v>211</v>
      </c>
      <c r="E15" s="1" t="s">
        <v>212</v>
      </c>
    </row>
    <row r="16" spans="1:8" x14ac:dyDescent="0.3">
      <c r="A16" s="1" t="s">
        <v>180</v>
      </c>
      <c r="B16" s="1" t="s">
        <v>181</v>
      </c>
      <c r="C16" s="1">
        <v>2001</v>
      </c>
      <c r="D16" s="1" t="s">
        <v>205</v>
      </c>
      <c r="E16" s="1" t="s">
        <v>200</v>
      </c>
    </row>
    <row r="17" spans="1:5" x14ac:dyDescent="0.3">
      <c r="A17" s="1" t="s">
        <v>180</v>
      </c>
      <c r="B17" s="1" t="s">
        <v>181</v>
      </c>
      <c r="C17" s="1">
        <v>2001</v>
      </c>
      <c r="D17" s="1" t="s">
        <v>201</v>
      </c>
      <c r="E17" s="1" t="s">
        <v>202</v>
      </c>
    </row>
    <row r="18" spans="1:5" x14ac:dyDescent="0.3">
      <c r="A18" s="1" t="s">
        <v>180</v>
      </c>
      <c r="B18" s="1" t="s">
        <v>181</v>
      </c>
      <c r="C18" s="1">
        <v>2001</v>
      </c>
      <c r="D18" s="1" t="s">
        <v>439</v>
      </c>
      <c r="E18" s="1" t="s">
        <v>202</v>
      </c>
    </row>
    <row r="19" spans="1:5" x14ac:dyDescent="0.3">
      <c r="A19" s="1" t="s">
        <v>180</v>
      </c>
      <c r="B19" s="1" t="s">
        <v>181</v>
      </c>
      <c r="C19" s="1">
        <v>2001</v>
      </c>
      <c r="D19" s="1" t="s">
        <v>385</v>
      </c>
      <c r="E19" s="1" t="s">
        <v>206</v>
      </c>
    </row>
    <row r="20" spans="1:5" x14ac:dyDescent="0.3">
      <c r="A20" s="1" t="s">
        <v>180</v>
      </c>
      <c r="B20" s="1" t="s">
        <v>181</v>
      </c>
      <c r="C20" s="1">
        <v>2001</v>
      </c>
      <c r="D20" s="1" t="s">
        <v>207</v>
      </c>
      <c r="E20" s="1" t="s">
        <v>208</v>
      </c>
    </row>
    <row r="21" spans="1:5" x14ac:dyDescent="0.3">
      <c r="A21" s="1" t="s">
        <v>180</v>
      </c>
      <c r="B21" s="1" t="s">
        <v>181</v>
      </c>
      <c r="C21" s="1">
        <v>2001</v>
      </c>
      <c r="D21" s="1" t="s">
        <v>386</v>
      </c>
      <c r="E21" s="1" t="s">
        <v>210</v>
      </c>
    </row>
    <row r="22" spans="1:5" x14ac:dyDescent="0.3">
      <c r="A22" s="1" t="s">
        <v>180</v>
      </c>
      <c r="B22" s="1" t="s">
        <v>181</v>
      </c>
      <c r="C22" s="1">
        <v>2001</v>
      </c>
      <c r="D22" s="1" t="s">
        <v>211</v>
      </c>
      <c r="E22" s="1" t="s">
        <v>212</v>
      </c>
    </row>
    <row r="23" spans="1:5" x14ac:dyDescent="0.3">
      <c r="A23" s="1" t="s">
        <v>180</v>
      </c>
      <c r="B23" s="1" t="s">
        <v>181</v>
      </c>
      <c r="C23" s="1">
        <v>2019</v>
      </c>
      <c r="D23" s="1" t="s">
        <v>385</v>
      </c>
      <c r="E23" s="1" t="s">
        <v>200</v>
      </c>
    </row>
    <row r="24" spans="1:5" x14ac:dyDescent="0.3">
      <c r="A24" s="1" t="s">
        <v>180</v>
      </c>
      <c r="B24" s="1" t="s">
        <v>181</v>
      </c>
      <c r="C24" s="1">
        <v>2019</v>
      </c>
      <c r="D24" s="1" t="s">
        <v>467</v>
      </c>
      <c r="E24" s="1" t="s">
        <v>202</v>
      </c>
    </row>
    <row r="25" spans="1:5" x14ac:dyDescent="0.3">
      <c r="A25" s="1" t="s">
        <v>180</v>
      </c>
      <c r="B25" s="1" t="s">
        <v>181</v>
      </c>
      <c r="C25" s="1">
        <v>2019</v>
      </c>
      <c r="D25" s="1" t="s">
        <v>201</v>
      </c>
      <c r="E25" s="1" t="s">
        <v>202</v>
      </c>
    </row>
    <row r="26" spans="1:5" x14ac:dyDescent="0.3">
      <c r="A26" s="1" t="s">
        <v>180</v>
      </c>
      <c r="B26" s="1" t="s">
        <v>181</v>
      </c>
      <c r="C26" s="1">
        <v>2019</v>
      </c>
      <c r="D26" s="1" t="s">
        <v>468</v>
      </c>
      <c r="E26" s="1" t="s">
        <v>208</v>
      </c>
    </row>
    <row r="27" spans="1:5" x14ac:dyDescent="0.3">
      <c r="A27" s="1" t="s">
        <v>180</v>
      </c>
      <c r="B27" s="1" t="s">
        <v>181</v>
      </c>
      <c r="C27" s="1">
        <v>2019</v>
      </c>
      <c r="D27" s="1" t="s">
        <v>469</v>
      </c>
      <c r="E27" s="1" t="s">
        <v>212</v>
      </c>
    </row>
    <row r="28" spans="1:5" x14ac:dyDescent="0.3">
      <c r="A28" s="1" t="s">
        <v>180</v>
      </c>
      <c r="B28" s="1" t="s">
        <v>181</v>
      </c>
      <c r="C28" s="1">
        <v>2019</v>
      </c>
      <c r="D28" s="1" t="s">
        <v>470</v>
      </c>
      <c r="E28" s="1" t="s">
        <v>206</v>
      </c>
    </row>
    <row r="29" spans="1:5" x14ac:dyDescent="0.3">
      <c r="A29" s="1" t="s">
        <v>180</v>
      </c>
      <c r="B29" s="1" t="s">
        <v>181</v>
      </c>
      <c r="C29" s="1">
        <v>2019</v>
      </c>
      <c r="D29" s="1" t="s">
        <v>471</v>
      </c>
      <c r="E29" s="1" t="s">
        <v>210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5"/>
  <sheetViews>
    <sheetView workbookViewId="0">
      <selection activeCell="N6" sqref="N6"/>
    </sheetView>
  </sheetViews>
  <sheetFormatPr defaultRowHeight="14.4" x14ac:dyDescent="0.3"/>
  <cols>
    <col min="1" max="1" width="10.109375" style="1" bestFit="1" customWidth="1"/>
    <col min="2" max="16384" width="8.88671875" style="1"/>
  </cols>
  <sheetData>
    <row r="1" spans="1:21" x14ac:dyDescent="0.3">
      <c r="A1" s="2" t="s">
        <v>0</v>
      </c>
      <c r="B1" s="2" t="s">
        <v>27</v>
      </c>
      <c r="C1" s="2" t="s">
        <v>2</v>
      </c>
      <c r="D1" s="2" t="s">
        <v>4</v>
      </c>
      <c r="E1" s="2" t="s">
        <v>24</v>
      </c>
      <c r="F1" s="2" t="s">
        <v>9</v>
      </c>
      <c r="G1" s="4" t="s">
        <v>124</v>
      </c>
      <c r="H1" s="4" t="s">
        <v>173</v>
      </c>
      <c r="I1" s="2" t="s">
        <v>10</v>
      </c>
      <c r="J1" s="2" t="s">
        <v>11</v>
      </c>
      <c r="K1" s="2" t="s">
        <v>12</v>
      </c>
      <c r="L1" s="2" t="s">
        <v>13</v>
      </c>
      <c r="M1" s="2" t="s">
        <v>14</v>
      </c>
      <c r="N1" s="2" t="s">
        <v>15</v>
      </c>
      <c r="O1" s="2" t="s">
        <v>16</v>
      </c>
      <c r="P1" s="2" t="s">
        <v>17</v>
      </c>
      <c r="Q1" s="2" t="s">
        <v>18</v>
      </c>
      <c r="R1" s="2" t="s">
        <v>19</v>
      </c>
      <c r="S1" s="2" t="s">
        <v>20</v>
      </c>
      <c r="T1" s="2" t="s">
        <v>125</v>
      </c>
      <c r="U1" s="2" t="s">
        <v>96</v>
      </c>
    </row>
    <row r="2" spans="1:21" x14ac:dyDescent="0.3">
      <c r="A2" s="1" t="s">
        <v>180</v>
      </c>
      <c r="B2" s="1" t="s">
        <v>181</v>
      </c>
      <c r="C2" s="1">
        <v>1991</v>
      </c>
      <c r="D2" s="1">
        <v>1961</v>
      </c>
      <c r="E2" s="1" t="s">
        <v>179</v>
      </c>
      <c r="F2" s="1" t="s">
        <v>339</v>
      </c>
      <c r="G2" s="1" t="s">
        <v>340</v>
      </c>
      <c r="H2" s="1" t="s">
        <v>340</v>
      </c>
      <c r="I2" s="1" t="s">
        <v>220</v>
      </c>
      <c r="J2" s="1">
        <v>50</v>
      </c>
      <c r="L2" s="1">
        <v>6</v>
      </c>
      <c r="N2" s="1">
        <v>14</v>
      </c>
      <c r="O2" s="1">
        <v>1</v>
      </c>
      <c r="U2" s="1" t="s">
        <v>219</v>
      </c>
    </row>
    <row r="3" spans="1:21" x14ac:dyDescent="0.3">
      <c r="A3" s="1" t="s">
        <v>180</v>
      </c>
      <c r="B3" s="1" t="s">
        <v>181</v>
      </c>
      <c r="C3" s="1">
        <v>1996</v>
      </c>
      <c r="D3" s="1">
        <v>1961</v>
      </c>
      <c r="E3" s="1" t="s">
        <v>179</v>
      </c>
      <c r="F3" s="1" t="s">
        <v>339</v>
      </c>
      <c r="G3" s="1" t="s">
        <v>340</v>
      </c>
      <c r="H3" s="1" t="s">
        <v>340</v>
      </c>
      <c r="I3" s="1" t="s">
        <v>220</v>
      </c>
      <c r="J3" s="1">
        <v>50</v>
      </c>
      <c r="L3" s="1">
        <v>6</v>
      </c>
      <c r="O3" s="1">
        <v>1</v>
      </c>
    </row>
    <row r="4" spans="1:21" x14ac:dyDescent="0.3">
      <c r="A4" s="1" t="s">
        <v>180</v>
      </c>
      <c r="B4" s="1" t="s">
        <v>181</v>
      </c>
      <c r="C4" s="1">
        <v>2001</v>
      </c>
      <c r="D4" s="1">
        <v>1961</v>
      </c>
      <c r="E4" s="1" t="s">
        <v>179</v>
      </c>
      <c r="F4" s="1" t="s">
        <v>339</v>
      </c>
      <c r="G4" s="1" t="s">
        <v>340</v>
      </c>
      <c r="H4" s="1" t="s">
        <v>340</v>
      </c>
      <c r="I4" s="1" t="s">
        <v>220</v>
      </c>
      <c r="J4" s="1">
        <v>50</v>
      </c>
    </row>
    <row r="5" spans="1:21" x14ac:dyDescent="0.3">
      <c r="A5" s="1" t="s">
        <v>180</v>
      </c>
      <c r="B5" s="1" t="s">
        <v>181</v>
      </c>
      <c r="C5" s="1">
        <v>2019</v>
      </c>
      <c r="D5" s="1">
        <v>1961</v>
      </c>
      <c r="E5" s="1" t="s">
        <v>179</v>
      </c>
      <c r="F5" s="1" t="s">
        <v>339</v>
      </c>
      <c r="G5" s="1" t="s">
        <v>340</v>
      </c>
      <c r="H5" s="1" t="s">
        <v>340</v>
      </c>
      <c r="J5" s="1">
        <v>50</v>
      </c>
      <c r="L5" s="1">
        <v>48</v>
      </c>
      <c r="N5" s="1">
        <v>25</v>
      </c>
      <c r="O5" s="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lpstr>financialIndicators</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Rachel Bash</cp:lastModifiedBy>
  <dcterms:created xsi:type="dcterms:W3CDTF">2019-08-01T16:52:11Z</dcterms:created>
  <dcterms:modified xsi:type="dcterms:W3CDTF">2020-01-27T21:13:28Z</dcterms:modified>
</cp:coreProperties>
</file>