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19524\Box\Shrinking Cities MP\data\bond_data\"/>
    </mc:Choice>
  </mc:AlternateContent>
  <xr:revisionPtr revIDLastSave="0" documentId="13_ncr:1_{9A5E778C-F02F-4B76-85DB-AFC020497AD7}" xr6:coauthVersionLast="45" xr6:coauthVersionMax="45" xr10:uidLastSave="{00000000-0000-0000-0000-000000000000}"/>
  <bookViews>
    <workbookView xWindow="-108" yWindow="-108" windowWidth="23256" windowHeight="12576" activeTab="2"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 name="financialIndicators"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21" l="1"/>
  <c r="H2" i="21"/>
  <c r="I2" i="21"/>
  <c r="J2" i="21"/>
  <c r="K2" i="21"/>
  <c r="L2" i="21"/>
  <c r="M2" i="21"/>
  <c r="N2" i="21"/>
  <c r="O2" i="21"/>
  <c r="P2" i="21"/>
  <c r="Q2" i="21"/>
  <c r="R2" i="21"/>
  <c r="S2" i="21"/>
  <c r="T2" i="21"/>
  <c r="U2" i="21"/>
  <c r="V2" i="21"/>
  <c r="W2" i="21"/>
  <c r="X2" i="21"/>
  <c r="Y2" i="21"/>
  <c r="Z2" i="21"/>
  <c r="AA2" i="21"/>
  <c r="AB2" i="21"/>
  <c r="AC2" i="21"/>
  <c r="AD2" i="21"/>
  <c r="AD17" i="21" s="1"/>
  <c r="AE2" i="21"/>
  <c r="AF2" i="21"/>
  <c r="AG2" i="21"/>
  <c r="AH2" i="21"/>
  <c r="AI2" i="21"/>
  <c r="AJ2" i="21"/>
  <c r="AK2" i="21"/>
  <c r="G3" i="21"/>
  <c r="H3" i="21"/>
  <c r="I3" i="21"/>
  <c r="J3" i="21"/>
  <c r="K3" i="21"/>
  <c r="L3" i="21"/>
  <c r="M3" i="21"/>
  <c r="N3" i="21"/>
  <c r="O3" i="21"/>
  <c r="O17" i="21" s="1"/>
  <c r="P3" i="21"/>
  <c r="Q3" i="21"/>
  <c r="R3" i="21"/>
  <c r="S3" i="21"/>
  <c r="T3" i="21"/>
  <c r="U3" i="21"/>
  <c r="V3" i="21"/>
  <c r="W3" i="21"/>
  <c r="X3" i="21"/>
  <c r="Y3" i="21"/>
  <c r="Z3" i="21"/>
  <c r="AA3" i="21"/>
  <c r="AB3" i="21"/>
  <c r="AC3" i="21"/>
  <c r="AD3" i="21"/>
  <c r="AE3" i="21"/>
  <c r="AE17" i="21" s="1"/>
  <c r="AF3" i="21"/>
  <c r="AG3" i="21"/>
  <c r="AH3" i="21"/>
  <c r="AI3" i="21"/>
  <c r="AJ3" i="21"/>
  <c r="AK3" i="21"/>
  <c r="G4" i="21"/>
  <c r="H4" i="21"/>
  <c r="H25" i="21" s="1"/>
  <c r="H26" i="21" s="1"/>
  <c r="I4" i="21"/>
  <c r="J4" i="21"/>
  <c r="K4" i="21"/>
  <c r="L4" i="21"/>
  <c r="M4" i="21"/>
  <c r="N4" i="21"/>
  <c r="O4" i="21"/>
  <c r="P4" i="21"/>
  <c r="P25" i="21" s="1"/>
  <c r="P26" i="21" s="1"/>
  <c r="Q4" i="21"/>
  <c r="R4" i="21"/>
  <c r="S4" i="21"/>
  <c r="T4" i="21"/>
  <c r="U4" i="21"/>
  <c r="V4" i="21"/>
  <c r="W4" i="21"/>
  <c r="X4" i="21"/>
  <c r="X25" i="21" s="1"/>
  <c r="X26" i="21" s="1"/>
  <c r="Y4" i="21"/>
  <c r="Z4" i="21"/>
  <c r="AA4" i="21"/>
  <c r="AB4" i="21"/>
  <c r="AC4" i="21"/>
  <c r="AD4" i="21"/>
  <c r="AE4" i="21"/>
  <c r="AF4" i="21"/>
  <c r="AF25" i="21" s="1"/>
  <c r="AF26" i="21" s="1"/>
  <c r="AG4" i="21"/>
  <c r="AH4" i="21"/>
  <c r="AI4" i="21"/>
  <c r="AJ4" i="21"/>
  <c r="AK4" i="21"/>
  <c r="G7" i="21"/>
  <c r="H7" i="21"/>
  <c r="I7" i="21"/>
  <c r="J7" i="21"/>
  <c r="K7" i="21"/>
  <c r="L7" i="21"/>
  <c r="M7" i="21"/>
  <c r="N7" i="21"/>
  <c r="O7" i="21"/>
  <c r="P7" i="21"/>
  <c r="Q7" i="21"/>
  <c r="Q20" i="21" s="1"/>
  <c r="R7" i="21"/>
  <c r="S7" i="21"/>
  <c r="T7" i="21"/>
  <c r="U7" i="21"/>
  <c r="V7" i="21"/>
  <c r="W7" i="21"/>
  <c r="X7" i="21"/>
  <c r="Y7" i="21"/>
  <c r="Y20" i="21" s="1"/>
  <c r="Z7" i="21"/>
  <c r="AA7" i="21"/>
  <c r="AB7" i="21"/>
  <c r="AC7" i="21"/>
  <c r="AD7" i="21"/>
  <c r="AE7" i="21"/>
  <c r="AF7" i="21"/>
  <c r="AG7" i="21"/>
  <c r="AG20" i="21" s="1"/>
  <c r="AH7" i="21"/>
  <c r="AI7" i="21"/>
  <c r="AJ7" i="21"/>
  <c r="AK7" i="21"/>
  <c r="G8" i="21"/>
  <c r="H8" i="21"/>
  <c r="I8" i="21"/>
  <c r="J8" i="21"/>
  <c r="J20" i="21" s="1"/>
  <c r="K8" i="21"/>
  <c r="L8" i="21"/>
  <c r="M8" i="21"/>
  <c r="N8" i="21"/>
  <c r="O8" i="21"/>
  <c r="P8" i="21"/>
  <c r="Q8" i="21"/>
  <c r="R8" i="21"/>
  <c r="S8" i="21"/>
  <c r="T8" i="21"/>
  <c r="U8" i="21"/>
  <c r="V8" i="21"/>
  <c r="W8" i="21"/>
  <c r="X8" i="21"/>
  <c r="Y8" i="21"/>
  <c r="Z8" i="21"/>
  <c r="AA8" i="21"/>
  <c r="AB8" i="21"/>
  <c r="AC8" i="21"/>
  <c r="AD8" i="21"/>
  <c r="AE8" i="21"/>
  <c r="AF8" i="21"/>
  <c r="AG8" i="21"/>
  <c r="AH8" i="21"/>
  <c r="AH20" i="21" s="1"/>
  <c r="AI8" i="21"/>
  <c r="AJ8" i="21"/>
  <c r="AK8" i="21"/>
  <c r="G11" i="21"/>
  <c r="G25" i="21" s="1"/>
  <c r="G26" i="21" s="1"/>
  <c r="H11" i="21"/>
  <c r="I11" i="21"/>
  <c r="J11" i="21"/>
  <c r="K11" i="21"/>
  <c r="K25" i="21" s="1"/>
  <c r="K26" i="21" s="1"/>
  <c r="L11" i="21"/>
  <c r="L25" i="21" s="1"/>
  <c r="L26" i="21" s="1"/>
  <c r="M11" i="21"/>
  <c r="M25" i="21" s="1"/>
  <c r="M26" i="21" s="1"/>
  <c r="N11" i="21"/>
  <c r="O11" i="21"/>
  <c r="O25" i="21" s="1"/>
  <c r="O26" i="21" s="1"/>
  <c r="P11" i="21"/>
  <c r="Q11" i="21"/>
  <c r="R11" i="21"/>
  <c r="S11" i="21"/>
  <c r="T11" i="21"/>
  <c r="T25" i="21" s="1"/>
  <c r="T26" i="21" s="1"/>
  <c r="U11" i="21"/>
  <c r="U25" i="21" s="1"/>
  <c r="U26" i="21" s="1"/>
  <c r="V11" i="21"/>
  <c r="W11" i="21"/>
  <c r="W25" i="21" s="1"/>
  <c r="W26" i="21" s="1"/>
  <c r="X11" i="21"/>
  <c r="Y11" i="21"/>
  <c r="Z11" i="21"/>
  <c r="AA11" i="21"/>
  <c r="AA25" i="21" s="1"/>
  <c r="AA26" i="21" s="1"/>
  <c r="AB11" i="21"/>
  <c r="AB25" i="21" s="1"/>
  <c r="AB26" i="21" s="1"/>
  <c r="AC11" i="21"/>
  <c r="AC25" i="21" s="1"/>
  <c r="AC26" i="21" s="1"/>
  <c r="AD11" i="21"/>
  <c r="AE11" i="21"/>
  <c r="AE25" i="21" s="1"/>
  <c r="AE26" i="21" s="1"/>
  <c r="AF11" i="21"/>
  <c r="AG11" i="21"/>
  <c r="AH11" i="21"/>
  <c r="AI11" i="21"/>
  <c r="AJ11" i="21"/>
  <c r="AJ25" i="21" s="1"/>
  <c r="AJ26" i="21" s="1"/>
  <c r="AK11" i="21"/>
  <c r="AK25" i="21" s="1"/>
  <c r="AK26" i="21" s="1"/>
  <c r="G12" i="21"/>
  <c r="H12" i="21"/>
  <c r="I12" i="21"/>
  <c r="J12" i="21"/>
  <c r="K12" i="21"/>
  <c r="L12" i="21"/>
  <c r="L23" i="21" s="1"/>
  <c r="M12" i="21"/>
  <c r="N12" i="21"/>
  <c r="O12" i="21"/>
  <c r="P12" i="21"/>
  <c r="Q12" i="21"/>
  <c r="R12" i="21"/>
  <c r="S12" i="21"/>
  <c r="T12" i="21"/>
  <c r="T23" i="21" s="1"/>
  <c r="U12" i="21"/>
  <c r="V12" i="21"/>
  <c r="V23" i="21" s="1"/>
  <c r="W12" i="21"/>
  <c r="X12" i="21"/>
  <c r="Y12" i="21"/>
  <c r="Z12" i="21"/>
  <c r="AA12" i="21"/>
  <c r="AB12" i="21"/>
  <c r="AB23" i="21" s="1"/>
  <c r="AC12" i="21"/>
  <c r="AD12" i="21"/>
  <c r="AE12" i="21"/>
  <c r="AF12" i="21"/>
  <c r="AG12" i="21"/>
  <c r="AH12" i="21"/>
  <c r="AI12" i="21"/>
  <c r="AJ12" i="21"/>
  <c r="AK12" i="21"/>
  <c r="G13" i="21"/>
  <c r="H13" i="21"/>
  <c r="I13" i="21"/>
  <c r="J13" i="21"/>
  <c r="K13" i="21"/>
  <c r="L13" i="21"/>
  <c r="M13" i="21"/>
  <c r="N13" i="21"/>
  <c r="O13" i="21"/>
  <c r="P13" i="21"/>
  <c r="Q13" i="21"/>
  <c r="R13" i="21"/>
  <c r="S13" i="21"/>
  <c r="T13" i="21"/>
  <c r="U13" i="21"/>
  <c r="V13" i="21"/>
  <c r="W13" i="21"/>
  <c r="X13" i="21"/>
  <c r="Y13" i="21"/>
  <c r="Z13" i="21"/>
  <c r="AA13" i="21"/>
  <c r="AB13" i="21"/>
  <c r="AC13" i="21"/>
  <c r="AC23" i="21" s="1"/>
  <c r="AD13" i="21"/>
  <c r="AE13" i="21"/>
  <c r="AF13" i="21"/>
  <c r="AG13" i="21"/>
  <c r="AG23" i="21" s="1"/>
  <c r="AH13" i="21"/>
  <c r="AI13" i="21"/>
  <c r="AJ13" i="21"/>
  <c r="AK13" i="21"/>
  <c r="AK23" i="21" s="1"/>
  <c r="J25" i="21"/>
  <c r="J26" i="21" s="1"/>
  <c r="N25" i="21"/>
  <c r="N26" i="21" s="1"/>
  <c r="V25" i="21"/>
  <c r="V26" i="21" s="1"/>
  <c r="F13" i="21"/>
  <c r="F23" i="21" s="1"/>
  <c r="F12" i="21"/>
  <c r="F11" i="21"/>
  <c r="F8" i="21"/>
  <c r="F7" i="21"/>
  <c r="F4" i="21"/>
  <c r="F3" i="21"/>
  <c r="F2" i="21"/>
  <c r="F17" i="21" s="1"/>
  <c r="AK24" i="21"/>
  <c r="AI24" i="21"/>
  <c r="AD24" i="21"/>
  <c r="AC24" i="21"/>
  <c r="AA24" i="21"/>
  <c r="V24" i="21"/>
  <c r="U24" i="21"/>
  <c r="S24" i="21"/>
  <c r="M24" i="21"/>
  <c r="K24" i="21"/>
  <c r="E24" i="21"/>
  <c r="AD23" i="21"/>
  <c r="AK22" i="21"/>
  <c r="AC22" i="21"/>
  <c r="U22" i="21"/>
  <c r="M22" i="21"/>
  <c r="E22" i="21"/>
  <c r="AG21" i="21"/>
  <c r="AD21" i="21"/>
  <c r="Y21" i="21"/>
  <c r="V21" i="21"/>
  <c r="Q21" i="21"/>
  <c r="I21" i="21"/>
  <c r="AE20" i="21"/>
  <c r="W20" i="21"/>
  <c r="O20" i="21"/>
  <c r="G20" i="21"/>
  <c r="AH19" i="21"/>
  <c r="Z19" i="21"/>
  <c r="R19" i="21"/>
  <c r="J19" i="21"/>
  <c r="H19" i="21"/>
  <c r="AI18" i="21"/>
  <c r="AG18" i="21"/>
  <c r="AA18" i="21"/>
  <c r="Y18" i="21"/>
  <c r="S18" i="21"/>
  <c r="Q18" i="21"/>
  <c r="K18" i="21"/>
  <c r="I18" i="21"/>
  <c r="AJ17" i="21"/>
  <c r="AH17" i="21"/>
  <c r="AB17" i="21"/>
  <c r="Z17" i="21"/>
  <c r="T17" i="21"/>
  <c r="R17" i="21"/>
  <c r="L17" i="21"/>
  <c r="J17" i="21"/>
  <c r="E25" i="21"/>
  <c r="E26" i="21" s="1"/>
  <c r="AJ23" i="21"/>
  <c r="N23" i="21"/>
  <c r="AI23" i="21"/>
  <c r="AH23" i="21"/>
  <c r="AF23" i="21"/>
  <c r="AE23" i="21"/>
  <c r="AA23" i="21"/>
  <c r="Z23" i="21"/>
  <c r="Y23" i="21"/>
  <c r="X23" i="21"/>
  <c r="W23" i="21"/>
  <c r="U23" i="21"/>
  <c r="S23" i="21"/>
  <c r="R23" i="21"/>
  <c r="Q23" i="21"/>
  <c r="P23" i="21"/>
  <c r="O23" i="21"/>
  <c r="M23" i="21"/>
  <c r="K23" i="21"/>
  <c r="J23" i="21"/>
  <c r="I23" i="21"/>
  <c r="H23" i="21"/>
  <c r="G23" i="21"/>
  <c r="E23" i="21"/>
  <c r="AD25" i="21"/>
  <c r="AD26" i="21" s="1"/>
  <c r="Z25" i="21"/>
  <c r="Z26" i="21" s="1"/>
  <c r="Y25" i="21"/>
  <c r="Y26" i="21" s="1"/>
  <c r="R25" i="21"/>
  <c r="R26" i="21" s="1"/>
  <c r="Q25" i="21"/>
  <c r="Q26" i="21" s="1"/>
  <c r="I25" i="21"/>
  <c r="I26" i="21" s="1"/>
  <c r="F25" i="21"/>
  <c r="F26" i="21" s="1"/>
  <c r="AJ22" i="21"/>
  <c r="AI22" i="21"/>
  <c r="AH24" i="21"/>
  <c r="AG24" i="21"/>
  <c r="AF24" i="21"/>
  <c r="AE24" i="21"/>
  <c r="AD22" i="21"/>
  <c r="AB22" i="21"/>
  <c r="AA22" i="21"/>
  <c r="Z24" i="21"/>
  <c r="Y24" i="21"/>
  <c r="X24" i="21"/>
  <c r="W24" i="21"/>
  <c r="V22" i="21"/>
  <c r="T22" i="21"/>
  <c r="S22" i="21"/>
  <c r="R24" i="21"/>
  <c r="Q24" i="21"/>
  <c r="P24" i="21"/>
  <c r="O24" i="21"/>
  <c r="N22" i="21"/>
  <c r="L22" i="21"/>
  <c r="K22" i="21"/>
  <c r="J24" i="21"/>
  <c r="I24" i="21"/>
  <c r="H24" i="21"/>
  <c r="G24" i="21"/>
  <c r="F22" i="21"/>
  <c r="AK21" i="21"/>
  <c r="AJ21" i="21"/>
  <c r="AI21" i="21"/>
  <c r="AH21" i="21"/>
  <c r="AF21" i="21"/>
  <c r="AE21" i="21"/>
  <c r="AC21" i="21"/>
  <c r="AB21" i="21"/>
  <c r="AA21" i="21"/>
  <c r="Z21" i="21"/>
  <c r="X21" i="21"/>
  <c r="W21" i="21"/>
  <c r="U21" i="21"/>
  <c r="T21" i="21"/>
  <c r="S21" i="21"/>
  <c r="R21" i="21"/>
  <c r="P21" i="21"/>
  <c r="O21" i="21"/>
  <c r="M21" i="21"/>
  <c r="L21" i="21"/>
  <c r="K21" i="21"/>
  <c r="J21" i="21"/>
  <c r="H21" i="21"/>
  <c r="G21" i="21"/>
  <c r="E21" i="21"/>
  <c r="I20" i="21"/>
  <c r="AK20" i="21"/>
  <c r="AJ20" i="21"/>
  <c r="AI20" i="21"/>
  <c r="AF20" i="21"/>
  <c r="AD20" i="21"/>
  <c r="AC20" i="21"/>
  <c r="AB20" i="21"/>
  <c r="AA20" i="21"/>
  <c r="Z20" i="21"/>
  <c r="X20" i="21"/>
  <c r="V20" i="21"/>
  <c r="U20" i="21"/>
  <c r="T20" i="21"/>
  <c r="S20" i="21"/>
  <c r="R20" i="21"/>
  <c r="P20" i="21"/>
  <c r="N20" i="21"/>
  <c r="M20" i="21"/>
  <c r="L20" i="21"/>
  <c r="K20" i="21"/>
  <c r="H20" i="21"/>
  <c r="F20" i="21"/>
  <c r="E20" i="21"/>
  <c r="AI19" i="21"/>
  <c r="AA19" i="21"/>
  <c r="S19" i="21"/>
  <c r="K19" i="21"/>
  <c r="AK19" i="21"/>
  <c r="AJ19" i="21"/>
  <c r="AI26" i="21"/>
  <c r="AH26" i="21"/>
  <c r="AG26" i="21"/>
  <c r="AF18" i="21"/>
  <c r="AE19" i="21"/>
  <c r="AD19" i="21"/>
  <c r="AC19" i="21"/>
  <c r="AB19" i="21"/>
  <c r="Z18" i="21"/>
  <c r="Y19" i="21"/>
  <c r="X18" i="21"/>
  <c r="W19" i="21"/>
  <c r="V19" i="21"/>
  <c r="U19" i="21"/>
  <c r="T19" i="21"/>
  <c r="S26" i="21"/>
  <c r="R18" i="21"/>
  <c r="Q19" i="21"/>
  <c r="P18" i="21"/>
  <c r="O19" i="21"/>
  <c r="N19" i="21"/>
  <c r="M19" i="21"/>
  <c r="L19" i="21"/>
  <c r="J18" i="21"/>
  <c r="I19" i="21"/>
  <c r="H18" i="21"/>
  <c r="G19" i="21"/>
  <c r="F19" i="21"/>
  <c r="E19" i="21"/>
  <c r="AK17" i="21"/>
  <c r="AC17" i="21"/>
  <c r="U17" i="21"/>
  <c r="M17" i="21"/>
  <c r="E17" i="21"/>
  <c r="AI17" i="21"/>
  <c r="AG17" i="21"/>
  <c r="AF17" i="21"/>
  <c r="AA17" i="21"/>
  <c r="Y17" i="21"/>
  <c r="X17" i="21"/>
  <c r="W17" i="21"/>
  <c r="V17" i="21"/>
  <c r="S17" i="21"/>
  <c r="Q17" i="21"/>
  <c r="P17" i="21"/>
  <c r="N17" i="21"/>
  <c r="K17" i="21"/>
  <c r="I17" i="21"/>
  <c r="H17" i="21"/>
  <c r="G17" i="21"/>
  <c r="P19" i="21" l="1"/>
  <c r="X19" i="21"/>
  <c r="AF19" i="21"/>
  <c r="F21" i="21"/>
  <c r="N21" i="21"/>
  <c r="AH18" i="21"/>
  <c r="AG19" i="21"/>
  <c r="L24" i="21"/>
  <c r="T24" i="21"/>
  <c r="AB24" i="21"/>
  <c r="AJ24" i="21"/>
  <c r="G22" i="21"/>
  <c r="O22" i="21"/>
  <c r="W22" i="21"/>
  <c r="AE22" i="21"/>
  <c r="L18" i="21"/>
  <c r="T18" i="21"/>
  <c r="AB18" i="21"/>
  <c r="AJ18" i="21"/>
  <c r="H22" i="21"/>
  <c r="P22" i="21"/>
  <c r="X22" i="21"/>
  <c r="AF22" i="21"/>
  <c r="F24" i="21"/>
  <c r="N24" i="21"/>
  <c r="E18" i="21"/>
  <c r="M18" i="21"/>
  <c r="U18" i="21"/>
  <c r="AC18" i="21"/>
  <c r="AK18" i="21"/>
  <c r="I22" i="21"/>
  <c r="Q22" i="21"/>
  <c r="Y22" i="21"/>
  <c r="AG22" i="21"/>
  <c r="F18" i="21"/>
  <c r="N18" i="21"/>
  <c r="V18" i="21"/>
  <c r="AD18" i="21"/>
  <c r="J22" i="21"/>
  <c r="R22" i="21"/>
  <c r="Z22" i="21"/>
  <c r="AH22" i="21"/>
  <c r="G18" i="21"/>
  <c r="O18" i="21"/>
  <c r="W18" i="21"/>
  <c r="AE18" i="21"/>
  <c r="P80" i="20"/>
  <c r="Q80" i="20"/>
  <c r="R80" i="20"/>
  <c r="Z80" i="20"/>
  <c r="AA80" i="20"/>
  <c r="AB80" i="20"/>
  <c r="AC80" i="20"/>
  <c r="AD80" i="20"/>
  <c r="AE80" i="20"/>
  <c r="AF80" i="20"/>
  <c r="AH80" i="20"/>
  <c r="AH64" i="20"/>
  <c r="P62" i="20"/>
  <c r="Q62" i="20"/>
  <c r="R62" i="20"/>
  <c r="Z62" i="20"/>
  <c r="AA62" i="20"/>
  <c r="AB62" i="20"/>
  <c r="AC62" i="20"/>
  <c r="AD62" i="20"/>
  <c r="AE62" i="20"/>
  <c r="AF62" i="20"/>
  <c r="AH62" i="20"/>
  <c r="P58" i="20"/>
  <c r="Q58" i="20"/>
  <c r="R58" i="20"/>
  <c r="Z58" i="20"/>
  <c r="AA58" i="20"/>
  <c r="AB58" i="20"/>
  <c r="AC58" i="20"/>
  <c r="AD58" i="20"/>
  <c r="AE58" i="20"/>
  <c r="AF58" i="20"/>
  <c r="AH58" i="20"/>
  <c r="AH74" i="20"/>
  <c r="AH71" i="20"/>
  <c r="AH50" i="20"/>
  <c r="AH54" i="20" s="1"/>
  <c r="AA74" i="20"/>
  <c r="AB74" i="20"/>
  <c r="AC74" i="20"/>
  <c r="AD74" i="20"/>
  <c r="AE74" i="20"/>
  <c r="AF74" i="20"/>
  <c r="AA71" i="20"/>
  <c r="AB71" i="20"/>
  <c r="AC71" i="20"/>
  <c r="AD71" i="20"/>
  <c r="AE71" i="20"/>
  <c r="AF71" i="20"/>
  <c r="Z74" i="20"/>
  <c r="Q74" i="20"/>
  <c r="R74" i="20"/>
  <c r="P74" i="20"/>
  <c r="Z71" i="20"/>
  <c r="Z75" i="20" s="1"/>
  <c r="Q71" i="20"/>
  <c r="R71" i="20"/>
  <c r="P71" i="20"/>
  <c r="AC54" i="20"/>
  <c r="AD54" i="20"/>
  <c r="AE54" i="20"/>
  <c r="AF54" i="20"/>
  <c r="AC64" i="20"/>
  <c r="AD64" i="20"/>
  <c r="AE64" i="20"/>
  <c r="AF64" i="20"/>
  <c r="AH88" i="16"/>
  <c r="P72" i="16"/>
  <c r="Q72" i="16"/>
  <c r="R72" i="16"/>
  <c r="Z72" i="16"/>
  <c r="AA72" i="16"/>
  <c r="AB72" i="16"/>
  <c r="AC72" i="16"/>
  <c r="AD72" i="16"/>
  <c r="AE72" i="16"/>
  <c r="AF72" i="16"/>
  <c r="AH72" i="16"/>
  <c r="AI72" i="16"/>
  <c r="Q88" i="16"/>
  <c r="R88" i="16"/>
  <c r="P88" i="16"/>
  <c r="AA88" i="16"/>
  <c r="AB88" i="16"/>
  <c r="AC88" i="16"/>
  <c r="AD88" i="16"/>
  <c r="AE88" i="16"/>
  <c r="AF88" i="16"/>
  <c r="Z88" i="16"/>
  <c r="Z60" i="16"/>
  <c r="AE92" i="16"/>
  <c r="AF92" i="16"/>
  <c r="AH92" i="16"/>
  <c r="AC92" i="16"/>
  <c r="AD92" i="16"/>
  <c r="AF60" i="16"/>
  <c r="AF73" i="16" s="1"/>
  <c r="AH60" i="16"/>
  <c r="AC60" i="16"/>
  <c r="AD60" i="16"/>
  <c r="AE60" i="16"/>
  <c r="AA64" i="20"/>
  <c r="AB64" i="20"/>
  <c r="Z64" i="20"/>
  <c r="Q64" i="20"/>
  <c r="R64" i="20"/>
  <c r="P64" i="20"/>
  <c r="AA54" i="20"/>
  <c r="AB54" i="20"/>
  <c r="Z54" i="20"/>
  <c r="Q54" i="20"/>
  <c r="R54" i="20"/>
  <c r="P54" i="20"/>
  <c r="P65" i="20" s="1"/>
  <c r="AA92" i="16"/>
  <c r="AB92" i="16"/>
  <c r="Z92" i="16"/>
  <c r="Q92" i="16"/>
  <c r="R92" i="16"/>
  <c r="P92" i="16"/>
  <c r="AI88" i="16"/>
  <c r="AI41" i="16"/>
  <c r="AJ41" i="16"/>
  <c r="AK41" i="16"/>
  <c r="Z41" i="16"/>
  <c r="AA41" i="16"/>
  <c r="AB41" i="16"/>
  <c r="AC41" i="16"/>
  <c r="AD41" i="16"/>
  <c r="AE41" i="16"/>
  <c r="AF41" i="16"/>
  <c r="AG41" i="16"/>
  <c r="AH41" i="16"/>
  <c r="Y41" i="16"/>
  <c r="Q41" i="16"/>
  <c r="R41" i="16"/>
  <c r="P41" i="16"/>
  <c r="F41" i="16"/>
  <c r="G41" i="16"/>
  <c r="H41" i="16"/>
  <c r="I41" i="16"/>
  <c r="E41" i="16"/>
  <c r="AI60" i="16"/>
  <c r="AA60" i="16"/>
  <c r="AB60" i="16"/>
  <c r="Q60" i="16"/>
  <c r="R60" i="16"/>
  <c r="P60" i="16"/>
  <c r="P73" i="16" s="1"/>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74" i="12"/>
  <c r="I164" i="12"/>
  <c r="I165" i="12"/>
  <c r="I166" i="12"/>
  <c r="I167" i="12"/>
  <c r="I168" i="12"/>
  <c r="I169" i="12"/>
  <c r="I170" i="12"/>
  <c r="I171" i="12"/>
  <c r="I172" i="12"/>
  <c r="I173" i="12"/>
  <c r="I175" i="12"/>
  <c r="I176" i="12"/>
  <c r="I177" i="12"/>
  <c r="I178" i="12"/>
  <c r="I179" i="12"/>
  <c r="I180" i="12"/>
  <c r="I181" i="12"/>
  <c r="I182" i="12"/>
  <c r="I183" i="12"/>
  <c r="I184" i="12"/>
  <c r="I185" i="12"/>
  <c r="I186" i="12"/>
  <c r="I187" i="12"/>
  <c r="I163" i="12"/>
  <c r="K162" i="12"/>
  <c r="K161" i="12"/>
  <c r="K160" i="12"/>
  <c r="K159" i="12"/>
  <c r="K158" i="12"/>
  <c r="K157" i="12"/>
  <c r="K156" i="12"/>
  <c r="K155" i="12"/>
  <c r="K154" i="12"/>
  <c r="K153" i="12"/>
  <c r="K152" i="12"/>
  <c r="J111" i="2"/>
  <c r="J112" i="2" s="1"/>
  <c r="J113" i="2" s="1"/>
  <c r="J114" i="2" s="1"/>
  <c r="J115" i="2" s="1"/>
  <c r="J104" i="2"/>
  <c r="J105" i="2" s="1"/>
  <c r="J106" i="2" s="1"/>
  <c r="J107" i="2" s="1"/>
  <c r="J108" i="2" s="1"/>
  <c r="J109" i="2" s="1"/>
  <c r="J110" i="2" s="1"/>
  <c r="J91" i="2"/>
  <c r="J92" i="2" s="1"/>
  <c r="J93" i="2" s="1"/>
  <c r="J94" i="2" s="1"/>
  <c r="J95" i="2" s="1"/>
  <c r="J96" i="2" s="1"/>
  <c r="J97" i="2" s="1"/>
  <c r="J98" i="2" s="1"/>
  <c r="J99" i="2" s="1"/>
  <c r="J100" i="2" s="1"/>
  <c r="J101" i="2" s="1"/>
  <c r="J102" i="2" s="1"/>
  <c r="J103" i="2" s="1"/>
  <c r="J81" i="2"/>
  <c r="J82" i="2" s="1"/>
  <c r="J83" i="2" s="1"/>
  <c r="J84" i="2" s="1"/>
  <c r="J85" i="2" s="1"/>
  <c r="J86" i="2" s="1"/>
  <c r="J87" i="2" s="1"/>
  <c r="J88" i="2" s="1"/>
  <c r="J89" i="2" s="1"/>
  <c r="J90" i="2" s="1"/>
  <c r="J65" i="2"/>
  <c r="J66" i="2" s="1"/>
  <c r="J67" i="2" s="1"/>
  <c r="J68" i="2" s="1"/>
  <c r="J69" i="2" s="1"/>
  <c r="J70" i="2" s="1"/>
  <c r="J71" i="2" s="1"/>
  <c r="J72" i="2" s="1"/>
  <c r="J73" i="2" s="1"/>
  <c r="J74" i="2" s="1"/>
  <c r="J75" i="2" s="1"/>
  <c r="J76" i="2" s="1"/>
  <c r="J77" i="2" s="1"/>
  <c r="J78" i="2" s="1"/>
  <c r="J79" i="2" s="1"/>
  <c r="J80" i="2" s="1"/>
  <c r="J51" i="2"/>
  <c r="Q75" i="20" l="1"/>
  <c r="AE75" i="20"/>
  <c r="AE83" i="20" s="1"/>
  <c r="AE65" i="20"/>
  <c r="AF65" i="20"/>
  <c r="AF75" i="20"/>
  <c r="AF83" i="20" s="1"/>
  <c r="AB75" i="20"/>
  <c r="AD65" i="20"/>
  <c r="AC65" i="20"/>
  <c r="P75" i="20"/>
  <c r="P83" i="20" s="1"/>
  <c r="R75" i="20"/>
  <c r="AH65" i="20"/>
  <c r="Z83" i="20"/>
  <c r="AH75" i="20"/>
  <c r="AH83" i="20" s="1"/>
  <c r="AB65" i="20"/>
  <c r="R83" i="20"/>
  <c r="R65" i="20"/>
  <c r="AA65" i="20"/>
  <c r="Q65" i="20"/>
  <c r="AC75" i="20"/>
  <c r="AC83" i="20" s="1"/>
  <c r="AA75" i="20"/>
  <c r="AA83" i="20" s="1"/>
  <c r="AD75" i="20"/>
  <c r="AD83" i="20" s="1"/>
  <c r="AB83" i="20"/>
  <c r="Z65" i="20"/>
  <c r="Q83" i="20"/>
  <c r="Z73" i="16"/>
  <c r="AE89" i="16"/>
  <c r="AB89" i="16"/>
  <c r="AH73" i="16"/>
  <c r="AC89" i="16"/>
  <c r="AA89" i="16"/>
  <c r="R73" i="16"/>
  <c r="AI73" i="16"/>
  <c r="AD89" i="16"/>
  <c r="AE73" i="16"/>
  <c r="Q89" i="16"/>
  <c r="P89" i="16"/>
  <c r="AF89" i="16"/>
  <c r="AH89" i="16"/>
  <c r="AB73" i="16"/>
  <c r="R89" i="16"/>
  <c r="AD73" i="16"/>
  <c r="AA73" i="16"/>
  <c r="AC73" i="16"/>
  <c r="Z89" i="16"/>
  <c r="AI89" i="16"/>
  <c r="Q73" i="16"/>
  <c r="G29" i="18"/>
  <c r="G4" i="18"/>
  <c r="AK44" i="20" l="1"/>
  <c r="AG44" i="20"/>
  <c r="AH44" i="20"/>
  <c r="AI44" i="20"/>
  <c r="AJ44" i="20"/>
  <c r="AK31" i="20"/>
  <c r="AJ31" i="20"/>
  <c r="AJ37" i="20" s="1"/>
  <c r="AI31" i="20"/>
  <c r="AI37" i="20" s="1"/>
  <c r="AH31" i="20"/>
  <c r="AH37" i="20" s="1"/>
  <c r="AK37" i="20"/>
  <c r="AG31" i="20"/>
  <c r="AG37" i="20" s="1"/>
  <c r="AK30" i="20"/>
  <c r="AG30" i="20"/>
  <c r="AG21" i="20"/>
  <c r="AH21" i="20"/>
  <c r="AI21" i="20"/>
  <c r="AJ21" i="20"/>
  <c r="AK21" i="20"/>
  <c r="AK19" i="20"/>
  <c r="AJ19" i="20"/>
  <c r="AI19" i="20"/>
  <c r="AH19" i="20"/>
  <c r="AG19" i="20"/>
  <c r="AI15" i="20"/>
  <c r="AJ15" i="20"/>
  <c r="AK15" i="20"/>
  <c r="AG15" i="20"/>
  <c r="AH15" i="20"/>
  <c r="AF12" i="20"/>
  <c r="AG4" i="20"/>
  <c r="AG12" i="20" s="1"/>
  <c r="AD12" i="20"/>
  <c r="AE12" i="20"/>
  <c r="Z12" i="20"/>
  <c r="AA12" i="20"/>
  <c r="AB12" i="20"/>
  <c r="AC12" i="20"/>
  <c r="Y12" i="20"/>
  <c r="AK4" i="20"/>
  <c r="AK12" i="20" s="1"/>
  <c r="AJ4" i="20"/>
  <c r="AJ12" i="20" s="1"/>
  <c r="AI4" i="20"/>
  <c r="AI12" i="20" s="1"/>
  <c r="AH4" i="20"/>
  <c r="AH12" i="20" s="1"/>
  <c r="Y37" i="20"/>
  <c r="AF44" i="20"/>
  <c r="AF37" i="20"/>
  <c r="AF21" i="20"/>
  <c r="AF19" i="20"/>
  <c r="AF15" i="20"/>
  <c r="P44" i="20"/>
  <c r="AC37" i="20"/>
  <c r="AD37" i="20"/>
  <c r="AE37" i="20"/>
  <c r="AC44" i="20"/>
  <c r="AD44" i="20"/>
  <c r="AE44" i="20"/>
  <c r="Y30" i="20"/>
  <c r="Z30" i="20"/>
  <c r="AA30" i="20"/>
  <c r="AC30" i="20"/>
  <c r="AB30" i="20"/>
  <c r="AE30" i="20"/>
  <c r="AD30" i="20"/>
  <c r="AC21" i="20"/>
  <c r="AD21" i="20"/>
  <c r="AE21" i="20"/>
  <c r="AC19" i="20"/>
  <c r="AD19" i="20"/>
  <c r="AE19" i="20"/>
  <c r="AC15" i="20"/>
  <c r="AD15" i="20"/>
  <c r="AE15" i="20"/>
  <c r="Z44" i="20"/>
  <c r="AA44" i="20"/>
  <c r="AB44" i="20"/>
  <c r="Y44" i="20"/>
  <c r="Z37" i="20"/>
  <c r="AA37" i="20"/>
  <c r="AB37" i="20"/>
  <c r="AF30" i="20"/>
  <c r="AH30" i="20"/>
  <c r="AI30" i="20"/>
  <c r="AJ30" i="20"/>
  <c r="Z15" i="20"/>
  <c r="AA15" i="20"/>
  <c r="AB15" i="20"/>
  <c r="Y15" i="20"/>
  <c r="Z19" i="20"/>
  <c r="AA19" i="20"/>
  <c r="AB19" i="20"/>
  <c r="Y19" i="20"/>
  <c r="Z21" i="20"/>
  <c r="AA21" i="20"/>
  <c r="AB21" i="20"/>
  <c r="Y21" i="20"/>
  <c r="Q19" i="20"/>
  <c r="R19" i="20"/>
  <c r="P19" i="20"/>
  <c r="Q44" i="20"/>
  <c r="R44" i="20"/>
  <c r="Q37" i="20"/>
  <c r="R37" i="20"/>
  <c r="F37" i="20"/>
  <c r="G37" i="20"/>
  <c r="H37" i="20"/>
  <c r="I37" i="20"/>
  <c r="E37" i="20"/>
  <c r="P37" i="20"/>
  <c r="G40" i="20"/>
  <c r="G44" i="20" s="1"/>
  <c r="H40" i="20"/>
  <c r="H44" i="20" s="1"/>
  <c r="I40" i="20"/>
  <c r="I44" i="20" s="1"/>
  <c r="F40" i="20"/>
  <c r="F44" i="20" s="1"/>
  <c r="E40" i="20"/>
  <c r="E44" i="20" s="1"/>
  <c r="Q30" i="20"/>
  <c r="R30" i="20"/>
  <c r="P30" i="20"/>
  <c r="Q21" i="20"/>
  <c r="R21" i="20"/>
  <c r="P21" i="20"/>
  <c r="Q12" i="20"/>
  <c r="R12" i="20"/>
  <c r="P12" i="20"/>
  <c r="E30" i="20"/>
  <c r="F30" i="20"/>
  <c r="G30" i="20"/>
  <c r="H30" i="20"/>
  <c r="I30" i="20"/>
  <c r="E21" i="20"/>
  <c r="F21" i="20"/>
  <c r="G21" i="20"/>
  <c r="H21" i="20"/>
  <c r="E19" i="20"/>
  <c r="F19" i="20"/>
  <c r="G19" i="20"/>
  <c r="H19" i="20"/>
  <c r="E15" i="20"/>
  <c r="F15" i="20"/>
  <c r="G15" i="20"/>
  <c r="H15" i="20"/>
  <c r="E12" i="20"/>
  <c r="E22" i="20" s="1"/>
  <c r="F12" i="20"/>
  <c r="F22" i="20" s="1"/>
  <c r="G12" i="20"/>
  <c r="G22" i="20" s="1"/>
  <c r="H12" i="20"/>
  <c r="H22" i="20" s="1"/>
  <c r="I21" i="20"/>
  <c r="I19" i="20"/>
  <c r="I15" i="20"/>
  <c r="I12" i="20"/>
  <c r="AK47" i="16"/>
  <c r="AG47" i="16"/>
  <c r="AH47" i="16"/>
  <c r="AI47" i="16"/>
  <c r="AJ47" i="16"/>
  <c r="AF47" i="16"/>
  <c r="AJ26" i="16"/>
  <c r="AH26" i="16"/>
  <c r="AI26" i="16"/>
  <c r="AK26" i="16"/>
  <c r="AG26" i="16"/>
  <c r="AG18" i="16"/>
  <c r="AF27" i="16" s="1"/>
  <c r="AK18" i="16"/>
  <c r="AJ18" i="16"/>
  <c r="AI18" i="16"/>
  <c r="AH18" i="16"/>
  <c r="AD27" i="16"/>
  <c r="AC47" i="16"/>
  <c r="AD47" i="16"/>
  <c r="AE47" i="16"/>
  <c r="Z47" i="16"/>
  <c r="AA47" i="16"/>
  <c r="AB47" i="16"/>
  <c r="Y47" i="16"/>
  <c r="Y27" i="16"/>
  <c r="Z44" i="16"/>
  <c r="Q47" i="16"/>
  <c r="P47" i="16"/>
  <c r="R26" i="16"/>
  <c r="R27" i="16" s="1"/>
  <c r="R47" i="16"/>
  <c r="F47" i="16"/>
  <c r="G47" i="16"/>
  <c r="H47" i="16"/>
  <c r="I47" i="16"/>
  <c r="E47" i="16"/>
  <c r="P26" i="16"/>
  <c r="E26" i="16"/>
  <c r="F26" i="16"/>
  <c r="E18" i="16"/>
  <c r="F18" i="16"/>
  <c r="H26" i="16"/>
  <c r="I18" i="16"/>
  <c r="K11" i="14"/>
  <c r="L3" i="14"/>
  <c r="L4" i="14"/>
  <c r="L5" i="14"/>
  <c r="L6" i="14"/>
  <c r="L7" i="14"/>
  <c r="L8" i="14"/>
  <c r="L9" i="14"/>
  <c r="L10" i="14"/>
  <c r="L11" i="14"/>
  <c r="K3" i="14"/>
  <c r="K4" i="14"/>
  <c r="K5" i="14"/>
  <c r="K6" i="14"/>
  <c r="K7" i="14"/>
  <c r="K8" i="14"/>
  <c r="K9" i="14"/>
  <c r="K10" i="14"/>
  <c r="K2" i="14"/>
  <c r="L2" i="14"/>
  <c r="K97" i="12"/>
  <c r="K96" i="12"/>
  <c r="K95" i="12"/>
  <c r="K94" i="12"/>
  <c r="K93" i="12"/>
  <c r="K92" i="12"/>
  <c r="K91" i="12"/>
  <c r="K90" i="12"/>
  <c r="K89" i="12"/>
  <c r="K88" i="12"/>
  <c r="K87" i="12"/>
  <c r="K86" i="12"/>
  <c r="K54" i="12"/>
  <c r="K61" i="12"/>
  <c r="K60" i="12"/>
  <c r="K59" i="12"/>
  <c r="K58" i="12"/>
  <c r="K57" i="12"/>
  <c r="K56" i="12"/>
  <c r="K55" i="12"/>
  <c r="K53" i="12"/>
  <c r="K52" i="12"/>
  <c r="K51" i="12"/>
  <c r="K50" i="12"/>
  <c r="K18" i="12"/>
  <c r="K19" i="12"/>
  <c r="K20" i="12"/>
  <c r="K21" i="12"/>
  <c r="K22" i="12"/>
  <c r="K23" i="12"/>
  <c r="K24" i="12"/>
  <c r="K25" i="12"/>
  <c r="K26" i="12"/>
  <c r="K27" i="12"/>
  <c r="K17" i="12"/>
  <c r="K148" i="12"/>
  <c r="K149" i="12"/>
  <c r="K150" i="12"/>
  <c r="K151" i="12"/>
  <c r="K147" i="12"/>
  <c r="K133" i="12"/>
  <c r="K134" i="12"/>
  <c r="K135" i="12"/>
  <c r="K136" i="12"/>
  <c r="K132" i="12"/>
  <c r="I99" i="12"/>
  <c r="I100" i="12"/>
  <c r="I101" i="12"/>
  <c r="I102" i="12"/>
  <c r="I103" i="12"/>
  <c r="I104" i="12"/>
  <c r="I105" i="12"/>
  <c r="I106" i="12"/>
  <c r="I107" i="12"/>
  <c r="I108" i="12"/>
  <c r="I109" i="12"/>
  <c r="I98" i="12"/>
  <c r="I63" i="12"/>
  <c r="I64" i="12"/>
  <c r="I65" i="12"/>
  <c r="I66" i="12"/>
  <c r="I67" i="12"/>
  <c r="I68" i="12"/>
  <c r="I69" i="12"/>
  <c r="I70" i="12"/>
  <c r="I71" i="12"/>
  <c r="I72" i="12"/>
  <c r="I73" i="12"/>
  <c r="I62" i="12"/>
  <c r="K111" i="12"/>
  <c r="K112" i="12"/>
  <c r="K113" i="12"/>
  <c r="K114" i="12"/>
  <c r="K115" i="12"/>
  <c r="K116" i="12"/>
  <c r="K117" i="12"/>
  <c r="K118" i="12"/>
  <c r="K119" i="12"/>
  <c r="K120" i="12"/>
  <c r="K121" i="12"/>
  <c r="K110" i="12"/>
  <c r="K75" i="12"/>
  <c r="K76" i="12"/>
  <c r="K77" i="12"/>
  <c r="K78" i="12"/>
  <c r="K79" i="12"/>
  <c r="K80" i="12"/>
  <c r="K81" i="12"/>
  <c r="K82" i="12"/>
  <c r="K83" i="12"/>
  <c r="K84" i="12"/>
  <c r="K85" i="12"/>
  <c r="K74" i="12"/>
  <c r="I37" i="12"/>
  <c r="K40" i="12"/>
  <c r="K41" i="12"/>
  <c r="K42" i="12"/>
  <c r="K43" i="12"/>
  <c r="K44" i="12"/>
  <c r="K45" i="12"/>
  <c r="K46" i="12"/>
  <c r="K47" i="12"/>
  <c r="K48" i="12"/>
  <c r="K49" i="12"/>
  <c r="K39" i="12"/>
  <c r="I29" i="12"/>
  <c r="I30" i="12"/>
  <c r="I31" i="12"/>
  <c r="I32" i="12"/>
  <c r="I33" i="12"/>
  <c r="I34" i="12"/>
  <c r="I35" i="12"/>
  <c r="I36" i="12"/>
  <c r="I38" i="12"/>
  <c r="I28" i="12"/>
  <c r="K138" i="12"/>
  <c r="K139" i="12"/>
  <c r="K140" i="12"/>
  <c r="K141" i="12"/>
  <c r="K142" i="12"/>
  <c r="K143" i="12"/>
  <c r="K144" i="12"/>
  <c r="K145" i="12"/>
  <c r="K146" i="12"/>
  <c r="K137" i="12"/>
  <c r="K123" i="12"/>
  <c r="K124" i="12"/>
  <c r="K125" i="12"/>
  <c r="K126" i="12"/>
  <c r="K122" i="12"/>
  <c r="K3" i="12"/>
  <c r="K4" i="12"/>
  <c r="K5" i="12"/>
  <c r="K6" i="12"/>
  <c r="K7" i="12"/>
  <c r="K8" i="12"/>
  <c r="K9" i="12"/>
  <c r="K10" i="12"/>
  <c r="K11" i="12"/>
  <c r="K2" i="12"/>
  <c r="E27" i="16" l="1"/>
  <c r="AI44" i="16"/>
  <c r="AK44" i="16"/>
  <c r="AG44" i="16"/>
  <c r="AA44" i="16"/>
  <c r="Y44" i="16"/>
  <c r="AH44" i="16"/>
  <c r="AB44" i="16"/>
  <c r="G43" i="16"/>
  <c r="AJ44" i="16"/>
  <c r="I43" i="16"/>
  <c r="Y22" i="20"/>
  <c r="AG38" i="20"/>
  <c r="AG47" i="20" s="1"/>
  <c r="AJ38" i="20"/>
  <c r="AJ47" i="20" s="1"/>
  <c r="AI38" i="20"/>
  <c r="AI47" i="20" s="1"/>
  <c r="AK22" i="20"/>
  <c r="AG22" i="20"/>
  <c r="AK38" i="20"/>
  <c r="AK47" i="20" s="1"/>
  <c r="AI22" i="20"/>
  <c r="AH22" i="20"/>
  <c r="AJ22" i="20"/>
  <c r="AH38" i="20"/>
  <c r="AH47" i="20" s="1"/>
  <c r="Z38" i="20"/>
  <c r="Z47" i="20" s="1"/>
  <c r="AB38" i="20"/>
  <c r="AB47" i="20" s="1"/>
  <c r="Z22" i="20"/>
  <c r="AA38" i="20"/>
  <c r="AA47" i="20" s="1"/>
  <c r="AF38" i="20"/>
  <c r="AF47" i="20" s="1"/>
  <c r="AC22" i="20"/>
  <c r="R22" i="20"/>
  <c r="R38" i="20"/>
  <c r="R47" i="20" s="1"/>
  <c r="AC38" i="20"/>
  <c r="AC47" i="20" s="1"/>
  <c r="AF22" i="20"/>
  <c r="AD38" i="20"/>
  <c r="AD47" i="20" s="1"/>
  <c r="G38" i="20"/>
  <c r="G47" i="20" s="1"/>
  <c r="H38" i="20"/>
  <c r="H47" i="20" s="1"/>
  <c r="Q22" i="20"/>
  <c r="Y38" i="20"/>
  <c r="Y47" i="20" s="1"/>
  <c r="AD22" i="20"/>
  <c r="AA22" i="20"/>
  <c r="AE22" i="20"/>
  <c r="Q38" i="20"/>
  <c r="Q47" i="20" s="1"/>
  <c r="AE38" i="20"/>
  <c r="AE47" i="20" s="1"/>
  <c r="AB22" i="20"/>
  <c r="P22" i="20"/>
  <c r="P38" i="20"/>
  <c r="P47" i="20" s="1"/>
  <c r="I38" i="20"/>
  <c r="I47" i="20" s="1"/>
  <c r="I22" i="20"/>
  <c r="E38" i="20"/>
  <c r="E47" i="20" s="1"/>
  <c r="F38" i="20"/>
  <c r="F47" i="20" s="1"/>
  <c r="AG27" i="16"/>
  <c r="AK27" i="16"/>
  <c r="P44" i="16"/>
  <c r="AD44" i="16"/>
  <c r="AF44" i="16"/>
  <c r="R44" i="16"/>
  <c r="AE44" i="16"/>
  <c r="E43" i="16"/>
  <c r="E44" i="16" s="1"/>
  <c r="AC44" i="16"/>
  <c r="P27" i="16"/>
  <c r="F43" i="16"/>
  <c r="F44" i="16" s="1"/>
  <c r="F27" i="16"/>
  <c r="H43" i="16"/>
  <c r="J52" i="2" l="1"/>
  <c r="J53" i="2" s="1"/>
  <c r="J54" i="2" s="1"/>
  <c r="J55" i="2" s="1"/>
  <c r="J56" i="2" s="1"/>
  <c r="J57" i="2" s="1"/>
  <c r="J58" i="2" s="1"/>
  <c r="J59" i="2" s="1"/>
  <c r="J60" i="2" s="1"/>
  <c r="J61" i="2" s="1"/>
  <c r="J62" i="2" s="1"/>
  <c r="J63" i="2" s="1"/>
  <c r="J64" i="2" s="1"/>
  <c r="J36" i="2"/>
  <c r="J29" i="2"/>
  <c r="J30" i="2" s="1"/>
  <c r="J31" i="2" s="1"/>
  <c r="J32" i="2" s="1"/>
  <c r="J33" i="2" s="1"/>
  <c r="J34" i="2" s="1"/>
  <c r="J35" i="2" s="1"/>
  <c r="J22" i="2"/>
  <c r="J23" i="2" s="1"/>
  <c r="J24" i="2" s="1"/>
  <c r="J25" i="2" s="1"/>
  <c r="J26" i="2" s="1"/>
  <c r="J27" i="2" s="1"/>
  <c r="J28" i="2" s="1"/>
  <c r="J15" i="2"/>
  <c r="J16" i="2" s="1"/>
  <c r="J17" i="2" s="1"/>
  <c r="J18" i="2" s="1"/>
  <c r="J19" i="2" s="1"/>
  <c r="J20" i="2" s="1"/>
  <c r="J21" i="2" s="1"/>
  <c r="J2" i="2"/>
  <c r="J3" i="2" s="1"/>
  <c r="J4" i="2" s="1"/>
  <c r="J5" i="2" s="1"/>
  <c r="J6" i="2" s="1"/>
  <c r="J7" i="2" s="1"/>
  <c r="J8" i="2" s="1"/>
  <c r="J9" i="2" s="1"/>
  <c r="J10" i="2" s="1"/>
  <c r="J11" i="2" s="1"/>
  <c r="J12" i="2" s="1"/>
  <c r="J13" i="2" s="1"/>
  <c r="J14" i="2" s="1"/>
  <c r="J37" i="2" l="1"/>
  <c r="J38" i="2" s="1"/>
  <c r="J39" i="2" s="1"/>
  <c r="J40" i="2" s="1"/>
  <c r="J41" i="2" s="1"/>
  <c r="J42" i="2" s="1"/>
  <c r="J43" i="2" s="1"/>
  <c r="J44" i="2" s="1"/>
  <c r="J45" i="2" s="1"/>
  <c r="J46" i="2" s="1"/>
  <c r="J47" i="2" s="1"/>
  <c r="J48" i="2" s="1"/>
  <c r="J49" i="2" s="1"/>
  <c r="J50" i="2" s="1"/>
  <c r="H18" i="16"/>
  <c r="G18" i="16"/>
  <c r="I26" i="16"/>
  <c r="G26" i="16"/>
  <c r="Q26" i="16"/>
  <c r="Q27" i="16" l="1"/>
  <c r="Q44" i="16"/>
  <c r="I27" i="16"/>
  <c r="I44" i="16"/>
  <c r="G27" i="16"/>
  <c r="G44" i="16"/>
  <c r="H27" i="16"/>
  <c r="H44" i="16"/>
  <c r="AA27" i="16"/>
  <c r="AH27" i="16"/>
  <c r="AI27" i="16"/>
  <c r="AC27" i="16"/>
  <c r="AE27" i="16"/>
  <c r="AB27" i="16"/>
  <c r="Z27" i="16"/>
  <c r="AJ2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tc={06A05049-4E39-DA41-982D-1C6090A0A589}</author>
  </authors>
  <commentList>
    <comment ref="AG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Based on 2019 statement</t>
      </text>
    </comment>
  </commentList>
</comments>
</file>

<file path=xl/sharedStrings.xml><?xml version="1.0" encoding="utf-8"?>
<sst xmlns="http://schemas.openxmlformats.org/spreadsheetml/2006/main" count="13292" uniqueCount="673">
  <si>
    <t>Put any interesting about utility development, finances, etc. here</t>
  </si>
  <si>
    <t>Also list the document and page number of interesting information so we can find it later.</t>
  </si>
  <si>
    <t>document</t>
  </si>
  <si>
    <t>page</t>
  </si>
  <si>
    <t>description</t>
  </si>
  <si>
    <t>2012 OS</t>
  </si>
  <si>
    <t>Appendix E</t>
  </si>
  <si>
    <t>Projected operating report from 2012 to 2036</t>
  </si>
  <si>
    <t>2019 OS</t>
  </si>
  <si>
    <t>A-9 and A-10</t>
  </si>
  <si>
    <t>2014 data are inconsistent with ones in the 2016 OS</t>
  </si>
  <si>
    <t>2017 OS</t>
  </si>
  <si>
    <t>The 2016 operating budget in the 2017 OS has differet categories comparing to the other years.</t>
  </si>
  <si>
    <t>All  documents contain information on economic and demographic data</t>
  </si>
  <si>
    <t>The Authority of the Borough of Charleroi (the "Authority") consists of two departments: the</t>
  </si>
  <si>
    <t>Water Department and the Sewer Department. The two departments are managed by a common board;</t>
  </si>
  <si>
    <t>however, all financial aspects of the two departments remain separate and each department prepares</t>
  </si>
  <si>
    <t>separate financial statements.</t>
  </si>
  <si>
    <t>In 1992 bulk chemical storage facilities were added and two steel storage tanks were erected at</t>
  </si>
  <si>
    <t>the Charleroi Reservoir and sedimentation tanks were added at the Water Treatment Plant where</t>
  </si>
  <si>
    <t>backwash and clarifier sediments are collected and piped to the Sewage Plant.</t>
  </si>
  <si>
    <t>Renovations recently completed (in 2016 OS) installed a state of the art membrane filtration system for</t>
  </si>
  <si>
    <t>producing potable water and improved the electrical power system within the facility and improved</t>
  </si>
  <si>
    <t>electrical efficiency.</t>
  </si>
  <si>
    <t>The only source of supply for the Authority of the Borough of Charleroi Water System is from the</t>
  </si>
  <si>
    <t>Monongahela River. A new Water Allocation Permit was issued by the Pennsylvania Department of</t>
  </si>
  <si>
    <t>Environmental Resources during 1992 to allow the Authority to withdraw water from the river. This permit</t>
  </si>
  <si>
    <t>allows the Authority to withdraw up to 9.0 million gallons per day (mgd) and is renewable on a thirty-year</t>
  </si>
  <si>
    <t>basis. Additional allocations for the withdrawal of water may be applied for if and when it becomes</t>
  </si>
  <si>
    <t>necessary.</t>
  </si>
  <si>
    <t>the Charleroi Reservoir and sedimation tanks were added at the Water Treatment Plant where backwash</t>
  </si>
  <si>
    <t>and clarifier sediments are collected and piped to the Sewage Plant.</t>
  </si>
  <si>
    <t xml:space="preserve">The 2017 OS for sewer contains detailed information on pump stations and combined sewer overflows. </t>
  </si>
  <si>
    <t>It also has the approved operating budget for 2016 and 2017, and a side-by-side comparison of the actual and budget operating expense for year 2016.</t>
  </si>
  <si>
    <t>PWSID</t>
  </si>
  <si>
    <t>name</t>
  </si>
  <si>
    <t>OSYear</t>
  </si>
  <si>
    <t>WaterSewer</t>
  </si>
  <si>
    <t>bondRatingMoody</t>
  </si>
  <si>
    <t>bondRatingSP</t>
  </si>
  <si>
    <t>systemRating</t>
  </si>
  <si>
    <t>bondAmount</t>
  </si>
  <si>
    <t>startYear</t>
  </si>
  <si>
    <t>endYear</t>
  </si>
  <si>
    <t>series</t>
  </si>
  <si>
    <t>rateCovenantCurrent</t>
  </si>
  <si>
    <t>rateCovenantTotal</t>
  </si>
  <si>
    <t>debtSRF</t>
  </si>
  <si>
    <t>openLoop</t>
  </si>
  <si>
    <t>payment</t>
  </si>
  <si>
    <t>taxable</t>
  </si>
  <si>
    <t>insured</t>
  </si>
  <si>
    <t>notes</t>
  </si>
  <si>
    <t>PA5630039</t>
  </si>
  <si>
    <t>Charleroi</t>
  </si>
  <si>
    <t>Water</t>
  </si>
  <si>
    <t>Aaa</t>
  </si>
  <si>
    <t>AAA</t>
  </si>
  <si>
    <t>NA</t>
  </si>
  <si>
    <t>A</t>
  </si>
  <si>
    <t>average annual debt service of the Bonds</t>
  </si>
  <si>
    <t>No</t>
  </si>
  <si>
    <t>Semi-Annual</t>
  </si>
  <si>
    <t>AMBAC</t>
  </si>
  <si>
    <t>AA-</t>
  </si>
  <si>
    <t>AGM</t>
  </si>
  <si>
    <t>AA</t>
  </si>
  <si>
    <t>Sewer</t>
  </si>
  <si>
    <t>debt service reserve surety policy, see notes</t>
  </si>
  <si>
    <t>The Debt Service Reserve Requirement, shall mean with respect to Bonds issued under the Indenture for which a supplemental</t>
  </si>
  <si>
    <t>B</t>
  </si>
  <si>
    <t xml:space="preserve">Indenture requires a deposit into the Debt Service Reserve Fund, the lesser of: </t>
  </si>
  <si>
    <t>C</t>
  </si>
  <si>
    <t xml:space="preserve">(1) the maximum annual debt service requirements on the Bonds secured by the Debt Service Reserve Fund; </t>
  </si>
  <si>
    <t xml:space="preserve">(2) 125% of the average annual debt service requirements on Bonds secured by the Debt Service Reserve Fund; or </t>
  </si>
  <si>
    <t>(3) 10% of the principal outstanding of the Bonds secured by the Debt Service Reserve Fund.</t>
  </si>
  <si>
    <t>bondSeries</t>
  </si>
  <si>
    <t>scheduleType</t>
  </si>
  <si>
    <t>maturityYear</t>
  </si>
  <si>
    <t>month</t>
  </si>
  <si>
    <t>principalAmount</t>
  </si>
  <si>
    <t>couponRate</t>
  </si>
  <si>
    <t>remainingPrincipal</t>
  </si>
  <si>
    <t>interest</t>
  </si>
  <si>
    <t>yieldToMaturity</t>
  </si>
  <si>
    <t>price</t>
  </si>
  <si>
    <t>Maturity Schedule</t>
  </si>
  <si>
    <t>May</t>
  </si>
  <si>
    <t>December</t>
  </si>
  <si>
    <t>August</t>
  </si>
  <si>
    <t>100/660</t>
  </si>
  <si>
    <t>amount</t>
  </si>
  <si>
    <t>purpose</t>
  </si>
  <si>
    <t>Escrow Fund Deposit</t>
  </si>
  <si>
    <t>Debt Service Reserve Fund</t>
  </si>
  <si>
    <t>Insurance Premium</t>
  </si>
  <si>
    <t>Cost of Insurance</t>
  </si>
  <si>
    <t>Includes underwriter's discount, legal fees, trustee and escrow agent fees, rating fees, printing of bonds, printing of preliminary and official statements and bonds, verification report, structuring fees and other related expenses</t>
  </si>
  <si>
    <t>Accured Interest</t>
  </si>
  <si>
    <t xml:space="preserve"> Miscellaneous</t>
  </si>
  <si>
    <t>Retirement of the 1992 Bonds</t>
  </si>
  <si>
    <t>Costs of Issuance and Insurance</t>
  </si>
  <si>
    <t>Includes underwriter's discount, legal fees and expenses, municipal bond insurance premium, printing, rating, trustee and  miscellaneous fees</t>
  </si>
  <si>
    <t>Debt Service Fund</t>
  </si>
  <si>
    <t>Accured interest will be deposited in the Debt Service Fund and applied to the initial interest payment on the 2001 Bonds</t>
  </si>
  <si>
    <t>Project Fund Deposit</t>
  </si>
  <si>
    <t>Reimbursement of project costs to General Fund</t>
  </si>
  <si>
    <t>Retire PennVest Loan #80075</t>
  </si>
  <si>
    <t>Retire PennVest Loan #80041</t>
  </si>
  <si>
    <t>Capitalized Interesr Account</t>
  </si>
  <si>
    <t>2012 Debt Service Reserve Fund</t>
  </si>
  <si>
    <t>Cost of Issuance</t>
  </si>
  <si>
    <t>Includes, but not limit to, underwriter’s discount, insurance premium, legal, printing, rating, trustee Includes but not limited to, underwriter’s discount, insurance premium, legal, printing, rating, trustee and other miscellaneous fees</t>
  </si>
  <si>
    <t>Contingency</t>
  </si>
  <si>
    <t>New Debt Service Reserve Fund Deposit</t>
  </si>
  <si>
    <t>Debt Service Fund Deposit</t>
  </si>
  <si>
    <t>Escrow Fund Deposit, Series of 2012 (SLGS)</t>
  </si>
  <si>
    <t>Debt Service Reserve Fund Deposit</t>
  </si>
  <si>
    <t>Refund Outstanding, Series of 2012</t>
  </si>
  <si>
    <t>Refund Outstanding, Series of 2014</t>
  </si>
  <si>
    <t>Retire, PennVest Loan #80141</t>
  </si>
  <si>
    <t>DSRF (new balance)</t>
  </si>
  <si>
    <t>Deposit to Project Fund</t>
  </si>
  <si>
    <t>Retirement of the 1996 Bonds</t>
  </si>
  <si>
    <t>Cost of retire, Series of 2001</t>
  </si>
  <si>
    <t>Deposit to Debt Service Fund 2012</t>
  </si>
  <si>
    <t>Series A</t>
  </si>
  <si>
    <t>2017 DSRF Surety Policy</t>
  </si>
  <si>
    <t>Deposit to Debt Service Fund</t>
  </si>
  <si>
    <t>PennVest Loan #71062 Repayment</t>
  </si>
  <si>
    <t>Series B</t>
  </si>
  <si>
    <t>Escrow Fund Deposit (Series of 2012)</t>
  </si>
  <si>
    <t>Series C</t>
  </si>
  <si>
    <t>debtName</t>
  </si>
  <si>
    <t>type</t>
  </si>
  <si>
    <t>aveRate</t>
  </si>
  <si>
    <t>currentRemaining</t>
  </si>
  <si>
    <t>payments</t>
  </si>
  <si>
    <t>PennVest I Loan (Water Dept.)</t>
  </si>
  <si>
    <t>Loan</t>
  </si>
  <si>
    <t>PennVest II Loan (Water Dept.)</t>
  </si>
  <si>
    <t>The note bears interest at 1.931% per year through January 1, 1998 and 3.826% per year thereafter.</t>
  </si>
  <si>
    <t>PennVest III Loan (Water Dept.)</t>
  </si>
  <si>
    <t>PennVest IV Loan (Water Dept.)</t>
  </si>
  <si>
    <t>PennVest V Loan (Water Dept.)</t>
  </si>
  <si>
    <t>The note bears interest at 1.421% per year through June 1, 2004 and 2.842% per year thereafter.</t>
  </si>
  <si>
    <t>PennVest Loan #25016</t>
  </si>
  <si>
    <t>PennVest II Loan</t>
  </si>
  <si>
    <t>PennVest Loan #50015</t>
  </si>
  <si>
    <t>PennVest III Loan</t>
  </si>
  <si>
    <t>PennVest Loan #80041</t>
  </si>
  <si>
    <t>PennVest IV Loan. To be refunded by the 2012 Bonds</t>
  </si>
  <si>
    <t>PennVest Loan #80075</t>
  </si>
  <si>
    <t>PennVest V Loan. To be refunded by the 2012 Bonds</t>
  </si>
  <si>
    <t>PennVest Loan #80141</t>
  </si>
  <si>
    <t>PennVest VI Loan</t>
  </si>
  <si>
    <t>PennVest Loan #12688</t>
  </si>
  <si>
    <t>PennVest VII Loan</t>
  </si>
  <si>
    <t>Balance as of september 1, 2014</t>
  </si>
  <si>
    <t>Series of 2012 Bonds</t>
  </si>
  <si>
    <t>Bond</t>
  </si>
  <si>
    <t>Balance as of July 1, 2016</t>
  </si>
  <si>
    <t>Balance as of July 1, 2016. Net remaining principal amount of the Water Revenue Bonds, Series of 2012 after the issuance of the 2016
Bonds.</t>
  </si>
  <si>
    <t>Series of 2014 Bonds</t>
  </si>
  <si>
    <t>Balance as of August 1, 2019</t>
  </si>
  <si>
    <t>To be reunded $4,166,909 with 2019 Bonds. Balance as of August 1, 2019</t>
  </si>
  <si>
    <t>To be reunded $640,000 with 2019 Bonds.</t>
  </si>
  <si>
    <t>To be reunded $8,865,000 with 2019 Bonds.</t>
  </si>
  <si>
    <t>Series of 2016 Bonds</t>
  </si>
  <si>
    <t>PennVest Loan #77014</t>
  </si>
  <si>
    <t>Repayment of the Authority’s (“PENNVEST”) loans from the Commonwealth of Pennsylvania is secured by a</t>
  </si>
  <si>
    <t>PennVest Loan #71062</t>
  </si>
  <si>
    <t>subordinate pledge of the receipts and revenues of the Sewer System to the Bonds.</t>
  </si>
  <si>
    <t>year</t>
  </si>
  <si>
    <t>principal</t>
  </si>
  <si>
    <t>total</t>
  </si>
  <si>
    <t>otherDebt</t>
  </si>
  <si>
    <t>totalDebtService</t>
  </si>
  <si>
    <t>consolidated debt service</t>
  </si>
  <si>
    <t>Annual debt service</t>
  </si>
  <si>
    <t>Other debt=total debt - series A - series B - Series C</t>
  </si>
  <si>
    <t>netIncome</t>
  </si>
  <si>
    <t>surplus</t>
  </si>
  <si>
    <t>principalInterest</t>
  </si>
  <si>
    <t>debtServCovNet</t>
  </si>
  <si>
    <t>debtServCovTotal</t>
  </si>
  <si>
    <t>SKIP FOR NOW</t>
  </si>
  <si>
    <t>members</t>
  </si>
  <si>
    <t>office</t>
  </si>
  <si>
    <t>termExpire</t>
  </si>
  <si>
    <t>municipality</t>
  </si>
  <si>
    <t>Fred P. McLuckie</t>
  </si>
  <si>
    <t>Chairman</t>
  </si>
  <si>
    <t>Wilbur Waggoner</t>
  </si>
  <si>
    <t>Vice Chairman</t>
  </si>
  <si>
    <t>Emil C. Pomporio</t>
  </si>
  <si>
    <t>Secretary</t>
  </si>
  <si>
    <t>Paul Pennline</t>
  </si>
  <si>
    <t>Treasurer</t>
  </si>
  <si>
    <t>Edward M.Bryner</t>
  </si>
  <si>
    <t>Assistant Secretary / Treasurer</t>
  </si>
  <si>
    <t>Reid K. Smith</t>
  </si>
  <si>
    <t>Lawrence P. Celaschi</t>
  </si>
  <si>
    <t>Milton Kubik</t>
  </si>
  <si>
    <t>John V. LaCarte</t>
  </si>
  <si>
    <t>Kenneth H.Laird</t>
  </si>
  <si>
    <t>Walter Hopkins</t>
  </si>
  <si>
    <t>Edward Bryner</t>
  </si>
  <si>
    <t>Thomas D. Santoro</t>
  </si>
  <si>
    <t>Jerome Sambula</t>
  </si>
  <si>
    <t>William Lee</t>
  </si>
  <si>
    <t>Walter J. Hopkins</t>
  </si>
  <si>
    <t>Frank P. Frascatore</t>
  </si>
  <si>
    <t>Mark Alterici</t>
  </si>
  <si>
    <t>Patrick Garman</t>
  </si>
  <si>
    <t>David DiPiazza</t>
  </si>
  <si>
    <t>governance</t>
  </si>
  <si>
    <t>taxingPower</t>
  </si>
  <si>
    <t>ratesApproval</t>
  </si>
  <si>
    <t>manager</t>
  </si>
  <si>
    <t>contractTermYrs</t>
  </si>
  <si>
    <t>contractAmount</t>
  </si>
  <si>
    <t>nEmployees</t>
  </si>
  <si>
    <t>ngoverningMunis</t>
  </si>
  <si>
    <t>nMunis</t>
  </si>
  <si>
    <t>nCounties</t>
  </si>
  <si>
    <t>defaultDebt</t>
  </si>
  <si>
    <t>populationServed</t>
  </si>
  <si>
    <t>meteredConnections</t>
  </si>
  <si>
    <t>pipeMiles</t>
  </si>
  <si>
    <t>areaMi2</t>
  </si>
  <si>
    <t>Authority</t>
  </si>
  <si>
    <t>Robert E.Butz</t>
  </si>
  <si>
    <t>In 1992, bulk chemical storage facilities were added and two steel storage tanks were erected</t>
  </si>
  <si>
    <t>Edward J. Golanka</t>
  </si>
  <si>
    <t>Renovations currently under construction will install a state of the art membrane filtration system</t>
  </si>
  <si>
    <t>Under renovation</t>
  </si>
  <si>
    <t>Renovation completed</t>
  </si>
  <si>
    <t>Charles Cardinale</t>
  </si>
  <si>
    <t>Except during periods of high river levels, raw wastes enter and flow through the facilities by gravity. During periods of high rier levels, the eddluent is pumped</t>
  </si>
  <si>
    <t>county</t>
  </si>
  <si>
    <t>Washington</t>
  </si>
  <si>
    <t>Borough</t>
  </si>
  <si>
    <t>Carroll</t>
  </si>
  <si>
    <t>Township</t>
  </si>
  <si>
    <t>Dunlevy</t>
  </si>
  <si>
    <t>Speers</t>
  </si>
  <si>
    <t>Donora</t>
  </si>
  <si>
    <t>Bentleyville</t>
  </si>
  <si>
    <t>Twilight</t>
  </si>
  <si>
    <t>Fallowfield</t>
  </si>
  <si>
    <t>Westmoreland</t>
  </si>
  <si>
    <t>Monessen</t>
  </si>
  <si>
    <t>City</t>
  </si>
  <si>
    <t>Rostraver</t>
  </si>
  <si>
    <t>Parts of Rostraver</t>
  </si>
  <si>
    <t>North Charleroi</t>
  </si>
  <si>
    <t>Somerset</t>
  </si>
  <si>
    <t>Ellsworth</t>
  </si>
  <si>
    <t>Cokeburg</t>
  </si>
  <si>
    <t>Provides bulk water sales</t>
  </si>
  <si>
    <t>systemName</t>
  </si>
  <si>
    <t>aveVolume_MGD</t>
  </si>
  <si>
    <t>contractVolume_MGD</t>
  </si>
  <si>
    <t>role</t>
  </si>
  <si>
    <t>contractStart</t>
  </si>
  <si>
    <t>contractEnd</t>
  </si>
  <si>
    <t>sourceType</t>
  </si>
  <si>
    <t>nameInf</t>
  </si>
  <si>
    <t>infType</t>
  </si>
  <si>
    <t>dateOnline</t>
  </si>
  <si>
    <t>lastUpdate</t>
  </si>
  <si>
    <t>capacityMgal</t>
  </si>
  <si>
    <t>dateOffline</t>
  </si>
  <si>
    <t>challenges</t>
  </si>
  <si>
    <t>resolutions</t>
  </si>
  <si>
    <t>Surface</t>
  </si>
  <si>
    <t>Monongahela River</t>
  </si>
  <si>
    <t>Reservoir</t>
  </si>
  <si>
    <t>groupBy</t>
  </si>
  <si>
    <t>class</t>
  </si>
  <si>
    <t>tier</t>
  </si>
  <si>
    <t>nConnections</t>
  </si>
  <si>
    <t>Customer</t>
  </si>
  <si>
    <t>Domestic</t>
  </si>
  <si>
    <t>Commercial</t>
  </si>
  <si>
    <t>Industrial</t>
  </si>
  <si>
    <t>Public</t>
  </si>
  <si>
    <t>Total</t>
  </si>
  <si>
    <t>Municipality</t>
  </si>
  <si>
    <t>The drop in the number of customers results from a switchover to a computerized billing system and not from an actual loss of customers. The number of water customers served by the Authority has continued to increase annually.</t>
  </si>
  <si>
    <t>The drop in the number of customers results from a switchover to a computerized billing system and not from an actual loss of customers. The number of water customers served by the Authority has remained relatively constant.</t>
  </si>
  <si>
    <t>The drop in the number of customers results from a switchover to a computerized billing system and not from an actual loss of customers. The number of water customers served by the Authority has remained stable.</t>
  </si>
  <si>
    <t>location</t>
  </si>
  <si>
    <t>volume_MGD</t>
  </si>
  <si>
    <t>peak_MGD</t>
  </si>
  <si>
    <t>annual_MG</t>
  </si>
  <si>
    <t>percentUse</t>
  </si>
  <si>
    <t>Capacity</t>
  </si>
  <si>
    <t>entire</t>
  </si>
  <si>
    <t>Total pumpage</t>
  </si>
  <si>
    <t>Treated Water</t>
  </si>
  <si>
    <t>Total Sales</t>
  </si>
  <si>
    <t>Metered Consumption</t>
  </si>
  <si>
    <t>Average daily water consumption</t>
  </si>
  <si>
    <t>A major water line leak estimated to be causing the loss of 1 mgd of water per day was located in a river crossing.</t>
  </si>
  <si>
    <t>The sale data intotal water sale and loss record are different than that in the water usage data. Here I used the total system annual water sales data in water usage</t>
  </si>
  <si>
    <t>Usage data</t>
  </si>
  <si>
    <t>Usage data. The total system annual water sales (mg) seems really big, so I'm assuming they are in 1000s</t>
  </si>
  <si>
    <t>Usage data and total sales. The total system annual water sales (mg) seems really big, so I'm assuming they are in 1000s</t>
  </si>
  <si>
    <t>The sewage flow data is taken from the water meter records and is not the total flow of sewage processed at the treatment plant. Total flow through the plant is the sum of metered flow plus storm flow or 653,053 thousand gallons for the past year.</t>
  </si>
  <si>
    <t>The sewage flow data is taken from the water meter records and is not the total flow of sewage processed at the treatment plant. Total flow through the plant is the sum of metered flow plus storm flow or 578,841 thousand gallons for the year 2016.</t>
  </si>
  <si>
    <t>grossPercent</t>
  </si>
  <si>
    <t>adjustedPercent</t>
  </si>
  <si>
    <t>method</t>
  </si>
  <si>
    <t>Recorded</t>
  </si>
  <si>
    <t>Percent of pumpage from total water sale and loss record</t>
  </si>
  <si>
    <t>customer</t>
  </si>
  <si>
    <t>gallons</t>
  </si>
  <si>
    <t>revenue</t>
  </si>
  <si>
    <t>percentMethod</t>
  </si>
  <si>
    <t>percentGal</t>
  </si>
  <si>
    <t>percentRev</t>
  </si>
  <si>
    <t>Corning</t>
  </si>
  <si>
    <t>Manufacturing</t>
  </si>
  <si>
    <t>Calculated</t>
  </si>
  <si>
    <t>Ireco, Inc.</t>
  </si>
  <si>
    <t>Railroad</t>
  </si>
  <si>
    <t>Authority of the Borough of Bentleyville</t>
  </si>
  <si>
    <t>Polycom Huntsman</t>
  </si>
  <si>
    <t>Monessen, Inc.</t>
  </si>
  <si>
    <t>Didn't find information about the company</t>
  </si>
  <si>
    <t>Page Aluminized Steel Corporation</t>
  </si>
  <si>
    <t>Dravo Corporation</t>
  </si>
  <si>
    <t>Washington County Housing Authority, Charleroi and Donora</t>
  </si>
  <si>
    <t>Housing Authority</t>
  </si>
  <si>
    <t>Pigeon Creek Sanitary Authority</t>
  </si>
  <si>
    <t>Sanitary Authority</t>
  </si>
  <si>
    <t>Riverview Mobile Estates</t>
  </si>
  <si>
    <t>Mobile Home</t>
  </si>
  <si>
    <t>World Kitchen</t>
  </si>
  <si>
    <t>Kopper</t>
  </si>
  <si>
    <t>Polycom, Inc.</t>
  </si>
  <si>
    <t>Dyno Nobel, Inc.</t>
  </si>
  <si>
    <t>Westmoreland County Housing Authority</t>
  </si>
  <si>
    <t>Washington County Housing Authority</t>
  </si>
  <si>
    <t>Interstate Realty</t>
  </si>
  <si>
    <t>Apartment</t>
  </si>
  <si>
    <t>LaCarte Enterprises</t>
  </si>
  <si>
    <t>Cleaning Service</t>
  </si>
  <si>
    <t>uniform fulfillment, rental, and cleaning service</t>
  </si>
  <si>
    <t>Dave Speers</t>
  </si>
  <si>
    <t>Washington Redevelopment</t>
  </si>
  <si>
    <t>Redevelopment Authority</t>
  </si>
  <si>
    <t>Bentleyville Borough</t>
  </si>
  <si>
    <t>Koppers</t>
  </si>
  <si>
    <t>Ellsworth Borough</t>
  </si>
  <si>
    <t>Arcelor Mittal</t>
  </si>
  <si>
    <t>Fresenius Medical Care</t>
  </si>
  <si>
    <t>Medical Care</t>
  </si>
  <si>
    <t>Stone and Company</t>
  </si>
  <si>
    <t>Washington Township</t>
  </si>
  <si>
    <t>Golden Cusine</t>
  </si>
  <si>
    <t>Restaurant</t>
  </si>
  <si>
    <t>Stone Crab Inn</t>
  </si>
  <si>
    <t>Hotel</t>
  </si>
  <si>
    <t>Rego's Restaurant</t>
  </si>
  <si>
    <t>Fresenius</t>
  </si>
  <si>
    <t>MonValley Voc Tec</t>
  </si>
  <si>
    <t>Technical School</t>
  </si>
  <si>
    <t>River View Mobile Homes</t>
  </si>
  <si>
    <t>Martik Laundromat</t>
  </si>
  <si>
    <t>Magic City Car Wash</t>
  </si>
  <si>
    <t>Raymond Thorpe</t>
  </si>
  <si>
    <t>Personal Care</t>
  </si>
  <si>
    <t>David Evan Barbe</t>
  </si>
  <si>
    <t>Food Processor</t>
  </si>
  <si>
    <t>Areva T&amp;D Inc.</t>
  </si>
  <si>
    <t>Back Porch Restaurant, Inc.</t>
  </si>
  <si>
    <t>MonValley Vo-Tech</t>
  </si>
  <si>
    <t>rateYear</t>
  </si>
  <si>
    <t>yearSet</t>
  </si>
  <si>
    <t>billFrequency</t>
  </si>
  <si>
    <t>charges</t>
  </si>
  <si>
    <t>chargeType</t>
  </si>
  <si>
    <t>classUnit</t>
  </si>
  <si>
    <t>included</t>
  </si>
  <si>
    <t>inclUnit</t>
  </si>
  <si>
    <t>otherClass</t>
  </si>
  <si>
    <t>cost</t>
  </si>
  <si>
    <t>costUnit</t>
  </si>
  <si>
    <t>Quarterly</t>
  </si>
  <si>
    <t>Capital Surcharges</t>
  </si>
  <si>
    <t>Volume</t>
  </si>
  <si>
    <t>up to 10000</t>
  </si>
  <si>
    <t>Gallons</t>
  </si>
  <si>
    <t>Flat Fee</t>
  </si>
  <si>
    <t>In addition to the below rate structure, the Authority has contracted to sell water to the Bentleyville Water Authority at the rate of $1.16 per 1000 gallons and to the McCormick Water Company at the rate of $1.4 per 1000 gallons</t>
  </si>
  <si>
    <t>up to 10001</t>
  </si>
  <si>
    <t>up to 10002</t>
  </si>
  <si>
    <t>up to 10003</t>
  </si>
  <si>
    <t>up to 10004</t>
  </si>
  <si>
    <t>Consumption Charges</t>
  </si>
  <si>
    <t>first 60000</t>
  </si>
  <si>
    <t>Per thousand gallons</t>
  </si>
  <si>
    <t>next 60000</t>
  </si>
  <si>
    <t>all over 120000</t>
  </si>
  <si>
    <t>Flat Charges</t>
  </si>
  <si>
    <t>Meter Size</t>
  </si>
  <si>
    <t>0.75 and smaller</t>
  </si>
  <si>
    <t>Inches</t>
  </si>
  <si>
    <t>Connection Fees</t>
  </si>
  <si>
    <t>0.75" meter plus outside reader</t>
  </si>
  <si>
    <t>1" meter plus outside reader</t>
  </si>
  <si>
    <t>Direct cost charged to customer</t>
  </si>
  <si>
    <t>up to 6000</t>
  </si>
  <si>
    <t>A 5% penalty is added to all bills paid after the fifteenth of the month</t>
  </si>
  <si>
    <t>In addition to the above rate structure, the Authority has added a bulk sales rate of $2 per 1000 gallons effective January 1, 1997 and also lowered the quarterly minimum from 10000 to 6000 gallons effective January 1, 2000</t>
  </si>
  <si>
    <t>Tapping Fees</t>
  </si>
  <si>
    <t>Equivalent Dwelling Unit</t>
  </si>
  <si>
    <t>Per EDU</t>
  </si>
  <si>
    <t>Effective in 2005</t>
  </si>
  <si>
    <t>Larger than 1</t>
  </si>
  <si>
    <t>time and materials cost</t>
  </si>
  <si>
    <t>No minimum Usage</t>
  </si>
  <si>
    <t>Monthly</t>
  </si>
  <si>
    <t>A rate adjustment averaging 15% across all ratepayers is anticipated in 2015. Based on current operating costs, etc., the next rate increase is anticipated in 2018.</t>
  </si>
  <si>
    <t>The Monthly Minimum Charge is comprised of the combination of both the Water Service and Capital Improvement Fee (based on the size of the meter).</t>
  </si>
  <si>
    <t>Capital Improvement Fee</t>
  </si>
  <si>
    <t>The rate schedule applied to all classes of customers, including bulk water for resale.</t>
  </si>
  <si>
    <t>Based on current operating costs, the issuance of the 2019 Bonds and other factors, the next rate adjustment is anticipated for 2020. In addition to the below rate structure, the Authority has contracted to sell water to the Bentleyville Water Authority at the rate of $1.16 per 1000 gallons and to the McCormick Water Company at the rate of $1.4 per 1000 gallons</t>
  </si>
  <si>
    <t>Up to 6000 gals</t>
  </si>
  <si>
    <t>Along with the 2011 decrease in quarterly allowance and increase in unit treatment rates, a new quarterly customer service fee was instituted.</t>
  </si>
  <si>
    <t>Service Fee</t>
  </si>
  <si>
    <t>A CSO surcharge of $32.00 per month will be added to each sewer bill in order to support the costs associated with the operating maintenance and implementation of the Authority's CSO-SSO control program. Effective January 1, 2017.</t>
  </si>
  <si>
    <t>Means the sum doesn't match what was recorded</t>
  </si>
  <si>
    <t>These statements don't include depreciation but match earlier ones.</t>
  </si>
  <si>
    <t>Supplement with Financial statements</t>
  </si>
  <si>
    <t>Name</t>
  </si>
  <si>
    <t>Category</t>
  </si>
  <si>
    <t>SubCategory</t>
  </si>
  <si>
    <t>y1987</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</si>
  <si>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</si>
  <si>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</si>
  <si>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</si>
  <si>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</si>
  <si>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</si>
  <si>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</si>
  <si>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</si>
  <si>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</si>
  <si>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</si>
  <si>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</si>
  <si>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</si>
  <si>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</si>
  <si>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</si>
  <si>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</si>
  <si>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</si>
  <si>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</si>
  <si>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</si>
  <si>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</si>
  <si>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</si>
  <si>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</si>
  <si>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</si>
  <si>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</si>
  <si>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</si>
  <si>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</si>
  <si>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</si>
  <si>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</si>
  <si>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</si>
  <si>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</si>
  <si>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</si>
  <si>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</si>
  <si>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</si>
  <si>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Revenues</t>
  </si>
  <si>
    <t>Other Utilities for resale</t>
  </si>
  <si>
    <t>Unmetered domestic sales</t>
  </si>
  <si>
    <t>Unmetered Commercial sales</t>
  </si>
  <si>
    <t>Increase (decrease) in unbilled revenue</t>
  </si>
  <si>
    <t>Sales for private fire protection</t>
  </si>
  <si>
    <t>Sales for public fire protection</t>
  </si>
  <si>
    <t>On and off charges</t>
  </si>
  <si>
    <t>Customer discounts forfeited and penalties imposed</t>
  </si>
  <si>
    <t>Less - Allowances to consumers</t>
  </si>
  <si>
    <t>Water billings</t>
  </si>
  <si>
    <t>Other</t>
  </si>
  <si>
    <t>Total Operating Revenues</t>
  </si>
  <si>
    <t>Expenses</t>
  </si>
  <si>
    <t>Water collection</t>
  </si>
  <si>
    <t>Purification</t>
  </si>
  <si>
    <t>Pumping</t>
  </si>
  <si>
    <t>Water treatment plant</t>
  </si>
  <si>
    <t>Distribution</t>
  </si>
  <si>
    <t>General expenses</t>
  </si>
  <si>
    <t>Depreciation</t>
  </si>
  <si>
    <t>Total Operating Expenses</t>
  </si>
  <si>
    <t>Other Income and (Expense)</t>
  </si>
  <si>
    <t>Revenue - Expense</t>
  </si>
  <si>
    <t>Interest on investments</t>
  </si>
  <si>
    <t>Administrative services</t>
  </si>
  <si>
    <t>Rental property</t>
  </si>
  <si>
    <t>Miscellaneous</t>
  </si>
  <si>
    <t>Gain on Sale of Property</t>
  </si>
  <si>
    <t>PA Reimbursement and grants</t>
  </si>
  <si>
    <t>Interest expense on bonds</t>
  </si>
  <si>
    <t>Interest expense - PENNVEST</t>
  </si>
  <si>
    <t>Amortization of debt expense</t>
  </si>
  <si>
    <t>Rental expense</t>
  </si>
  <si>
    <t>Line relocation expenses</t>
  </si>
  <si>
    <t>Total Other Income and Expenses</t>
  </si>
  <si>
    <t>Extraordinary Item</t>
  </si>
  <si>
    <t>Loss</t>
  </si>
  <si>
    <t>Total nonoperating revenue and expenses</t>
  </si>
  <si>
    <t>Total Nonoperating Revenues and Expenses</t>
  </si>
  <si>
    <t>Net Income</t>
  </si>
  <si>
    <t>Retained Earnings</t>
  </si>
  <si>
    <t>Retained Earnings - Start of Year</t>
  </si>
  <si>
    <t>Retained Earnings - End of Year</t>
  </si>
  <si>
    <t>Change in Net Assets</t>
  </si>
  <si>
    <t>Below are sewer information:</t>
  </si>
  <si>
    <t>Operating</t>
  </si>
  <si>
    <t>Metered Domestic Sales</t>
  </si>
  <si>
    <t>Metered Commercial Sales</t>
  </si>
  <si>
    <t>Metered Industrial Sales</t>
  </si>
  <si>
    <t>Metered Public Sales</t>
  </si>
  <si>
    <t>WTP Sludge Sales</t>
  </si>
  <si>
    <t>CSO fee</t>
  </si>
  <si>
    <t>Fall Twp System Const Debt refi</t>
  </si>
  <si>
    <t>Recovered Uncollectibles</t>
  </si>
  <si>
    <t>Penalties, Etc.</t>
  </si>
  <si>
    <t>Allowances</t>
  </si>
  <si>
    <t>Intercepting</t>
  </si>
  <si>
    <t>Treatment</t>
  </si>
  <si>
    <t>Administrative</t>
  </si>
  <si>
    <t>Billing and Collecting</t>
  </si>
  <si>
    <t>Interceptors, Force Mains, sewers</t>
  </si>
  <si>
    <t>Pumpiing stations</t>
  </si>
  <si>
    <t>Sewage treatmetn plant</t>
  </si>
  <si>
    <t>General and administrative</t>
  </si>
  <si>
    <t>Fallowfield expenses</t>
  </si>
  <si>
    <t>Commonwealth of Pennsylvania subsidy</t>
  </si>
  <si>
    <t>Interest of investments</t>
  </si>
  <si>
    <t>Service Center Rental Income</t>
  </si>
  <si>
    <t>Contracted Services</t>
  </si>
  <si>
    <t>Interest on Bonds and Loans</t>
  </si>
  <si>
    <t>Contribution to Water System</t>
  </si>
  <si>
    <t>Mds. Sales &amp; Jobbing Work</t>
  </si>
  <si>
    <t>Interest</t>
  </si>
  <si>
    <t>Gain/Loss Investments</t>
  </si>
  <si>
    <t>Water system service center rental payment</t>
  </si>
  <si>
    <t>Mds Sales &amp; Jobbing</t>
  </si>
  <si>
    <t>Capital Assets Replacement</t>
  </si>
  <si>
    <t>Current Assets</t>
  </si>
  <si>
    <t>Revenue fund</t>
  </si>
  <si>
    <t>Accounts receivable</t>
  </si>
  <si>
    <t>Unbilled revenue</t>
  </si>
  <si>
    <t>Material and supplies</t>
  </si>
  <si>
    <t>Prepaid insurance</t>
  </si>
  <si>
    <t>Reimbursement due from Army Corp of Engineers</t>
  </si>
  <si>
    <t>Accured interest receivable</t>
  </si>
  <si>
    <t>Grants receivable</t>
  </si>
  <si>
    <t>Total current assets</t>
  </si>
  <si>
    <t>Restricted Assets</t>
  </si>
  <si>
    <t>Special funds</t>
  </si>
  <si>
    <t>Investments</t>
  </si>
  <si>
    <t>Total restricted assets</t>
  </si>
  <si>
    <t>Fixed Assets</t>
  </si>
  <si>
    <t>Property, plant and equipment, at cost, less accumulated depreciation</t>
  </si>
  <si>
    <t>Net of accumulated depreciation</t>
  </si>
  <si>
    <t>Not being depreciated</t>
  </si>
  <si>
    <t>total fixed assets</t>
  </si>
  <si>
    <t>Other Assets</t>
  </si>
  <si>
    <t>Unamortized debt expense</t>
  </si>
  <si>
    <t>Total other assets</t>
  </si>
  <si>
    <t>Total Assets</t>
  </si>
  <si>
    <t>Total assets</t>
  </si>
  <si>
    <t>Current Liabilities</t>
  </si>
  <si>
    <t>Water revenue refunding bonds - current</t>
  </si>
  <si>
    <t>Note payable to PENNVEST</t>
  </si>
  <si>
    <t>Accured interest on bonds</t>
  </si>
  <si>
    <t>Accounts payable</t>
  </si>
  <si>
    <t>Accured liabilities</t>
  </si>
  <si>
    <t>Consumer deposits</t>
  </si>
  <si>
    <t>Line of credit</t>
  </si>
  <si>
    <t>Total current liabilities</t>
  </si>
  <si>
    <t>Longterm Liabilities</t>
  </si>
  <si>
    <t>Water revenue refunding bonds</t>
  </si>
  <si>
    <t>Payable to PennDot</t>
  </si>
  <si>
    <t>Liability for line extensions</t>
  </si>
  <si>
    <t>Compensated absences</t>
  </si>
  <si>
    <t>Total Longterm Liabilities</t>
  </si>
  <si>
    <t>Total Liabilities</t>
  </si>
  <si>
    <t>Fund Equity</t>
  </si>
  <si>
    <t>Grants-in-aid</t>
  </si>
  <si>
    <t>Contributions-in-aid</t>
  </si>
  <si>
    <t>Accumulated earnings</t>
  </si>
  <si>
    <t>Net pension liability</t>
  </si>
  <si>
    <t>Total fund equity</t>
  </si>
  <si>
    <t>Deferred</t>
  </si>
  <si>
    <t>Deffered inflows of resources</t>
  </si>
  <si>
    <t>Deffered outflows of resources</t>
  </si>
  <si>
    <t>Total Liabilities and Fund Equity</t>
  </si>
  <si>
    <t>State subsidy receivable</t>
  </si>
  <si>
    <t>Cash and cash equivalents</t>
  </si>
  <si>
    <t>Net of Accumulated depreciation</t>
  </si>
  <si>
    <t>Total fixed assets</t>
  </si>
  <si>
    <t>Sewer revenue bonds</t>
  </si>
  <si>
    <t>PENNVEST note payable</t>
  </si>
  <si>
    <t>Accounts payable and other accruals</t>
  </si>
  <si>
    <t>Consumers' deposit</t>
  </si>
  <si>
    <t>amountBilled</t>
  </si>
  <si>
    <t>uncollected</t>
  </si>
  <si>
    <t>percentCollected</t>
  </si>
  <si>
    <t>Line Item</t>
  </si>
  <si>
    <t>Notes</t>
  </si>
  <si>
    <t>[1]</t>
  </si>
  <si>
    <t>Enter as shown in the Total Operating Revenues line</t>
  </si>
  <si>
    <t xml:space="preserve"> </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</si>
  <si>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</si>
  <si>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</si>
  <si>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</si>
  <si>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</si>
  <si>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</si>
  <si>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</si>
  <si>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</si>
  <si>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</si>
  <si>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</si>
  <si>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</si>
  <si>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</si>
  <si>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</si>
  <si>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</si>
  <si>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</si>
  <si>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</si>
  <si>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</si>
  <si>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</si>
  <si>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</si>
  <si>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</si>
  <si>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</si>
  <si>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</si>
  <si>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</si>
  <si>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</si>
  <si>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</si>
  <si>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</si>
  <si>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</si>
  <si>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</si>
  <si>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</si>
  <si>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Capital Spending</t>
  </si>
  <si>
    <t>Enter Current PPE less Prior PPE + Depreciation</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</si>
  <si>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</si>
  <si>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</si>
  <si>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</si>
  <si>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</si>
  <si>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</si>
  <si>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</si>
  <si>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</si>
  <si>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r>
      <t xml:space="preserve">_[1] -  [2] + [3] _
</t>
    </r>
    <r>
      <rPr>
        <sz val="11"/>
        <color theme="1"/>
        <rFont val="Calibri"/>
        <family val="2"/>
        <scheme val="minor"/>
      </rPr>
      <t>[4] + [4b]</t>
    </r>
  </si>
  <si>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</si>
  <si>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</si>
  <si>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</si>
  <si>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</si>
  <si>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</si>
  <si>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</si>
  <si>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</si>
  <si>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</si>
  <si>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</si>
  <si>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</si>
  <si>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</si>
  <si>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t>
  </si>
  <si>
    <t>CapEx</t>
  </si>
  <si>
    <t>Replacement ratio</t>
  </si>
  <si>
    <r>
      <rPr>
        <u/>
        <sz val="11"/>
        <color theme="1"/>
        <rFont val="Calibri"/>
        <family val="2"/>
        <scheme val="minor"/>
      </rPr>
      <t xml:space="preserve">_CapEx_
</t>
    </r>
    <r>
      <rPr>
        <sz val="11"/>
        <color theme="1"/>
        <rFont val="Calibri"/>
        <family val="2"/>
        <scheme val="minor"/>
      </rPr>
      <t>[3]</t>
    </r>
  </si>
  <si>
    <t>*in cases where accumulated depcreciation is not available, calculate as: 35 - (net PPE / annual depreciation expense)</t>
  </si>
  <si>
    <t>**can also look in cash flow statement for capex value</t>
  </si>
  <si>
    <t>No mention of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</si>
</sst>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0.000"/>
    <numFmt numFmtId="166" formatCode="0.0"/>
  </numFmts>
  <fonts count="13">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0"/>
      <color theme="1"/>
      <name val="ArialMT"/>
    </font>
    <font>
      <sz val="11"/>
      <color rgb="FF000000"/>
      <name val="Calibri"/>
      <family val="2"/>
      <scheme val="minor"/>
    </font>
    <font>
      <sz val="10"/>
      <color theme="1"/>
      <name val="Helvetica"/>
      <family val="2"/>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FF"/>
        <bgColor rgb="FF000000"/>
      </patternFill>
    </fill>
    <fill>
      <patternFill patternType="solid">
        <fgColor rgb="FFFFC000"/>
        <bgColor indexed="64"/>
      </patternFill>
    </fill>
    <fill>
      <patternFill patternType="solid">
        <fgColor theme="0" tint="-0.249977111117893"/>
        <bgColor indexed="64"/>
      </patternFill>
    </fill>
    <fill>
      <patternFill patternType="solid">
        <fgColor theme="0" tint="-0.34998626667073579"/>
        <bgColor indexed="64"/>
      </patternFill>
    </fill>
  </fills>
  <borders count="4">
    <border>
      <left/>
      <right/>
      <top/>
      <bottom/>
      <diagonal/>
    </border>
    <border>
      <left/>
      <right/>
      <top/>
      <bottom style="thin">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9">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0" fontId="4" fillId="2" borderId="0" xfId="0" applyFont="1" applyFill="1"/>
    <xf numFmtId="0" fontId="3" fillId="2" borderId="1" xfId="0" applyFont="1" applyFill="1" applyBorder="1" applyAlignment="1">
      <alignment vertical="center"/>
    </xf>
    <xf numFmtId="0" fontId="0" fillId="2" borderId="0" xfId="0" applyFont="1" applyFill="1"/>
    <xf numFmtId="0" fontId="6" fillId="0" borderId="0" xfId="0" applyFont="1"/>
    <xf numFmtId="0" fontId="7" fillId="4" borderId="0" xfId="0" applyFont="1" applyFill="1"/>
    <xf numFmtId="14" fontId="0" fillId="2" borderId="0" xfId="0" applyNumberFormat="1" applyFill="1"/>
    <xf numFmtId="0" fontId="0" fillId="2" borderId="0" xfId="0" applyFill="1" applyAlignment="1">
      <alignment wrapText="1"/>
    </xf>
    <xf numFmtId="4" fontId="0" fillId="2" borderId="0" xfId="0" applyNumberFormat="1" applyFill="1"/>
    <xf numFmtId="0" fontId="0" fillId="2" borderId="0" xfId="0" applyNumberFormat="1" applyFill="1"/>
    <xf numFmtId="0" fontId="0" fillId="0" borderId="0" xfId="0" applyFont="1" applyBorder="1"/>
    <xf numFmtId="0" fontId="8" fillId="0" borderId="0" xfId="0" applyFont="1"/>
    <xf numFmtId="0" fontId="7" fillId="0" borderId="0" xfId="0" applyFont="1"/>
    <xf numFmtId="0" fontId="3" fillId="2" borderId="0" xfId="0" applyFont="1" applyFill="1" applyBorder="1" applyAlignment="1">
      <alignment horizontal="center"/>
    </xf>
    <xf numFmtId="0" fontId="3" fillId="2" borderId="0" xfId="0" applyFont="1" applyFill="1" applyBorder="1"/>
    <xf numFmtId="0" fontId="0" fillId="2" borderId="0" xfId="0" applyFont="1" applyFill="1" applyBorder="1"/>
    <xf numFmtId="3" fontId="0" fillId="2" borderId="0" xfId="0" applyNumberFormat="1" applyFill="1"/>
    <xf numFmtId="0" fontId="0" fillId="2" borderId="2" xfId="0" applyFill="1" applyBorder="1" applyAlignment="1">
      <alignment vertical="center"/>
    </xf>
    <xf numFmtId="0" fontId="0" fillId="2" borderId="0" xfId="0" applyFill="1" applyAlignment="1">
      <alignment vertical="center"/>
    </xf>
    <xf numFmtId="0" fontId="0" fillId="2" borderId="0" xfId="0" quotePrefix="1" applyFill="1"/>
    <xf numFmtId="0" fontId="0" fillId="2" borderId="0" xfId="0" applyFont="1" applyFill="1" applyBorder="1" applyAlignment="1">
      <alignment vertical="center"/>
    </xf>
    <xf numFmtId="0" fontId="0" fillId="2" borderId="0" xfId="0" applyFill="1" applyAlignment="1">
      <alignment horizontal="left" vertical="top"/>
    </xf>
    <xf numFmtId="17" fontId="0" fillId="2" borderId="0" xfId="0" applyNumberFormat="1" applyFill="1"/>
    <xf numFmtId="0" fontId="0" fillId="0" borderId="0" xfId="0" applyFill="1"/>
    <xf numFmtId="39" fontId="0" fillId="2" borderId="0" xfId="0" applyNumberFormat="1" applyFill="1"/>
    <xf numFmtId="39" fontId="0" fillId="2" borderId="0" xfId="1" applyNumberFormat="1" applyFont="1" applyFill="1" applyAlignment="1">
      <alignment horizontal="center"/>
    </xf>
    <xf numFmtId="39" fontId="3" fillId="3" borderId="0" xfId="1" applyNumberFormat="1" applyFont="1" applyFill="1" applyAlignment="1">
      <alignment horizontal="left"/>
    </xf>
    <xf numFmtId="39" fontId="3" fillId="3" borderId="0" xfId="1" applyNumberFormat="1" applyFont="1" applyFill="1" applyAlignment="1">
      <alignment horizontal="center"/>
    </xf>
    <xf numFmtId="39" fontId="0" fillId="2" borderId="0" xfId="1" applyNumberFormat="1" applyFont="1" applyFill="1"/>
    <xf numFmtId="39" fontId="2" fillId="2" borderId="0" xfId="1" applyNumberFormat="1" applyFont="1" applyFill="1"/>
    <xf numFmtId="39" fontId="3" fillId="2" borderId="1" xfId="0" applyNumberFormat="1" applyFont="1" applyFill="1" applyBorder="1" applyAlignment="1">
      <alignment horizontal="center"/>
    </xf>
    <xf numFmtId="39" fontId="3" fillId="2" borderId="1" xfId="1" applyNumberFormat="1" applyFont="1" applyFill="1" applyBorder="1" applyAlignment="1">
      <alignment horizontal="center"/>
    </xf>
    <xf numFmtId="39" fontId="0" fillId="0" borderId="0" xfId="0" applyNumberFormat="1"/>
    <xf numFmtId="39" fontId="3" fillId="2" borderId="0" xfId="0" applyNumberFormat="1" applyFont="1" applyFill="1"/>
    <xf numFmtId="39" fontId="3" fillId="5" borderId="0" xfId="1" applyNumberFormat="1" applyFont="1" applyFill="1" applyAlignment="1">
      <alignment horizontal="center"/>
    </xf>
    <xf numFmtId="39" fontId="3" fillId="2" borderId="0" xfId="1" applyNumberFormat="1" applyFont="1" applyFill="1" applyAlignment="1">
      <alignment horizontal="center"/>
    </xf>
    <xf numFmtId="39" fontId="3" fillId="2" borderId="0" xfId="1" applyNumberFormat="1" applyFont="1" applyFill="1"/>
    <xf numFmtId="39" fontId="0" fillId="2" borderId="0" xfId="0" applyNumberFormat="1" applyFont="1" applyFill="1"/>
    <xf numFmtId="39" fontId="1" fillId="2" borderId="0" xfId="1" applyNumberFormat="1" applyFont="1" applyFill="1"/>
    <xf numFmtId="39" fontId="0" fillId="6" borderId="0" xfId="0" applyNumberFormat="1" applyFill="1"/>
    <xf numFmtId="39" fontId="3" fillId="6" borderId="0" xfId="0" applyNumberFormat="1" applyFont="1" applyFill="1"/>
    <xf numFmtId="39" fontId="3" fillId="6" borderId="0" xfId="1" applyNumberFormat="1" applyFont="1" applyFill="1" applyAlignment="1">
      <alignment horizontal="center"/>
    </xf>
    <xf numFmtId="39" fontId="8" fillId="0" borderId="0" xfId="0" applyNumberFormat="1" applyFont="1"/>
    <xf numFmtId="39" fontId="3" fillId="0" borderId="0" xfId="0" applyNumberFormat="1" applyFont="1"/>
    <xf numFmtId="39" fontId="1" fillId="2" borderId="0" xfId="1" applyNumberFormat="1" applyFont="1" applyFill="1" applyAlignment="1">
      <alignment horizontal="center"/>
    </xf>
    <xf numFmtId="39" fontId="0" fillId="0" borderId="3" xfId="0" applyNumberFormat="1" applyBorder="1"/>
    <xf numFmtId="39" fontId="0" fillId="0" borderId="0" xfId="0" applyNumberFormat="1" applyFont="1"/>
    <xf numFmtId="39" fontId="3" fillId="5" borderId="0" xfId="0" applyNumberFormat="1" applyFont="1" applyFill="1"/>
    <xf numFmtId="39" fontId="3" fillId="7" borderId="1" xfId="1" applyNumberFormat="1" applyFont="1" applyFill="1" applyBorder="1" applyAlignment="1">
      <alignment horizontal="center"/>
    </xf>
    <xf numFmtId="39" fontId="0" fillId="7" borderId="0" xfId="1" applyNumberFormat="1" applyFont="1" applyFill="1"/>
    <xf numFmtId="39" fontId="0" fillId="7" borderId="0" xfId="0" applyNumberFormat="1" applyFill="1"/>
    <xf numFmtId="39" fontId="3" fillId="7" borderId="0" xfId="1" applyNumberFormat="1" applyFont="1" applyFill="1" applyAlignment="1">
      <alignment horizontal="center"/>
    </xf>
    <xf numFmtId="39" fontId="3" fillId="7" borderId="0" xfId="1" applyNumberFormat="1" applyFont="1" applyFill="1"/>
    <xf numFmtId="39" fontId="1" fillId="7" borderId="0" xfId="1" applyNumberFormat="1" applyFont="1" applyFill="1"/>
    <xf numFmtId="0" fontId="3" fillId="0" borderId="1" xfId="0" applyFont="1" applyBorder="1"/>
    <xf numFmtId="0" fontId="9" fillId="0" borderId="0" xfId="0" applyFont="1"/>
    <xf numFmtId="0" fontId="10" fillId="0" borderId="0" xfId="0" applyFont="1" applyAlignment="1">
      <alignment horizontal="left" indent="1"/>
    </xf>
    <xf numFmtId="3" fontId="0" fillId="0" borderId="0" xfId="0" applyNumberFormat="1"/>
    <xf numFmtId="6" fontId="0" fillId="0" borderId="0" xfId="0" applyNumberFormat="1"/>
    <xf numFmtId="0" fontId="11"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12" fillId="0" borderId="0" xfId="0" applyFont="1" applyAlignment="1">
      <alignment horizontal="center" vertical="center" wrapText="1"/>
    </xf>
    <xf numFmtId="1" fontId="0" fillId="0" borderId="0" xfId="0" applyNumberFormat="1"/>
    <xf numFmtId="9" fontId="0" fillId="0" borderId="0" xfId="2" applyFont="1"/>
    <xf numFmtId="166"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iying Chen" id="{5686F801-2A52-7B46-A68B-5E14A0CA9213}" userId="S::sc537@duke.edu::c65d4f6e-bebb-49fe-8cbc-92f856e97e3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2" dT="2019-10-18T01:25:04.40" personId="{5686F801-2A52-7B46-A68B-5E14A0CA9213}" id="{06A05049-4E39-DA41-982D-1C6090A0A589}">
    <text>Based on 2019 statement</text>
  </threadedComment>
</ThreadedComment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
  <sheetViews>
    <sheetView workbookViewId="0">
      <selection activeCell="B9" sqref="B9"/>
    </sheetView>
  </sheetViews>
  <sheetFormatPr defaultColWidth="8.6640625" defaultRowHeight="14.4"/>
  <cols>
    <col min="1" max="1" width="10.6640625" style="1" customWidth="1"/>
    <col min="2" max="16384" width="8.6640625" style="1"/>
  </cols>
  <sheetData>
    <row r="1" spans="1:3" ht="18">
      <c r="A1" s="10" t="s">
        <v>0</v>
      </c>
    </row>
    <row r="2" spans="1:3" ht="18">
      <c r="A2" s="10" t="s">
        <v>1</v>
      </c>
    </row>
    <row r="4" spans="1:3">
      <c r="A4" s="11" t="s">
        <v>2</v>
      </c>
      <c r="B4" s="11" t="s">
        <v>3</v>
      </c>
      <c r="C4" s="11" t="s">
        <v>4</v>
      </c>
    </row>
    <row r="5" spans="1:3">
      <c r="A5" s="1" t="s">
        <v>5</v>
      </c>
      <c r="B5" s="1" t="s">
        <v>6</v>
      </c>
      <c r="C5" s="20" t="s">
        <v>7</v>
      </c>
    </row>
    <row r="6" spans="1:3">
      <c r="A6" s="1" t="s">
        <v>8</v>
      </c>
      <c r="B6" s="1" t="s">
        <v>9</v>
      </c>
      <c r="C6" s="1" t="s">
        <v>10</v>
      </c>
    </row>
    <row r="8" spans="1:3">
      <c r="A8" s="1" t="s">
        <v>11</v>
      </c>
      <c r="B8" s="1" t="s">
        <v>12</v>
      </c>
    </row>
    <row r="11" spans="1:3">
      <c r="A11" s="1" t="s">
        <v>13</v>
      </c>
    </row>
    <row r="13" spans="1:3">
      <c r="A13" s="20" t="s">
        <v>14</v>
      </c>
    </row>
    <row r="14" spans="1:3">
      <c r="A14" s="20" t="s">
        <v>15</v>
      </c>
    </row>
    <row r="15" spans="1:3">
      <c r="A15" s="20" t="s">
        <v>16</v>
      </c>
    </row>
    <row r="16" spans="1:3">
      <c r="A16" s="20" t="s">
        <v>17</v>
      </c>
    </row>
    <row r="17" spans="1:1">
      <c r="A17" s="20"/>
    </row>
    <row r="18" spans="1:1">
      <c r="A18" s="20" t="s">
        <v>18</v>
      </c>
    </row>
    <row r="19" spans="1:1">
      <c r="A19" s="20" t="s">
        <v>19</v>
      </c>
    </row>
    <row r="20" spans="1:1">
      <c r="A20" s="20" t="s">
        <v>20</v>
      </c>
    </row>
    <row r="21" spans="1:1">
      <c r="A21" s="20"/>
    </row>
    <row r="22" spans="1:1">
      <c r="A22" s="20" t="s">
        <v>21</v>
      </c>
    </row>
    <row r="23" spans="1:1">
      <c r="A23" s="20" t="s">
        <v>22</v>
      </c>
    </row>
    <row r="24" spans="1:1">
      <c r="A24" s="20" t="s">
        <v>23</v>
      </c>
    </row>
    <row r="26" spans="1:1">
      <c r="A26" s="20" t="s">
        <v>24</v>
      </c>
    </row>
    <row r="27" spans="1:1">
      <c r="A27" s="20" t="s">
        <v>25</v>
      </c>
    </row>
    <row r="28" spans="1:1">
      <c r="A28" s="20" t="s">
        <v>26</v>
      </c>
    </row>
    <row r="29" spans="1:1">
      <c r="A29" s="20" t="s">
        <v>27</v>
      </c>
    </row>
    <row r="30" spans="1:1">
      <c r="A30" s="20" t="s">
        <v>28</v>
      </c>
    </row>
    <row r="31" spans="1:1">
      <c r="A31" s="20" t="s">
        <v>29</v>
      </c>
    </row>
    <row r="32" spans="1:1">
      <c r="A32" s="20"/>
    </row>
    <row r="33" spans="1:1">
      <c r="A33" s="20" t="s">
        <v>18</v>
      </c>
    </row>
    <row r="34" spans="1:1">
      <c r="A34" s="20" t="s">
        <v>30</v>
      </c>
    </row>
    <row r="35" spans="1:1">
      <c r="A35" s="20" t="s">
        <v>31</v>
      </c>
    </row>
    <row r="37" spans="1:1">
      <c r="A37" s="1" t="s">
        <v>32</v>
      </c>
    </row>
    <row r="38" spans="1:1">
      <c r="A38" s="1" t="s">
        <v>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0"/>
  <sheetViews>
    <sheetView topLeftCell="A66" workbookViewId="0">
      <selection activeCell="E80" sqref="E80"/>
    </sheetView>
  </sheetViews>
  <sheetFormatPr defaultColWidth="8.6640625" defaultRowHeight="14.4"/>
  <cols>
    <col min="1" max="3" width="8.6640625" style="1"/>
    <col min="4" max="4" width="11.109375" style="1" bestFit="1" customWidth="1"/>
    <col min="5" max="16384" width="8.6640625" style="1"/>
  </cols>
  <sheetData>
    <row r="1" spans="1:8">
      <c r="A1" s="2" t="s">
        <v>34</v>
      </c>
      <c r="B1" s="2" t="s">
        <v>35</v>
      </c>
      <c r="C1" s="2" t="s">
        <v>36</v>
      </c>
      <c r="D1" s="2" t="s">
        <v>37</v>
      </c>
      <c r="E1" s="2" t="s">
        <v>240</v>
      </c>
      <c r="F1" s="2" t="s">
        <v>190</v>
      </c>
      <c r="G1" s="2" t="s">
        <v>134</v>
      </c>
      <c r="H1" s="4" t="s">
        <v>52</v>
      </c>
    </row>
    <row r="2" spans="1:8">
      <c r="A2" t="s">
        <v>53</v>
      </c>
      <c r="B2" s="1" t="s">
        <v>54</v>
      </c>
      <c r="C2" s="1">
        <v>1992</v>
      </c>
      <c r="D2" s="1" t="s">
        <v>55</v>
      </c>
      <c r="E2" s="1" t="s">
        <v>241</v>
      </c>
      <c r="F2" s="1" t="s">
        <v>54</v>
      </c>
      <c r="G2" s="1" t="s">
        <v>242</v>
      </c>
    </row>
    <row r="3" spans="1:8">
      <c r="A3" t="s">
        <v>53</v>
      </c>
      <c r="B3" s="1" t="s">
        <v>54</v>
      </c>
      <c r="C3" s="1">
        <v>1992</v>
      </c>
      <c r="D3" s="1" t="s">
        <v>55</v>
      </c>
      <c r="E3" s="1" t="s">
        <v>241</v>
      </c>
      <c r="F3" s="1" t="s">
        <v>243</v>
      </c>
      <c r="G3" s="1" t="s">
        <v>244</v>
      </c>
    </row>
    <row r="4" spans="1:8">
      <c r="A4" t="s">
        <v>53</v>
      </c>
      <c r="B4" s="1" t="s">
        <v>54</v>
      </c>
      <c r="C4" s="1">
        <v>1992</v>
      </c>
      <c r="D4" s="1" t="s">
        <v>55</v>
      </c>
      <c r="E4" s="1" t="s">
        <v>241</v>
      </c>
      <c r="F4" s="1" t="s">
        <v>245</v>
      </c>
      <c r="G4" s="1" t="s">
        <v>242</v>
      </c>
    </row>
    <row r="5" spans="1:8">
      <c r="A5" t="s">
        <v>53</v>
      </c>
      <c r="B5" s="1" t="s">
        <v>54</v>
      </c>
      <c r="C5" s="1">
        <v>1992</v>
      </c>
      <c r="D5" s="1" t="s">
        <v>55</v>
      </c>
      <c r="E5" s="1" t="s">
        <v>241</v>
      </c>
      <c r="F5" s="1" t="s">
        <v>246</v>
      </c>
      <c r="G5" s="1" t="s">
        <v>242</v>
      </c>
    </row>
    <row r="6" spans="1:8">
      <c r="A6" t="s">
        <v>53</v>
      </c>
      <c r="B6" s="1" t="s">
        <v>54</v>
      </c>
      <c r="C6" s="1">
        <v>1992</v>
      </c>
      <c r="D6" s="1" t="s">
        <v>55</v>
      </c>
      <c r="E6" s="1" t="s">
        <v>241</v>
      </c>
      <c r="F6" s="1" t="s">
        <v>247</v>
      </c>
      <c r="G6" s="1" t="s">
        <v>242</v>
      </c>
    </row>
    <row r="7" spans="1:8">
      <c r="A7" t="s">
        <v>53</v>
      </c>
      <c r="B7" s="1" t="s">
        <v>54</v>
      </c>
      <c r="C7" s="1">
        <v>1992</v>
      </c>
      <c r="D7" s="1" t="s">
        <v>55</v>
      </c>
      <c r="E7" s="1" t="s">
        <v>241</v>
      </c>
      <c r="F7" s="1" t="s">
        <v>248</v>
      </c>
      <c r="G7" s="1" t="s">
        <v>242</v>
      </c>
    </row>
    <row r="8" spans="1:8">
      <c r="A8" t="s">
        <v>53</v>
      </c>
      <c r="B8" s="1" t="s">
        <v>54</v>
      </c>
      <c r="C8" s="1">
        <v>1992</v>
      </c>
      <c r="D8" s="1" t="s">
        <v>55</v>
      </c>
      <c r="E8" s="1" t="s">
        <v>241</v>
      </c>
      <c r="F8" s="1" t="s">
        <v>249</v>
      </c>
      <c r="G8" s="1" t="s">
        <v>242</v>
      </c>
    </row>
    <row r="9" spans="1:8">
      <c r="A9" t="s">
        <v>53</v>
      </c>
      <c r="B9" s="1" t="s">
        <v>54</v>
      </c>
      <c r="C9" s="1">
        <v>1992</v>
      </c>
      <c r="D9" s="1" t="s">
        <v>55</v>
      </c>
      <c r="E9" s="1" t="s">
        <v>241</v>
      </c>
      <c r="F9" s="1" t="s">
        <v>250</v>
      </c>
      <c r="G9" s="1" t="s">
        <v>244</v>
      </c>
    </row>
    <row r="10" spans="1:8">
      <c r="A10" t="s">
        <v>53</v>
      </c>
      <c r="B10" s="1" t="s">
        <v>54</v>
      </c>
      <c r="C10" s="1">
        <v>1992</v>
      </c>
      <c r="D10" s="1" t="s">
        <v>55</v>
      </c>
      <c r="E10" s="1" t="s">
        <v>251</v>
      </c>
      <c r="F10" s="1" t="s">
        <v>252</v>
      </c>
      <c r="G10" s="1" t="s">
        <v>253</v>
      </c>
    </row>
    <row r="11" spans="1:8">
      <c r="A11" t="s">
        <v>53</v>
      </c>
      <c r="B11" s="1" t="s">
        <v>54</v>
      </c>
      <c r="C11" s="1">
        <v>1992</v>
      </c>
      <c r="D11" s="1" t="s">
        <v>55</v>
      </c>
      <c r="E11" s="1" t="s">
        <v>251</v>
      </c>
      <c r="F11" s="1" t="s">
        <v>254</v>
      </c>
      <c r="G11" s="1" t="s">
        <v>244</v>
      </c>
      <c r="H11" s="1" t="s">
        <v>255</v>
      </c>
    </row>
    <row r="12" spans="1:8">
      <c r="A12" t="s">
        <v>53</v>
      </c>
      <c r="B12" s="1" t="s">
        <v>54</v>
      </c>
      <c r="C12" s="1">
        <v>2001</v>
      </c>
      <c r="D12" s="1" t="s">
        <v>55</v>
      </c>
      <c r="E12" s="1" t="s">
        <v>241</v>
      </c>
      <c r="F12" s="1" t="s">
        <v>54</v>
      </c>
      <c r="G12" s="1" t="s">
        <v>242</v>
      </c>
    </row>
    <row r="13" spans="1:8">
      <c r="A13" t="s">
        <v>53</v>
      </c>
      <c r="B13" s="1" t="s">
        <v>54</v>
      </c>
      <c r="C13" s="1">
        <v>2001</v>
      </c>
      <c r="D13" s="1" t="s">
        <v>55</v>
      </c>
      <c r="E13" s="1" t="s">
        <v>241</v>
      </c>
      <c r="F13" s="1" t="s">
        <v>256</v>
      </c>
      <c r="G13" s="1" t="s">
        <v>242</v>
      </c>
    </row>
    <row r="14" spans="1:8">
      <c r="A14" t="s">
        <v>53</v>
      </c>
      <c r="B14" s="1" t="s">
        <v>54</v>
      </c>
      <c r="C14" s="1">
        <v>2001</v>
      </c>
      <c r="D14" s="1" t="s">
        <v>55</v>
      </c>
      <c r="E14" s="1" t="s">
        <v>241</v>
      </c>
      <c r="F14" s="1" t="s">
        <v>245</v>
      </c>
      <c r="G14" s="1" t="s">
        <v>242</v>
      </c>
    </row>
    <row r="15" spans="1:8">
      <c r="A15" t="s">
        <v>53</v>
      </c>
      <c r="B15" s="1" t="s">
        <v>54</v>
      </c>
      <c r="C15" s="1">
        <v>2001</v>
      </c>
      <c r="D15" s="1" t="s">
        <v>55</v>
      </c>
      <c r="E15" s="1" t="s">
        <v>241</v>
      </c>
      <c r="F15" s="1" t="s">
        <v>246</v>
      </c>
      <c r="G15" s="1" t="s">
        <v>242</v>
      </c>
    </row>
    <row r="16" spans="1:8">
      <c r="A16" t="s">
        <v>53</v>
      </c>
      <c r="B16" s="1" t="s">
        <v>54</v>
      </c>
      <c r="C16" s="1">
        <v>2001</v>
      </c>
      <c r="D16" s="1" t="s">
        <v>55</v>
      </c>
      <c r="E16" s="1" t="s">
        <v>241</v>
      </c>
      <c r="F16" s="1" t="s">
        <v>247</v>
      </c>
      <c r="G16" s="1" t="s">
        <v>242</v>
      </c>
    </row>
    <row r="17" spans="1:8">
      <c r="A17" t="s">
        <v>53</v>
      </c>
      <c r="B17" s="1" t="s">
        <v>54</v>
      </c>
      <c r="C17" s="1">
        <v>2001</v>
      </c>
      <c r="D17" s="1" t="s">
        <v>55</v>
      </c>
      <c r="E17" s="1" t="s">
        <v>241</v>
      </c>
      <c r="F17" s="1" t="s">
        <v>248</v>
      </c>
      <c r="G17" s="1" t="s">
        <v>242</v>
      </c>
    </row>
    <row r="18" spans="1:8">
      <c r="A18" t="s">
        <v>53</v>
      </c>
      <c r="B18" s="1" t="s">
        <v>54</v>
      </c>
      <c r="C18" s="1">
        <v>2001</v>
      </c>
      <c r="D18" s="1" t="s">
        <v>55</v>
      </c>
      <c r="E18" s="1" t="s">
        <v>241</v>
      </c>
      <c r="F18" s="1" t="s">
        <v>249</v>
      </c>
      <c r="G18" s="1" t="s">
        <v>242</v>
      </c>
    </row>
    <row r="19" spans="1:8">
      <c r="A19" t="s">
        <v>53</v>
      </c>
      <c r="B19" s="1" t="s">
        <v>54</v>
      </c>
      <c r="C19" s="1">
        <v>2001</v>
      </c>
      <c r="D19" s="1" t="s">
        <v>55</v>
      </c>
      <c r="E19" s="1" t="s">
        <v>241</v>
      </c>
      <c r="F19" s="1" t="s">
        <v>257</v>
      </c>
      <c r="G19" s="1" t="s">
        <v>244</v>
      </c>
    </row>
    <row r="20" spans="1:8">
      <c r="A20" t="s">
        <v>53</v>
      </c>
      <c r="B20" s="1" t="s">
        <v>54</v>
      </c>
      <c r="C20" s="1">
        <v>2001</v>
      </c>
      <c r="D20" s="1" t="s">
        <v>55</v>
      </c>
      <c r="E20" s="1" t="s">
        <v>241</v>
      </c>
      <c r="F20" s="1" t="s">
        <v>250</v>
      </c>
      <c r="G20" s="1" t="s">
        <v>244</v>
      </c>
    </row>
    <row r="21" spans="1:8">
      <c r="A21" t="s">
        <v>53</v>
      </c>
      <c r="B21" s="1" t="s">
        <v>54</v>
      </c>
      <c r="C21" s="1">
        <v>2001</v>
      </c>
      <c r="D21" s="1" t="s">
        <v>55</v>
      </c>
      <c r="E21" s="1" t="s">
        <v>251</v>
      </c>
      <c r="F21" s="1" t="s">
        <v>252</v>
      </c>
      <c r="G21" s="1" t="s">
        <v>253</v>
      </c>
    </row>
    <row r="22" spans="1:8">
      <c r="A22" t="s">
        <v>53</v>
      </c>
      <c r="B22" s="1" t="s">
        <v>54</v>
      </c>
      <c r="C22" s="1">
        <v>2001</v>
      </c>
      <c r="D22" s="1" t="s">
        <v>55</v>
      </c>
      <c r="E22" s="1" t="s">
        <v>251</v>
      </c>
      <c r="F22" s="1" t="s">
        <v>254</v>
      </c>
      <c r="G22" s="1" t="s">
        <v>244</v>
      </c>
      <c r="H22" s="1" t="s">
        <v>255</v>
      </c>
    </row>
    <row r="23" spans="1:8">
      <c r="A23" t="s">
        <v>53</v>
      </c>
      <c r="B23" s="1" t="s">
        <v>54</v>
      </c>
      <c r="C23" s="1">
        <v>2012</v>
      </c>
      <c r="D23" s="1" t="s">
        <v>55</v>
      </c>
      <c r="E23" s="1" t="s">
        <v>241</v>
      </c>
      <c r="F23" s="1" t="s">
        <v>54</v>
      </c>
      <c r="G23" s="1" t="s">
        <v>242</v>
      </c>
    </row>
    <row r="24" spans="1:8">
      <c r="A24" t="s">
        <v>53</v>
      </c>
      <c r="B24" s="1" t="s">
        <v>54</v>
      </c>
      <c r="C24" s="1">
        <v>2012</v>
      </c>
      <c r="D24" s="1" t="s">
        <v>55</v>
      </c>
      <c r="E24" s="1" t="s">
        <v>241</v>
      </c>
      <c r="F24" s="1" t="s">
        <v>256</v>
      </c>
      <c r="G24" s="1" t="s">
        <v>242</v>
      </c>
    </row>
    <row r="25" spans="1:8">
      <c r="A25" t="s">
        <v>53</v>
      </c>
      <c r="B25" s="1" t="s">
        <v>54</v>
      </c>
      <c r="C25" s="1">
        <v>2012</v>
      </c>
      <c r="D25" s="1" t="s">
        <v>55</v>
      </c>
      <c r="E25" s="1" t="s">
        <v>241</v>
      </c>
      <c r="F25" s="1" t="s">
        <v>245</v>
      </c>
      <c r="G25" s="1" t="s">
        <v>242</v>
      </c>
    </row>
    <row r="26" spans="1:8">
      <c r="A26" t="s">
        <v>53</v>
      </c>
      <c r="B26" s="1" t="s">
        <v>54</v>
      </c>
      <c r="C26" s="1">
        <v>2012</v>
      </c>
      <c r="D26" s="1" t="s">
        <v>55</v>
      </c>
      <c r="E26" s="1" t="s">
        <v>241</v>
      </c>
      <c r="F26" s="1" t="s">
        <v>246</v>
      </c>
      <c r="G26" s="1" t="s">
        <v>242</v>
      </c>
    </row>
    <row r="27" spans="1:8">
      <c r="A27" t="s">
        <v>53</v>
      </c>
      <c r="B27" s="1" t="s">
        <v>54</v>
      </c>
      <c r="C27" s="1">
        <v>2012</v>
      </c>
      <c r="D27" s="1" t="s">
        <v>55</v>
      </c>
      <c r="E27" s="1" t="s">
        <v>241</v>
      </c>
      <c r="F27" s="1" t="s">
        <v>247</v>
      </c>
      <c r="G27" s="1" t="s">
        <v>242</v>
      </c>
    </row>
    <row r="28" spans="1:8">
      <c r="A28" t="s">
        <v>53</v>
      </c>
      <c r="B28" s="1" t="s">
        <v>54</v>
      </c>
      <c r="C28" s="1">
        <v>2012</v>
      </c>
      <c r="D28" s="1" t="s">
        <v>55</v>
      </c>
      <c r="E28" s="1" t="s">
        <v>241</v>
      </c>
      <c r="F28" s="1" t="s">
        <v>248</v>
      </c>
      <c r="G28" s="1" t="s">
        <v>242</v>
      </c>
    </row>
    <row r="29" spans="1:8">
      <c r="A29" t="s">
        <v>53</v>
      </c>
      <c r="B29" s="1" t="s">
        <v>54</v>
      </c>
      <c r="C29" s="1">
        <v>2012</v>
      </c>
      <c r="D29" s="1" t="s">
        <v>55</v>
      </c>
      <c r="E29" s="1" t="s">
        <v>241</v>
      </c>
      <c r="F29" s="1" t="s">
        <v>249</v>
      </c>
      <c r="G29" s="1" t="s">
        <v>242</v>
      </c>
    </row>
    <row r="30" spans="1:8">
      <c r="A30" t="s">
        <v>53</v>
      </c>
      <c r="B30" s="1" t="s">
        <v>54</v>
      </c>
      <c r="C30" s="1">
        <v>2012</v>
      </c>
      <c r="D30" s="1" t="s">
        <v>55</v>
      </c>
      <c r="E30" s="1" t="s">
        <v>241</v>
      </c>
      <c r="F30" s="1" t="s">
        <v>258</v>
      </c>
      <c r="G30" s="1" t="s">
        <v>242</v>
      </c>
    </row>
    <row r="31" spans="1:8">
      <c r="A31" t="s">
        <v>53</v>
      </c>
      <c r="B31" s="1" t="s">
        <v>54</v>
      </c>
      <c r="C31" s="1">
        <v>2012</v>
      </c>
      <c r="D31" s="1" t="s">
        <v>55</v>
      </c>
      <c r="E31" s="1" t="s">
        <v>241</v>
      </c>
      <c r="F31" s="1" t="s">
        <v>257</v>
      </c>
      <c r="G31" s="1" t="s">
        <v>244</v>
      </c>
    </row>
    <row r="32" spans="1:8">
      <c r="A32" t="s">
        <v>53</v>
      </c>
      <c r="B32" s="1" t="s">
        <v>54</v>
      </c>
      <c r="C32" s="1">
        <v>2012</v>
      </c>
      <c r="D32" s="1" t="s">
        <v>55</v>
      </c>
      <c r="E32" s="1" t="s">
        <v>241</v>
      </c>
      <c r="F32" s="1" t="s">
        <v>250</v>
      </c>
      <c r="G32" s="1" t="s">
        <v>244</v>
      </c>
    </row>
    <row r="33" spans="1:8">
      <c r="A33" t="s">
        <v>53</v>
      </c>
      <c r="B33" s="1" t="s">
        <v>54</v>
      </c>
      <c r="C33" s="1">
        <v>2012</v>
      </c>
      <c r="D33" s="1" t="s">
        <v>55</v>
      </c>
      <c r="E33" s="1" t="s">
        <v>251</v>
      </c>
      <c r="F33" s="1" t="s">
        <v>252</v>
      </c>
      <c r="G33" s="1" t="s">
        <v>253</v>
      </c>
    </row>
    <row r="34" spans="1:8">
      <c r="A34" t="s">
        <v>53</v>
      </c>
      <c r="B34" s="1" t="s">
        <v>54</v>
      </c>
      <c r="C34" s="1">
        <v>2012</v>
      </c>
      <c r="D34" s="1" t="s">
        <v>55</v>
      </c>
      <c r="E34" s="1" t="s">
        <v>251</v>
      </c>
      <c r="F34" s="1" t="s">
        <v>254</v>
      </c>
      <c r="G34" s="1" t="s">
        <v>244</v>
      </c>
      <c r="H34" s="1" t="s">
        <v>255</v>
      </c>
    </row>
    <row r="35" spans="1:8">
      <c r="A35" t="s">
        <v>53</v>
      </c>
      <c r="B35" s="1" t="s">
        <v>54</v>
      </c>
      <c r="C35" s="1">
        <v>2014</v>
      </c>
      <c r="D35" s="1" t="s">
        <v>55</v>
      </c>
      <c r="E35" s="1" t="s">
        <v>241</v>
      </c>
      <c r="F35" s="1" t="s">
        <v>54</v>
      </c>
      <c r="G35" s="1" t="s">
        <v>242</v>
      </c>
    </row>
    <row r="36" spans="1:8">
      <c r="A36" t="s">
        <v>53</v>
      </c>
      <c r="B36" s="1" t="s">
        <v>54</v>
      </c>
      <c r="C36" s="1">
        <v>2014</v>
      </c>
      <c r="D36" s="1" t="s">
        <v>55</v>
      </c>
      <c r="E36" s="1" t="s">
        <v>241</v>
      </c>
      <c r="F36" s="1" t="s">
        <v>256</v>
      </c>
      <c r="G36" s="1" t="s">
        <v>242</v>
      </c>
    </row>
    <row r="37" spans="1:8">
      <c r="A37" t="s">
        <v>53</v>
      </c>
      <c r="B37" s="1" t="s">
        <v>54</v>
      </c>
      <c r="C37" s="1">
        <v>2014</v>
      </c>
      <c r="D37" s="1" t="s">
        <v>55</v>
      </c>
      <c r="E37" s="1" t="s">
        <v>241</v>
      </c>
      <c r="F37" s="1" t="s">
        <v>259</v>
      </c>
      <c r="G37" s="1" t="s">
        <v>242</v>
      </c>
    </row>
    <row r="38" spans="1:8">
      <c r="A38" t="s">
        <v>53</v>
      </c>
      <c r="B38" s="1" t="s">
        <v>54</v>
      </c>
      <c r="C38" s="1">
        <v>2014</v>
      </c>
      <c r="D38" s="1" t="s">
        <v>55</v>
      </c>
      <c r="E38" s="1" t="s">
        <v>241</v>
      </c>
      <c r="F38" s="1" t="s">
        <v>245</v>
      </c>
      <c r="G38" s="1" t="s">
        <v>242</v>
      </c>
    </row>
    <row r="39" spans="1:8">
      <c r="A39" t="s">
        <v>53</v>
      </c>
      <c r="B39" s="1" t="s">
        <v>54</v>
      </c>
      <c r="C39" s="1">
        <v>2014</v>
      </c>
      <c r="D39" s="1" t="s">
        <v>55</v>
      </c>
      <c r="E39" s="1" t="s">
        <v>241</v>
      </c>
      <c r="F39" s="1" t="s">
        <v>246</v>
      </c>
      <c r="G39" s="1" t="s">
        <v>242</v>
      </c>
    </row>
    <row r="40" spans="1:8">
      <c r="A40" t="s">
        <v>53</v>
      </c>
      <c r="B40" s="1" t="s">
        <v>54</v>
      </c>
      <c r="C40" s="1">
        <v>2014</v>
      </c>
      <c r="D40" s="1" t="s">
        <v>55</v>
      </c>
      <c r="E40" s="1" t="s">
        <v>241</v>
      </c>
      <c r="F40" s="1" t="s">
        <v>247</v>
      </c>
      <c r="G40" s="1" t="s">
        <v>242</v>
      </c>
    </row>
    <row r="41" spans="1:8">
      <c r="A41" t="s">
        <v>53</v>
      </c>
      <c r="B41" s="1" t="s">
        <v>54</v>
      </c>
      <c r="C41" s="1">
        <v>2014</v>
      </c>
      <c r="D41" s="1" t="s">
        <v>55</v>
      </c>
      <c r="E41" s="1" t="s">
        <v>241</v>
      </c>
      <c r="F41" s="1" t="s">
        <v>248</v>
      </c>
      <c r="G41" s="1" t="s">
        <v>242</v>
      </c>
    </row>
    <row r="42" spans="1:8">
      <c r="A42" t="s">
        <v>53</v>
      </c>
      <c r="B42" s="1" t="s">
        <v>54</v>
      </c>
      <c r="C42" s="1">
        <v>2014</v>
      </c>
      <c r="D42" s="1" t="s">
        <v>55</v>
      </c>
      <c r="E42" s="1" t="s">
        <v>241</v>
      </c>
      <c r="F42" s="1" t="s">
        <v>249</v>
      </c>
      <c r="G42" s="1" t="s">
        <v>242</v>
      </c>
    </row>
    <row r="43" spans="1:8">
      <c r="A43" t="s">
        <v>53</v>
      </c>
      <c r="B43" s="1" t="s">
        <v>54</v>
      </c>
      <c r="C43" s="1">
        <v>2014</v>
      </c>
      <c r="D43" s="1" t="s">
        <v>55</v>
      </c>
      <c r="E43" s="1" t="s">
        <v>241</v>
      </c>
      <c r="F43" s="1" t="s">
        <v>258</v>
      </c>
      <c r="G43" s="1" t="s">
        <v>242</v>
      </c>
    </row>
    <row r="44" spans="1:8">
      <c r="A44" t="s">
        <v>53</v>
      </c>
      <c r="B44" s="1" t="s">
        <v>54</v>
      </c>
      <c r="C44" s="1">
        <v>2014</v>
      </c>
      <c r="D44" s="1" t="s">
        <v>55</v>
      </c>
      <c r="E44" s="1" t="s">
        <v>241</v>
      </c>
      <c r="F44" s="1" t="s">
        <v>257</v>
      </c>
      <c r="G44" s="1" t="s">
        <v>244</v>
      </c>
    </row>
    <row r="45" spans="1:8">
      <c r="A45" t="s">
        <v>53</v>
      </c>
      <c r="B45" s="1" t="s">
        <v>54</v>
      </c>
      <c r="C45" s="1">
        <v>2014</v>
      </c>
      <c r="D45" s="1" t="s">
        <v>55</v>
      </c>
      <c r="E45" s="1" t="s">
        <v>241</v>
      </c>
      <c r="F45" s="1" t="s">
        <v>250</v>
      </c>
      <c r="G45" s="1" t="s">
        <v>244</v>
      </c>
    </row>
    <row r="46" spans="1:8">
      <c r="A46" t="s">
        <v>53</v>
      </c>
      <c r="B46" s="1" t="s">
        <v>54</v>
      </c>
      <c r="C46" s="1">
        <v>2014</v>
      </c>
      <c r="D46" s="1" t="s">
        <v>55</v>
      </c>
      <c r="E46" s="1" t="s">
        <v>251</v>
      </c>
      <c r="F46" s="1" t="s">
        <v>252</v>
      </c>
      <c r="G46" s="1" t="s">
        <v>253</v>
      </c>
    </row>
    <row r="47" spans="1:8">
      <c r="A47" t="s">
        <v>53</v>
      </c>
      <c r="B47" s="1" t="s">
        <v>54</v>
      </c>
      <c r="C47" s="1">
        <v>2014</v>
      </c>
      <c r="D47" s="1" t="s">
        <v>55</v>
      </c>
      <c r="E47" s="1" t="s">
        <v>251</v>
      </c>
      <c r="F47" s="1" t="s">
        <v>254</v>
      </c>
      <c r="G47" s="1" t="s">
        <v>244</v>
      </c>
      <c r="H47" s="1" t="s">
        <v>255</v>
      </c>
    </row>
    <row r="48" spans="1:8">
      <c r="A48" t="s">
        <v>53</v>
      </c>
      <c r="B48" s="1" t="s">
        <v>54</v>
      </c>
      <c r="C48" s="1">
        <v>2016</v>
      </c>
      <c r="D48" s="1" t="s">
        <v>55</v>
      </c>
      <c r="E48" s="1" t="s">
        <v>241</v>
      </c>
      <c r="F48" s="1" t="s">
        <v>54</v>
      </c>
      <c r="G48" s="1" t="s">
        <v>242</v>
      </c>
    </row>
    <row r="49" spans="1:8">
      <c r="A49" t="s">
        <v>53</v>
      </c>
      <c r="B49" s="1" t="s">
        <v>54</v>
      </c>
      <c r="C49" s="1">
        <v>2016</v>
      </c>
      <c r="D49" s="1" t="s">
        <v>55</v>
      </c>
      <c r="E49" s="1" t="s">
        <v>241</v>
      </c>
      <c r="F49" s="1" t="s">
        <v>256</v>
      </c>
      <c r="G49" s="1" t="s">
        <v>242</v>
      </c>
    </row>
    <row r="50" spans="1:8">
      <c r="A50" t="s">
        <v>53</v>
      </c>
      <c r="B50" s="1" t="s">
        <v>54</v>
      </c>
      <c r="C50" s="1">
        <v>2016</v>
      </c>
      <c r="D50" s="1" t="s">
        <v>55</v>
      </c>
      <c r="E50" s="1" t="s">
        <v>241</v>
      </c>
      <c r="F50" s="1" t="s">
        <v>259</v>
      </c>
      <c r="G50" s="1" t="s">
        <v>242</v>
      </c>
    </row>
    <row r="51" spans="1:8">
      <c r="A51" t="s">
        <v>53</v>
      </c>
      <c r="B51" s="1" t="s">
        <v>54</v>
      </c>
      <c r="C51" s="1">
        <v>2016</v>
      </c>
      <c r="D51" s="1" t="s">
        <v>55</v>
      </c>
      <c r="E51" s="1" t="s">
        <v>241</v>
      </c>
      <c r="F51" s="1" t="s">
        <v>245</v>
      </c>
      <c r="G51" s="1" t="s">
        <v>242</v>
      </c>
    </row>
    <row r="52" spans="1:8">
      <c r="A52" t="s">
        <v>53</v>
      </c>
      <c r="B52" s="1" t="s">
        <v>54</v>
      </c>
      <c r="C52" s="1">
        <v>2016</v>
      </c>
      <c r="D52" s="1" t="s">
        <v>55</v>
      </c>
      <c r="E52" s="1" t="s">
        <v>241</v>
      </c>
      <c r="F52" s="1" t="s">
        <v>246</v>
      </c>
      <c r="G52" s="1" t="s">
        <v>242</v>
      </c>
    </row>
    <row r="53" spans="1:8">
      <c r="A53" t="s">
        <v>53</v>
      </c>
      <c r="B53" s="1" t="s">
        <v>54</v>
      </c>
      <c r="C53" s="1">
        <v>2016</v>
      </c>
      <c r="D53" s="1" t="s">
        <v>55</v>
      </c>
      <c r="E53" s="1" t="s">
        <v>241</v>
      </c>
      <c r="F53" s="1" t="s">
        <v>247</v>
      </c>
      <c r="G53" s="1" t="s">
        <v>242</v>
      </c>
    </row>
    <row r="54" spans="1:8">
      <c r="A54" t="s">
        <v>53</v>
      </c>
      <c r="B54" s="1" t="s">
        <v>54</v>
      </c>
      <c r="C54" s="1">
        <v>2016</v>
      </c>
      <c r="D54" s="1" t="s">
        <v>55</v>
      </c>
      <c r="E54" s="1" t="s">
        <v>241</v>
      </c>
      <c r="F54" s="1" t="s">
        <v>248</v>
      </c>
      <c r="G54" s="1" t="s">
        <v>242</v>
      </c>
    </row>
    <row r="55" spans="1:8">
      <c r="A55" t="s">
        <v>53</v>
      </c>
      <c r="B55" s="1" t="s">
        <v>54</v>
      </c>
      <c r="C55" s="1">
        <v>2016</v>
      </c>
      <c r="D55" s="1" t="s">
        <v>55</v>
      </c>
      <c r="E55" s="1" t="s">
        <v>241</v>
      </c>
      <c r="F55" s="1" t="s">
        <v>249</v>
      </c>
      <c r="G55" s="1" t="s">
        <v>242</v>
      </c>
    </row>
    <row r="56" spans="1:8">
      <c r="A56" t="s">
        <v>53</v>
      </c>
      <c r="B56" s="1" t="s">
        <v>54</v>
      </c>
      <c r="C56" s="1">
        <v>2016</v>
      </c>
      <c r="D56" s="1" t="s">
        <v>55</v>
      </c>
      <c r="E56" s="1" t="s">
        <v>241</v>
      </c>
      <c r="F56" s="1" t="s">
        <v>258</v>
      </c>
      <c r="G56" s="1" t="s">
        <v>242</v>
      </c>
    </row>
    <row r="57" spans="1:8">
      <c r="A57" t="s">
        <v>53</v>
      </c>
      <c r="B57" s="1" t="s">
        <v>54</v>
      </c>
      <c r="C57" s="1">
        <v>2016</v>
      </c>
      <c r="D57" s="1" t="s">
        <v>55</v>
      </c>
      <c r="E57" s="1" t="s">
        <v>241</v>
      </c>
      <c r="F57" s="1" t="s">
        <v>257</v>
      </c>
      <c r="G57" s="1" t="s">
        <v>244</v>
      </c>
    </row>
    <row r="58" spans="1:8">
      <c r="A58" t="s">
        <v>53</v>
      </c>
      <c r="B58" s="1" t="s">
        <v>54</v>
      </c>
      <c r="C58" s="1">
        <v>2016</v>
      </c>
      <c r="D58" s="1" t="s">
        <v>55</v>
      </c>
      <c r="E58" s="1" t="s">
        <v>241</v>
      </c>
      <c r="F58" s="1" t="s">
        <v>250</v>
      </c>
      <c r="G58" s="1" t="s">
        <v>244</v>
      </c>
    </row>
    <row r="59" spans="1:8">
      <c r="A59" t="s">
        <v>53</v>
      </c>
      <c r="B59" s="1" t="s">
        <v>54</v>
      </c>
      <c r="C59" s="1">
        <v>2016</v>
      </c>
      <c r="D59" s="1" t="s">
        <v>55</v>
      </c>
      <c r="E59" s="1" t="s">
        <v>251</v>
      </c>
      <c r="F59" s="1" t="s">
        <v>252</v>
      </c>
      <c r="G59" s="1" t="s">
        <v>253</v>
      </c>
    </row>
    <row r="60" spans="1:8">
      <c r="A60" t="s">
        <v>53</v>
      </c>
      <c r="B60" s="1" t="s">
        <v>54</v>
      </c>
      <c r="C60" s="1">
        <v>2016</v>
      </c>
      <c r="D60" s="1" t="s">
        <v>55</v>
      </c>
      <c r="E60" s="1" t="s">
        <v>251</v>
      </c>
      <c r="F60" s="1" t="s">
        <v>254</v>
      </c>
      <c r="G60" s="1" t="s">
        <v>244</v>
      </c>
      <c r="H60" s="1" t="s">
        <v>255</v>
      </c>
    </row>
    <row r="61" spans="1:8">
      <c r="A61" t="s">
        <v>53</v>
      </c>
      <c r="B61" s="1" t="s">
        <v>54</v>
      </c>
      <c r="C61" s="1">
        <v>2019</v>
      </c>
      <c r="D61" s="1" t="s">
        <v>55</v>
      </c>
      <c r="E61" s="1" t="s">
        <v>241</v>
      </c>
      <c r="F61" s="1" t="s">
        <v>54</v>
      </c>
      <c r="G61" s="1" t="s">
        <v>242</v>
      </c>
    </row>
    <row r="62" spans="1:8">
      <c r="A62" t="s">
        <v>53</v>
      </c>
      <c r="B62" s="1" t="s">
        <v>54</v>
      </c>
      <c r="C62" s="1">
        <v>2019</v>
      </c>
      <c r="D62" s="1" t="s">
        <v>55</v>
      </c>
      <c r="E62" s="1" t="s">
        <v>241</v>
      </c>
      <c r="F62" s="1" t="s">
        <v>256</v>
      </c>
      <c r="G62" s="1" t="s">
        <v>242</v>
      </c>
    </row>
    <row r="63" spans="1:8">
      <c r="A63" t="s">
        <v>53</v>
      </c>
      <c r="B63" s="1" t="s">
        <v>54</v>
      </c>
      <c r="C63" s="1">
        <v>2019</v>
      </c>
      <c r="D63" s="1" t="s">
        <v>55</v>
      </c>
      <c r="E63" s="1" t="s">
        <v>241</v>
      </c>
      <c r="F63" s="1" t="s">
        <v>259</v>
      </c>
      <c r="G63" s="1" t="s">
        <v>242</v>
      </c>
    </row>
    <row r="64" spans="1:8">
      <c r="A64" t="s">
        <v>53</v>
      </c>
      <c r="B64" s="1" t="s">
        <v>54</v>
      </c>
      <c r="C64" s="1">
        <v>2019</v>
      </c>
      <c r="D64" s="1" t="s">
        <v>55</v>
      </c>
      <c r="E64" s="1" t="s">
        <v>241</v>
      </c>
      <c r="F64" s="1" t="s">
        <v>245</v>
      </c>
      <c r="G64" s="1" t="s">
        <v>242</v>
      </c>
    </row>
    <row r="65" spans="1:8">
      <c r="A65" t="s">
        <v>53</v>
      </c>
      <c r="B65" s="1" t="s">
        <v>54</v>
      </c>
      <c r="C65" s="1">
        <v>2019</v>
      </c>
      <c r="D65" s="1" t="s">
        <v>55</v>
      </c>
      <c r="E65" s="1" t="s">
        <v>241</v>
      </c>
      <c r="F65" s="1" t="s">
        <v>246</v>
      </c>
      <c r="G65" s="1" t="s">
        <v>242</v>
      </c>
    </row>
    <row r="66" spans="1:8">
      <c r="A66" t="s">
        <v>53</v>
      </c>
      <c r="B66" s="1" t="s">
        <v>54</v>
      </c>
      <c r="C66" s="1">
        <v>2019</v>
      </c>
      <c r="D66" s="1" t="s">
        <v>55</v>
      </c>
      <c r="E66" s="1" t="s">
        <v>241</v>
      </c>
      <c r="F66" s="1" t="s">
        <v>247</v>
      </c>
      <c r="G66" s="1" t="s">
        <v>242</v>
      </c>
    </row>
    <row r="67" spans="1:8">
      <c r="A67" t="s">
        <v>53</v>
      </c>
      <c r="B67" s="1" t="s">
        <v>54</v>
      </c>
      <c r="C67" s="1">
        <v>2019</v>
      </c>
      <c r="D67" s="1" t="s">
        <v>55</v>
      </c>
      <c r="E67" s="1" t="s">
        <v>241</v>
      </c>
      <c r="F67" s="1" t="s">
        <v>243</v>
      </c>
      <c r="G67" s="1" t="s">
        <v>244</v>
      </c>
    </row>
    <row r="68" spans="1:8">
      <c r="A68" t="s">
        <v>53</v>
      </c>
      <c r="B68" s="1" t="s">
        <v>54</v>
      </c>
      <c r="C68" s="1">
        <v>2019</v>
      </c>
      <c r="D68" s="1" t="s">
        <v>55</v>
      </c>
      <c r="E68" s="1" t="s">
        <v>241</v>
      </c>
      <c r="F68" s="1" t="s">
        <v>249</v>
      </c>
      <c r="G68" s="1" t="s">
        <v>242</v>
      </c>
    </row>
    <row r="69" spans="1:8">
      <c r="A69" t="s">
        <v>53</v>
      </c>
      <c r="B69" s="1" t="s">
        <v>54</v>
      </c>
      <c r="C69" s="1">
        <v>2019</v>
      </c>
      <c r="D69" s="1" t="s">
        <v>55</v>
      </c>
      <c r="E69" s="1" t="s">
        <v>241</v>
      </c>
      <c r="F69" s="1" t="s">
        <v>257</v>
      </c>
      <c r="G69" s="1" t="s">
        <v>244</v>
      </c>
    </row>
    <row r="70" spans="1:8">
      <c r="A70" t="s">
        <v>53</v>
      </c>
      <c r="B70" s="1" t="s">
        <v>54</v>
      </c>
      <c r="C70" s="1">
        <v>2019</v>
      </c>
      <c r="D70" s="1" t="s">
        <v>55</v>
      </c>
      <c r="E70" s="1" t="s">
        <v>241</v>
      </c>
      <c r="F70" s="1" t="s">
        <v>250</v>
      </c>
      <c r="G70" s="1" t="s">
        <v>244</v>
      </c>
    </row>
    <row r="71" spans="1:8">
      <c r="A71" t="s">
        <v>53</v>
      </c>
      <c r="B71" s="1" t="s">
        <v>54</v>
      </c>
      <c r="C71" s="1">
        <v>2019</v>
      </c>
      <c r="D71" s="1" t="s">
        <v>55</v>
      </c>
      <c r="E71" s="1" t="s">
        <v>251</v>
      </c>
      <c r="F71" s="1" t="s">
        <v>252</v>
      </c>
      <c r="G71" s="1" t="s">
        <v>253</v>
      </c>
    </row>
    <row r="72" spans="1:8">
      <c r="A72" t="s">
        <v>53</v>
      </c>
      <c r="B72" s="1" t="s">
        <v>54</v>
      </c>
      <c r="C72" s="1">
        <v>2019</v>
      </c>
      <c r="D72" s="1" t="s">
        <v>55</v>
      </c>
      <c r="E72" s="1" t="s">
        <v>251</v>
      </c>
      <c r="F72" s="1" t="s">
        <v>254</v>
      </c>
      <c r="G72" s="1" t="s">
        <v>244</v>
      </c>
      <c r="H72" s="1" t="s">
        <v>255</v>
      </c>
    </row>
    <row r="73" spans="1:8">
      <c r="A73" t="s">
        <v>53</v>
      </c>
      <c r="B73" s="1" t="s">
        <v>54</v>
      </c>
      <c r="C73" s="1">
        <v>2019</v>
      </c>
      <c r="D73" s="1" t="s">
        <v>55</v>
      </c>
      <c r="E73" s="1" t="s">
        <v>241</v>
      </c>
      <c r="F73" s="1" t="s">
        <v>248</v>
      </c>
      <c r="G73" s="1" t="s">
        <v>242</v>
      </c>
      <c r="H73" s="1" t="s">
        <v>260</v>
      </c>
    </row>
    <row r="74" spans="1:8">
      <c r="A74" t="s">
        <v>53</v>
      </c>
      <c r="B74" s="1" t="s">
        <v>54</v>
      </c>
      <c r="C74" s="1">
        <v>2019</v>
      </c>
      <c r="D74" s="1" t="s">
        <v>55</v>
      </c>
      <c r="E74" s="1" t="s">
        <v>241</v>
      </c>
      <c r="F74" s="1" t="s">
        <v>258</v>
      </c>
      <c r="G74" s="1" t="s">
        <v>242</v>
      </c>
      <c r="H74" s="1" t="s">
        <v>260</v>
      </c>
    </row>
    <row r="75" spans="1:8">
      <c r="A75" t="s">
        <v>53</v>
      </c>
      <c r="B75" s="1" t="s">
        <v>54</v>
      </c>
      <c r="C75" s="1">
        <v>2001</v>
      </c>
      <c r="D75" s="1" t="s">
        <v>67</v>
      </c>
      <c r="E75" s="1" t="s">
        <v>241</v>
      </c>
      <c r="F75" s="1" t="s">
        <v>250</v>
      </c>
      <c r="G75" s="1" t="s">
        <v>244</v>
      </c>
    </row>
    <row r="76" spans="1:8">
      <c r="A76" t="s">
        <v>53</v>
      </c>
      <c r="B76" s="1" t="s">
        <v>54</v>
      </c>
      <c r="C76" s="1">
        <v>2001</v>
      </c>
      <c r="D76" s="1" t="s">
        <v>67</v>
      </c>
      <c r="E76" s="1" t="s">
        <v>241</v>
      </c>
      <c r="F76" s="1" t="s">
        <v>54</v>
      </c>
      <c r="G76" s="1" t="s">
        <v>242</v>
      </c>
    </row>
    <row r="77" spans="1:8">
      <c r="A77" t="s">
        <v>53</v>
      </c>
      <c r="B77" s="1" t="s">
        <v>54</v>
      </c>
      <c r="C77" s="1">
        <v>2001</v>
      </c>
      <c r="D77" s="1" t="s">
        <v>67</v>
      </c>
      <c r="E77" s="1" t="s">
        <v>241</v>
      </c>
      <c r="F77" s="1" t="s">
        <v>256</v>
      </c>
      <c r="G77" s="1" t="s">
        <v>242</v>
      </c>
    </row>
    <row r="78" spans="1:8">
      <c r="A78" t="s">
        <v>53</v>
      </c>
      <c r="B78" s="1" t="s">
        <v>54</v>
      </c>
      <c r="C78" s="1">
        <v>2001</v>
      </c>
      <c r="D78" s="1" t="s">
        <v>67</v>
      </c>
      <c r="E78" s="1" t="s">
        <v>241</v>
      </c>
      <c r="F78" s="1" t="s">
        <v>246</v>
      </c>
      <c r="G78" s="1" t="s">
        <v>242</v>
      </c>
    </row>
    <row r="79" spans="1:8">
      <c r="A79" t="s">
        <v>53</v>
      </c>
      <c r="B79" s="1" t="s">
        <v>54</v>
      </c>
      <c r="C79" s="1">
        <v>2001</v>
      </c>
      <c r="D79" s="1" t="s">
        <v>67</v>
      </c>
      <c r="E79" s="1" t="s">
        <v>241</v>
      </c>
      <c r="F79" s="1" t="s">
        <v>245</v>
      </c>
      <c r="G79" s="1" t="s">
        <v>242</v>
      </c>
    </row>
    <row r="80" spans="1:8">
      <c r="A80" t="s">
        <v>53</v>
      </c>
      <c r="B80" s="1" t="s">
        <v>54</v>
      </c>
      <c r="C80" s="1">
        <v>2012</v>
      </c>
      <c r="D80" s="1" t="s">
        <v>67</v>
      </c>
      <c r="E80" s="1" t="s">
        <v>241</v>
      </c>
      <c r="F80" s="1" t="s">
        <v>250</v>
      </c>
      <c r="G80" s="1" t="s">
        <v>244</v>
      </c>
    </row>
    <row r="81" spans="1:7">
      <c r="A81" t="s">
        <v>53</v>
      </c>
      <c r="B81" s="1" t="s">
        <v>54</v>
      </c>
      <c r="C81" s="1">
        <v>2012</v>
      </c>
      <c r="D81" s="1" t="s">
        <v>67</v>
      </c>
      <c r="E81" s="1" t="s">
        <v>241</v>
      </c>
      <c r="F81" s="1" t="s">
        <v>54</v>
      </c>
      <c r="G81" s="1" t="s">
        <v>242</v>
      </c>
    </row>
    <row r="82" spans="1:7">
      <c r="A82" t="s">
        <v>53</v>
      </c>
      <c r="B82" s="1" t="s">
        <v>54</v>
      </c>
      <c r="C82" s="1">
        <v>2012</v>
      </c>
      <c r="D82" s="1" t="s">
        <v>67</v>
      </c>
      <c r="E82" s="1" t="s">
        <v>241</v>
      </c>
      <c r="F82" s="1" t="s">
        <v>256</v>
      </c>
      <c r="G82" s="1" t="s">
        <v>242</v>
      </c>
    </row>
    <row r="83" spans="1:7">
      <c r="A83" t="s">
        <v>53</v>
      </c>
      <c r="B83" s="1" t="s">
        <v>54</v>
      </c>
      <c r="C83" s="1">
        <v>2012</v>
      </c>
      <c r="D83" s="1" t="s">
        <v>67</v>
      </c>
      <c r="E83" s="1" t="s">
        <v>241</v>
      </c>
      <c r="F83" s="1" t="s">
        <v>246</v>
      </c>
      <c r="G83" s="1" t="s">
        <v>242</v>
      </c>
    </row>
    <row r="84" spans="1:7">
      <c r="A84" t="s">
        <v>53</v>
      </c>
      <c r="B84" s="1" t="s">
        <v>54</v>
      </c>
      <c r="C84" s="1">
        <v>2012</v>
      </c>
      <c r="D84" s="1" t="s">
        <v>67</v>
      </c>
      <c r="E84" s="1" t="s">
        <v>241</v>
      </c>
      <c r="F84" s="1" t="s">
        <v>245</v>
      </c>
      <c r="G84" s="1" t="s">
        <v>242</v>
      </c>
    </row>
    <row r="85" spans="1:7">
      <c r="A85" t="s">
        <v>53</v>
      </c>
      <c r="B85" s="1" t="s">
        <v>54</v>
      </c>
      <c r="C85" s="1">
        <v>2017</v>
      </c>
      <c r="D85" s="1" t="s">
        <v>67</v>
      </c>
      <c r="E85" s="1" t="s">
        <v>241</v>
      </c>
      <c r="F85" s="1" t="s">
        <v>250</v>
      </c>
      <c r="G85" s="1" t="s">
        <v>244</v>
      </c>
    </row>
    <row r="86" spans="1:7">
      <c r="A86" t="s">
        <v>53</v>
      </c>
      <c r="B86" s="1" t="s">
        <v>54</v>
      </c>
      <c r="C86" s="1">
        <v>2017</v>
      </c>
      <c r="D86" s="1" t="s">
        <v>67</v>
      </c>
      <c r="E86" s="1" t="s">
        <v>241</v>
      </c>
      <c r="F86" s="1" t="s">
        <v>54</v>
      </c>
      <c r="G86" s="1" t="s">
        <v>242</v>
      </c>
    </row>
    <row r="87" spans="1:7">
      <c r="A87" t="s">
        <v>53</v>
      </c>
      <c r="B87" s="1" t="s">
        <v>54</v>
      </c>
      <c r="C87" s="1">
        <v>2017</v>
      </c>
      <c r="D87" s="1" t="s">
        <v>67</v>
      </c>
      <c r="E87" s="1" t="s">
        <v>241</v>
      </c>
      <c r="F87" s="1" t="s">
        <v>256</v>
      </c>
      <c r="G87" s="1" t="s">
        <v>242</v>
      </c>
    </row>
    <row r="88" spans="1:7">
      <c r="A88" t="s">
        <v>53</v>
      </c>
      <c r="B88" s="1" t="s">
        <v>54</v>
      </c>
      <c r="C88" s="1">
        <v>2017</v>
      </c>
      <c r="D88" s="1" t="s">
        <v>67</v>
      </c>
      <c r="E88" s="1" t="s">
        <v>241</v>
      </c>
      <c r="F88" s="1" t="s">
        <v>246</v>
      </c>
      <c r="G88" s="1" t="s">
        <v>242</v>
      </c>
    </row>
    <row r="89" spans="1:7">
      <c r="A89" t="s">
        <v>53</v>
      </c>
      <c r="B89" s="1" t="s">
        <v>54</v>
      </c>
      <c r="C89" s="1">
        <v>2017</v>
      </c>
      <c r="D89" s="1" t="s">
        <v>67</v>
      </c>
      <c r="E89" s="1" t="s">
        <v>241</v>
      </c>
      <c r="F89" s="1" t="s">
        <v>245</v>
      </c>
      <c r="G89" s="1" t="s">
        <v>242</v>
      </c>
    </row>
    <row r="90" spans="1:7">
      <c r="A90" t="s">
        <v>53</v>
      </c>
      <c r="B90" s="1" t="s">
        <v>54</v>
      </c>
      <c r="C90" s="1">
        <v>2017</v>
      </c>
      <c r="D90" s="1" t="s">
        <v>67</v>
      </c>
      <c r="E90" s="1" t="s">
        <v>241</v>
      </c>
      <c r="F90" s="1" t="s">
        <v>249</v>
      </c>
      <c r="G90" s="1" t="s">
        <v>242</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
  <sheetViews>
    <sheetView workbookViewId="0">
      <selection activeCell="D21" sqref="D21"/>
    </sheetView>
  </sheetViews>
  <sheetFormatPr defaultColWidth="8.6640625" defaultRowHeight="14.4"/>
  <cols>
    <col min="1" max="2" width="8.6640625" style="1"/>
    <col min="3" max="3" width="11.109375" style="1" bestFit="1" customWidth="1"/>
    <col min="4" max="4" width="11.6640625" style="1" bestFit="1" customWidth="1"/>
    <col min="5" max="5" width="15.6640625" style="1" bestFit="1" customWidth="1"/>
    <col min="6" max="6" width="20" style="1" bestFit="1" customWidth="1"/>
    <col min="7" max="16384" width="8.6640625" style="1"/>
  </cols>
  <sheetData>
    <row r="1" spans="1:11">
      <c r="A1" s="2" t="s">
        <v>34</v>
      </c>
      <c r="B1" s="2" t="s">
        <v>36</v>
      </c>
      <c r="C1" s="2" t="s">
        <v>37</v>
      </c>
      <c r="D1" s="2" t="s">
        <v>261</v>
      </c>
      <c r="E1" s="2" t="s">
        <v>262</v>
      </c>
      <c r="F1" s="2" t="s">
        <v>263</v>
      </c>
      <c r="G1" s="2" t="s">
        <v>134</v>
      </c>
      <c r="H1" s="2" t="s">
        <v>264</v>
      </c>
      <c r="I1" s="2" t="s">
        <v>265</v>
      </c>
      <c r="J1" s="2" t="s">
        <v>266</v>
      </c>
      <c r="K1" s="2" t="s">
        <v>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
  <sheetViews>
    <sheetView workbookViewId="0">
      <selection activeCell="F3" sqref="F3"/>
    </sheetView>
  </sheetViews>
  <sheetFormatPr defaultColWidth="8.6640625" defaultRowHeight="14.4"/>
  <cols>
    <col min="1" max="6" width="8.6640625" style="1"/>
    <col min="7" max="7" width="10.109375" style="1" bestFit="1" customWidth="1"/>
    <col min="8" max="16384" width="8.6640625" style="1"/>
  </cols>
  <sheetData>
    <row r="1" spans="1:13">
      <c r="A1" s="2" t="s">
        <v>34</v>
      </c>
      <c r="B1" s="2" t="s">
        <v>35</v>
      </c>
      <c r="C1" s="2" t="s">
        <v>36</v>
      </c>
      <c r="D1" s="4" t="s">
        <v>267</v>
      </c>
      <c r="E1" s="4" t="s">
        <v>268</v>
      </c>
      <c r="F1" s="4" t="s">
        <v>269</v>
      </c>
      <c r="G1" s="4" t="s">
        <v>270</v>
      </c>
      <c r="H1" s="4" t="s">
        <v>271</v>
      </c>
      <c r="I1" s="4" t="s">
        <v>272</v>
      </c>
      <c r="J1" s="4" t="s">
        <v>273</v>
      </c>
      <c r="K1" s="4" t="s">
        <v>274</v>
      </c>
      <c r="L1" s="4" t="s">
        <v>275</v>
      </c>
      <c r="M1" s="4" t="s">
        <v>52</v>
      </c>
    </row>
    <row r="2" spans="1:13">
      <c r="A2" t="s">
        <v>53</v>
      </c>
      <c r="B2" s="1" t="s">
        <v>54</v>
      </c>
      <c r="C2" s="1">
        <v>1992</v>
      </c>
      <c r="D2" s="1" t="s">
        <v>276</v>
      </c>
      <c r="E2" s="1" t="s">
        <v>277</v>
      </c>
      <c r="F2" s="1" t="s">
        <v>278</v>
      </c>
    </row>
    <row r="3" spans="1:13">
      <c r="A3" t="s">
        <v>53</v>
      </c>
      <c r="B3" s="1" t="s">
        <v>54</v>
      </c>
      <c r="C3" s="1">
        <v>2001</v>
      </c>
      <c r="D3" s="1" t="s">
        <v>276</v>
      </c>
      <c r="E3" s="1" t="s">
        <v>277</v>
      </c>
      <c r="F3" s="1" t="s">
        <v>278</v>
      </c>
    </row>
    <row r="4" spans="1:13">
      <c r="A4" t="s">
        <v>53</v>
      </c>
      <c r="B4" s="1" t="s">
        <v>54</v>
      </c>
      <c r="C4" s="1">
        <v>2012</v>
      </c>
      <c r="D4" s="1" t="s">
        <v>276</v>
      </c>
      <c r="E4" s="1" t="s">
        <v>277</v>
      </c>
      <c r="F4" s="1" t="s">
        <v>278</v>
      </c>
    </row>
    <row r="5" spans="1:13">
      <c r="A5" t="s">
        <v>53</v>
      </c>
      <c r="B5" s="1" t="s">
        <v>54</v>
      </c>
      <c r="C5" s="1">
        <v>2014</v>
      </c>
      <c r="D5" s="1" t="s">
        <v>276</v>
      </c>
      <c r="E5" s="1" t="s">
        <v>277</v>
      </c>
      <c r="F5" s="1" t="s">
        <v>278</v>
      </c>
    </row>
    <row r="6" spans="1:13">
      <c r="A6" t="s">
        <v>53</v>
      </c>
      <c r="B6" s="1" t="s">
        <v>54</v>
      </c>
      <c r="C6" s="1">
        <v>2016</v>
      </c>
      <c r="D6" s="1" t="s">
        <v>276</v>
      </c>
      <c r="E6" s="1" t="s">
        <v>277</v>
      </c>
      <c r="F6" s="1" t="s">
        <v>278</v>
      </c>
    </row>
    <row r="7" spans="1:13">
      <c r="A7" t="s">
        <v>53</v>
      </c>
      <c r="B7" s="1" t="s">
        <v>54</v>
      </c>
      <c r="C7" s="1">
        <v>2019</v>
      </c>
      <c r="D7" s="1" t="s">
        <v>276</v>
      </c>
      <c r="E7" s="1" t="s">
        <v>277</v>
      </c>
      <c r="F7" s="1" t="s">
        <v>278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99"/>
  <sheetViews>
    <sheetView workbookViewId="0">
      <pane ySplit="1" topLeftCell="A81" activePane="bottomLeft" state="frozen"/>
      <selection pane="bottomLeft" activeCell="J92" sqref="J92"/>
    </sheetView>
  </sheetViews>
  <sheetFormatPr defaultColWidth="8.6640625" defaultRowHeight="14.4"/>
  <cols>
    <col min="1" max="16384" width="8.6640625" style="1"/>
  </cols>
  <sheetData>
    <row r="1" spans="1:10">
      <c r="A1" s="2" t="s">
        <v>34</v>
      </c>
      <c r="B1" s="2" t="s">
        <v>35</v>
      </c>
      <c r="C1" s="2" t="s">
        <v>36</v>
      </c>
      <c r="D1" s="2" t="s">
        <v>37</v>
      </c>
      <c r="E1" s="4" t="s">
        <v>279</v>
      </c>
      <c r="F1" s="4" t="s">
        <v>280</v>
      </c>
      <c r="G1" s="2" t="s">
        <v>281</v>
      </c>
      <c r="H1" s="4" t="s">
        <v>173</v>
      </c>
      <c r="I1" s="4" t="s">
        <v>282</v>
      </c>
      <c r="J1" s="4" t="s">
        <v>52</v>
      </c>
    </row>
    <row r="2" spans="1:10">
      <c r="A2" t="s">
        <v>53</v>
      </c>
      <c r="B2" s="1" t="s">
        <v>54</v>
      </c>
      <c r="C2" s="1">
        <v>1992</v>
      </c>
      <c r="D2" s="1" t="s">
        <v>55</v>
      </c>
      <c r="E2" s="1" t="s">
        <v>283</v>
      </c>
      <c r="F2" s="1" t="s">
        <v>284</v>
      </c>
      <c r="H2" s="12">
        <v>1987</v>
      </c>
      <c r="I2" s="24">
        <v>11102</v>
      </c>
      <c r="J2" s="23"/>
    </row>
    <row r="3" spans="1:10">
      <c r="A3" t="s">
        <v>53</v>
      </c>
      <c r="B3" s="1" t="s">
        <v>54</v>
      </c>
      <c r="C3" s="1">
        <v>1992</v>
      </c>
      <c r="D3" s="1" t="s">
        <v>55</v>
      </c>
      <c r="E3" s="1" t="s">
        <v>283</v>
      </c>
      <c r="F3" s="1" t="s">
        <v>285</v>
      </c>
      <c r="H3" s="12">
        <v>1987</v>
      </c>
      <c r="I3" s="24">
        <v>528</v>
      </c>
      <c r="J3" s="23"/>
    </row>
    <row r="4" spans="1:10">
      <c r="A4" t="s">
        <v>53</v>
      </c>
      <c r="B4" s="1" t="s">
        <v>54</v>
      </c>
      <c r="C4" s="1">
        <v>1992</v>
      </c>
      <c r="D4" s="1" t="s">
        <v>55</v>
      </c>
      <c r="E4" s="1" t="s">
        <v>283</v>
      </c>
      <c r="F4" s="1" t="s">
        <v>286</v>
      </c>
      <c r="H4" s="12">
        <v>1987</v>
      </c>
      <c r="I4" s="24">
        <v>34</v>
      </c>
      <c r="J4" s="23"/>
    </row>
    <row r="5" spans="1:10">
      <c r="A5" t="s">
        <v>53</v>
      </c>
      <c r="B5" s="1" t="s">
        <v>54</v>
      </c>
      <c r="C5" s="1">
        <v>1992</v>
      </c>
      <c r="D5" s="1" t="s">
        <v>55</v>
      </c>
      <c r="E5" s="1" t="s">
        <v>283</v>
      </c>
      <c r="F5" s="1" t="s">
        <v>287</v>
      </c>
      <c r="H5" s="12">
        <v>1987</v>
      </c>
      <c r="I5" s="24">
        <v>47</v>
      </c>
      <c r="J5" s="23"/>
    </row>
    <row r="6" spans="1:10">
      <c r="A6" t="s">
        <v>53</v>
      </c>
      <c r="B6" s="1" t="s">
        <v>54</v>
      </c>
      <c r="C6" s="1">
        <v>1992</v>
      </c>
      <c r="D6" s="1" t="s">
        <v>55</v>
      </c>
      <c r="E6" s="1" t="s">
        <v>288</v>
      </c>
      <c r="H6" s="12">
        <v>1987</v>
      </c>
      <c r="I6" s="24">
        <v>11711</v>
      </c>
      <c r="J6" s="23"/>
    </row>
    <row r="7" spans="1:10">
      <c r="A7" t="s">
        <v>53</v>
      </c>
      <c r="B7" s="1" t="s">
        <v>54</v>
      </c>
      <c r="C7" s="1">
        <v>1992</v>
      </c>
      <c r="D7" s="1" t="s">
        <v>55</v>
      </c>
      <c r="E7" s="1" t="s">
        <v>283</v>
      </c>
      <c r="F7" s="1" t="s">
        <v>284</v>
      </c>
      <c r="G7" s="22"/>
      <c r="H7" s="24">
        <v>1988</v>
      </c>
      <c r="I7" s="24">
        <v>11054</v>
      </c>
      <c r="J7" s="23"/>
    </row>
    <row r="8" spans="1:10">
      <c r="A8" t="s">
        <v>53</v>
      </c>
      <c r="B8" s="1" t="s">
        <v>54</v>
      </c>
      <c r="C8" s="1">
        <v>1992</v>
      </c>
      <c r="D8" s="1" t="s">
        <v>55</v>
      </c>
      <c r="E8" s="1" t="s">
        <v>283</v>
      </c>
      <c r="F8" s="1" t="s">
        <v>285</v>
      </c>
      <c r="G8" s="22"/>
      <c r="H8" s="24">
        <v>1988</v>
      </c>
      <c r="I8" s="24">
        <v>530</v>
      </c>
      <c r="J8" s="23"/>
    </row>
    <row r="9" spans="1:10">
      <c r="A9" t="s">
        <v>53</v>
      </c>
      <c r="B9" s="1" t="s">
        <v>54</v>
      </c>
      <c r="C9" s="1">
        <v>1992</v>
      </c>
      <c r="D9" s="1" t="s">
        <v>55</v>
      </c>
      <c r="E9" s="1" t="s">
        <v>283</v>
      </c>
      <c r="F9" s="1" t="s">
        <v>286</v>
      </c>
      <c r="G9" s="22"/>
      <c r="H9" s="24">
        <v>1988</v>
      </c>
      <c r="I9" s="24">
        <v>35</v>
      </c>
      <c r="J9" s="23"/>
    </row>
    <row r="10" spans="1:10">
      <c r="A10" t="s">
        <v>53</v>
      </c>
      <c r="B10" s="1" t="s">
        <v>54</v>
      </c>
      <c r="C10" s="1">
        <v>1992</v>
      </c>
      <c r="D10" s="1" t="s">
        <v>55</v>
      </c>
      <c r="E10" s="1" t="s">
        <v>283</v>
      </c>
      <c r="F10" s="1" t="s">
        <v>287</v>
      </c>
      <c r="G10" s="22"/>
      <c r="H10" s="24">
        <v>1988</v>
      </c>
      <c r="I10" s="24">
        <v>47</v>
      </c>
      <c r="J10" s="23"/>
    </row>
    <row r="11" spans="1:10">
      <c r="A11" t="s">
        <v>53</v>
      </c>
      <c r="B11" s="1" t="s">
        <v>54</v>
      </c>
      <c r="C11" s="1">
        <v>1992</v>
      </c>
      <c r="D11" s="1" t="s">
        <v>55</v>
      </c>
      <c r="E11" s="1" t="s">
        <v>288</v>
      </c>
      <c r="G11" s="22"/>
      <c r="H11" s="24">
        <v>1988</v>
      </c>
      <c r="I11" s="24">
        <v>11666</v>
      </c>
      <c r="J11" s="23"/>
    </row>
    <row r="12" spans="1:10">
      <c r="A12" s="21" t="s">
        <v>53</v>
      </c>
      <c r="B12" s="14" t="s">
        <v>54</v>
      </c>
      <c r="C12" s="14">
        <v>1992</v>
      </c>
      <c r="D12" s="14" t="s">
        <v>55</v>
      </c>
      <c r="E12" s="14" t="s">
        <v>283</v>
      </c>
      <c r="F12" s="14" t="s">
        <v>284</v>
      </c>
      <c r="G12" s="22"/>
      <c r="H12" s="24">
        <v>1989</v>
      </c>
      <c r="I12" s="24">
        <v>11059</v>
      </c>
      <c r="J12" s="23"/>
    </row>
    <row r="13" spans="1:10">
      <c r="A13" s="21" t="s">
        <v>53</v>
      </c>
      <c r="B13" s="14" t="s">
        <v>54</v>
      </c>
      <c r="C13" s="14">
        <v>1992</v>
      </c>
      <c r="D13" s="14" t="s">
        <v>55</v>
      </c>
      <c r="E13" s="14" t="s">
        <v>283</v>
      </c>
      <c r="F13" s="14" t="s">
        <v>285</v>
      </c>
      <c r="G13" s="22"/>
      <c r="H13" s="24">
        <v>1989</v>
      </c>
      <c r="I13" s="24">
        <v>540</v>
      </c>
      <c r="J13" s="23"/>
    </row>
    <row r="14" spans="1:10">
      <c r="A14" s="21" t="s">
        <v>53</v>
      </c>
      <c r="B14" s="14" t="s">
        <v>54</v>
      </c>
      <c r="C14" s="14">
        <v>1992</v>
      </c>
      <c r="D14" s="14" t="s">
        <v>55</v>
      </c>
      <c r="E14" s="14" t="s">
        <v>283</v>
      </c>
      <c r="F14" s="14" t="s">
        <v>286</v>
      </c>
      <c r="G14" s="22"/>
      <c r="H14" s="24">
        <v>1989</v>
      </c>
      <c r="I14" s="24">
        <v>32</v>
      </c>
      <c r="J14" s="23"/>
    </row>
    <row r="15" spans="1:10">
      <c r="A15" s="21" t="s">
        <v>53</v>
      </c>
      <c r="B15" s="14" t="s">
        <v>54</v>
      </c>
      <c r="C15" s="14">
        <v>1992</v>
      </c>
      <c r="D15" s="14" t="s">
        <v>55</v>
      </c>
      <c r="E15" s="14" t="s">
        <v>283</v>
      </c>
      <c r="F15" s="14" t="s">
        <v>287</v>
      </c>
      <c r="G15" s="22"/>
      <c r="H15" s="24">
        <v>1989</v>
      </c>
      <c r="I15" s="24">
        <v>48</v>
      </c>
      <c r="J15" s="23"/>
    </row>
    <row r="16" spans="1:10">
      <c r="A16" s="21" t="s">
        <v>53</v>
      </c>
      <c r="B16" s="14" t="s">
        <v>54</v>
      </c>
      <c r="C16" s="14">
        <v>1992</v>
      </c>
      <c r="D16" s="14" t="s">
        <v>55</v>
      </c>
      <c r="E16" s="14" t="s">
        <v>288</v>
      </c>
      <c r="F16" s="14"/>
      <c r="G16" s="22"/>
      <c r="H16" s="24">
        <v>1989</v>
      </c>
      <c r="I16" s="24">
        <v>11679</v>
      </c>
      <c r="J16" s="23"/>
    </row>
    <row r="17" spans="1:10">
      <c r="A17" s="21" t="s">
        <v>53</v>
      </c>
      <c r="B17" s="14" t="s">
        <v>54</v>
      </c>
      <c r="C17" s="14">
        <v>1992</v>
      </c>
      <c r="D17" s="14" t="s">
        <v>55</v>
      </c>
      <c r="E17" s="14" t="s">
        <v>283</v>
      </c>
      <c r="F17" s="14" t="s">
        <v>284</v>
      </c>
      <c r="G17" s="22"/>
      <c r="H17" s="24">
        <v>1990</v>
      </c>
      <c r="I17" s="24">
        <v>11085</v>
      </c>
      <c r="J17" s="23"/>
    </row>
    <row r="18" spans="1:10">
      <c r="A18" s="21" t="s">
        <v>53</v>
      </c>
      <c r="B18" s="14" t="s">
        <v>54</v>
      </c>
      <c r="C18" s="14">
        <v>1992</v>
      </c>
      <c r="D18" s="14" t="s">
        <v>55</v>
      </c>
      <c r="E18" s="14" t="s">
        <v>283</v>
      </c>
      <c r="F18" s="14" t="s">
        <v>285</v>
      </c>
      <c r="G18" s="22"/>
      <c r="H18" s="24">
        <v>1990</v>
      </c>
      <c r="I18" s="24">
        <v>541</v>
      </c>
      <c r="J18" s="23"/>
    </row>
    <row r="19" spans="1:10">
      <c r="A19" s="21" t="s">
        <v>53</v>
      </c>
      <c r="B19" s="14" t="s">
        <v>54</v>
      </c>
      <c r="C19" s="14">
        <v>1992</v>
      </c>
      <c r="D19" s="14" t="s">
        <v>55</v>
      </c>
      <c r="E19" s="14" t="s">
        <v>283</v>
      </c>
      <c r="F19" s="14" t="s">
        <v>286</v>
      </c>
      <c r="G19" s="22"/>
      <c r="H19" s="24">
        <v>1990</v>
      </c>
      <c r="I19" s="24">
        <v>32</v>
      </c>
      <c r="J19" s="23"/>
    </row>
    <row r="20" spans="1:10">
      <c r="A20" s="21" t="s">
        <v>53</v>
      </c>
      <c r="B20" s="14" t="s">
        <v>54</v>
      </c>
      <c r="C20" s="14">
        <v>1992</v>
      </c>
      <c r="D20" s="14" t="s">
        <v>55</v>
      </c>
      <c r="E20" s="14" t="s">
        <v>283</v>
      </c>
      <c r="F20" s="14" t="s">
        <v>287</v>
      </c>
      <c r="G20" s="22"/>
      <c r="H20" s="24">
        <v>1990</v>
      </c>
      <c r="I20" s="24">
        <v>46</v>
      </c>
      <c r="J20" s="23"/>
    </row>
    <row r="21" spans="1:10">
      <c r="A21" s="21" t="s">
        <v>53</v>
      </c>
      <c r="B21" s="14" t="s">
        <v>54</v>
      </c>
      <c r="C21" s="14">
        <v>1992</v>
      </c>
      <c r="D21" s="14" t="s">
        <v>55</v>
      </c>
      <c r="E21" s="14" t="s">
        <v>288</v>
      </c>
      <c r="F21" s="14"/>
      <c r="G21" s="22"/>
      <c r="H21" s="24">
        <v>1990</v>
      </c>
      <c r="I21" s="24">
        <v>11704</v>
      </c>
      <c r="J21" s="23"/>
    </row>
    <row r="22" spans="1:10">
      <c r="A22" s="21" t="s">
        <v>53</v>
      </c>
      <c r="B22" s="14" t="s">
        <v>54</v>
      </c>
      <c r="C22" s="14">
        <v>1992</v>
      </c>
      <c r="D22" s="14" t="s">
        <v>55</v>
      </c>
      <c r="E22" s="14" t="s">
        <v>283</v>
      </c>
      <c r="F22" s="14" t="s">
        <v>284</v>
      </c>
      <c r="G22" s="22"/>
      <c r="H22" s="24">
        <v>1991</v>
      </c>
      <c r="I22" s="24">
        <v>11122</v>
      </c>
      <c r="J22" s="23"/>
    </row>
    <row r="23" spans="1:10">
      <c r="A23" s="21" t="s">
        <v>53</v>
      </c>
      <c r="B23" s="14" t="s">
        <v>54</v>
      </c>
      <c r="C23" s="14">
        <v>1992</v>
      </c>
      <c r="D23" s="14" t="s">
        <v>55</v>
      </c>
      <c r="E23" s="14" t="s">
        <v>283</v>
      </c>
      <c r="F23" s="14" t="s">
        <v>285</v>
      </c>
      <c r="G23" s="22"/>
      <c r="H23" s="24">
        <v>1991</v>
      </c>
      <c r="I23" s="24">
        <v>529</v>
      </c>
      <c r="J23" s="23"/>
    </row>
    <row r="24" spans="1:10">
      <c r="A24" s="21" t="s">
        <v>53</v>
      </c>
      <c r="B24" s="14" t="s">
        <v>54</v>
      </c>
      <c r="C24" s="14">
        <v>1992</v>
      </c>
      <c r="D24" s="14" t="s">
        <v>55</v>
      </c>
      <c r="E24" s="14" t="s">
        <v>283</v>
      </c>
      <c r="F24" s="14" t="s">
        <v>286</v>
      </c>
      <c r="G24" s="22"/>
      <c r="H24" s="24">
        <v>1991</v>
      </c>
      <c r="I24" s="24">
        <v>31</v>
      </c>
      <c r="J24" s="23"/>
    </row>
    <row r="25" spans="1:10">
      <c r="A25" s="21" t="s">
        <v>53</v>
      </c>
      <c r="B25" s="14" t="s">
        <v>54</v>
      </c>
      <c r="C25" s="14">
        <v>1992</v>
      </c>
      <c r="D25" s="14" t="s">
        <v>55</v>
      </c>
      <c r="E25" s="14" t="s">
        <v>283</v>
      </c>
      <c r="F25" s="14" t="s">
        <v>287</v>
      </c>
      <c r="G25" s="22"/>
      <c r="H25" s="24">
        <v>1991</v>
      </c>
      <c r="I25" s="24">
        <v>47</v>
      </c>
      <c r="J25" s="23"/>
    </row>
    <row r="26" spans="1:10">
      <c r="A26" s="21" t="s">
        <v>53</v>
      </c>
      <c r="B26" s="14" t="s">
        <v>54</v>
      </c>
      <c r="C26" s="14">
        <v>1992</v>
      </c>
      <c r="D26" s="14" t="s">
        <v>55</v>
      </c>
      <c r="E26" s="14" t="s">
        <v>288</v>
      </c>
      <c r="F26" s="14"/>
      <c r="G26" s="22"/>
      <c r="H26" s="24">
        <v>1991</v>
      </c>
      <c r="I26" s="24">
        <v>11729</v>
      </c>
      <c r="J26" s="23"/>
    </row>
    <row r="27" spans="1:10">
      <c r="A27" t="s">
        <v>53</v>
      </c>
      <c r="B27" s="1" t="s">
        <v>54</v>
      </c>
      <c r="C27" s="1">
        <v>1992</v>
      </c>
      <c r="D27" s="1" t="s">
        <v>55</v>
      </c>
      <c r="E27" s="1" t="s">
        <v>283</v>
      </c>
      <c r="F27" s="1" t="s">
        <v>284</v>
      </c>
      <c r="H27" s="1">
        <v>1991</v>
      </c>
      <c r="I27" s="1">
        <v>11122</v>
      </c>
    </row>
    <row r="28" spans="1:10">
      <c r="A28" t="s">
        <v>53</v>
      </c>
      <c r="B28" s="1" t="s">
        <v>54</v>
      </c>
      <c r="C28" s="1">
        <v>1992</v>
      </c>
      <c r="D28" s="1" t="s">
        <v>55</v>
      </c>
      <c r="E28" s="1" t="s">
        <v>283</v>
      </c>
      <c r="F28" s="1" t="s">
        <v>285</v>
      </c>
      <c r="H28" s="1">
        <v>1991</v>
      </c>
      <c r="I28" s="1">
        <v>529</v>
      </c>
    </row>
    <row r="29" spans="1:10">
      <c r="A29" t="s">
        <v>53</v>
      </c>
      <c r="B29" s="1" t="s">
        <v>54</v>
      </c>
      <c r="C29" s="1">
        <v>1992</v>
      </c>
      <c r="D29" s="1" t="s">
        <v>55</v>
      </c>
      <c r="E29" s="1" t="s">
        <v>283</v>
      </c>
      <c r="F29" s="1" t="s">
        <v>286</v>
      </c>
      <c r="H29" s="1">
        <v>1991</v>
      </c>
      <c r="I29" s="1">
        <v>31</v>
      </c>
    </row>
    <row r="30" spans="1:10">
      <c r="A30" t="s">
        <v>53</v>
      </c>
      <c r="B30" s="1" t="s">
        <v>54</v>
      </c>
      <c r="C30" s="1">
        <v>1992</v>
      </c>
      <c r="D30" s="1" t="s">
        <v>55</v>
      </c>
      <c r="E30" s="1" t="s">
        <v>283</v>
      </c>
      <c r="F30" s="1" t="s">
        <v>287</v>
      </c>
      <c r="H30" s="1">
        <v>1991</v>
      </c>
      <c r="I30" s="1">
        <v>47</v>
      </c>
    </row>
    <row r="31" spans="1:10">
      <c r="A31" t="s">
        <v>53</v>
      </c>
      <c r="B31" s="1" t="s">
        <v>54</v>
      </c>
      <c r="C31" s="1">
        <v>1992</v>
      </c>
      <c r="D31" s="1" t="s">
        <v>55</v>
      </c>
      <c r="E31" s="1" t="s">
        <v>288</v>
      </c>
      <c r="H31" s="1">
        <v>1992</v>
      </c>
      <c r="I31" s="1">
        <v>11729</v>
      </c>
    </row>
    <row r="32" spans="1:10">
      <c r="A32" t="s">
        <v>53</v>
      </c>
      <c r="B32" s="1" t="s">
        <v>54</v>
      </c>
      <c r="C32" s="1">
        <v>1992</v>
      </c>
      <c r="D32" s="1" t="s">
        <v>55</v>
      </c>
      <c r="E32" s="1" t="s">
        <v>289</v>
      </c>
      <c r="F32" s="1" t="s">
        <v>54</v>
      </c>
      <c r="H32" s="1">
        <v>1992</v>
      </c>
      <c r="I32" s="1">
        <v>4934</v>
      </c>
    </row>
    <row r="33" spans="1:10">
      <c r="A33" t="s">
        <v>53</v>
      </c>
      <c r="B33" s="1" t="s">
        <v>54</v>
      </c>
      <c r="C33" s="1">
        <v>1992</v>
      </c>
      <c r="D33" s="1" t="s">
        <v>55</v>
      </c>
      <c r="E33" s="1" t="s">
        <v>289</v>
      </c>
      <c r="F33" s="1" t="s">
        <v>247</v>
      </c>
      <c r="H33" s="1">
        <v>1992</v>
      </c>
      <c r="I33" s="1">
        <v>2517</v>
      </c>
    </row>
    <row r="34" spans="1:10">
      <c r="A34" t="s">
        <v>53</v>
      </c>
      <c r="B34" s="1" t="s">
        <v>54</v>
      </c>
      <c r="C34" s="1">
        <v>1992</v>
      </c>
      <c r="D34" s="1" t="s">
        <v>55</v>
      </c>
      <c r="E34" s="1" t="s">
        <v>289</v>
      </c>
      <c r="F34" s="1" t="s">
        <v>252</v>
      </c>
      <c r="H34" s="1">
        <v>1992</v>
      </c>
      <c r="I34" s="1">
        <v>4278</v>
      </c>
    </row>
    <row r="35" spans="1:10">
      <c r="A35" t="s">
        <v>53</v>
      </c>
      <c r="B35" s="1" t="s">
        <v>54</v>
      </c>
      <c r="C35" s="1">
        <v>2001</v>
      </c>
      <c r="D35" s="1" t="s">
        <v>55</v>
      </c>
      <c r="E35" s="1" t="s">
        <v>283</v>
      </c>
      <c r="F35" s="1" t="s">
        <v>284</v>
      </c>
      <c r="H35" s="1">
        <v>1994</v>
      </c>
      <c r="I35" s="1">
        <v>11273</v>
      </c>
    </row>
    <row r="36" spans="1:10">
      <c r="A36" t="s">
        <v>53</v>
      </c>
      <c r="B36" s="1" t="s">
        <v>54</v>
      </c>
      <c r="C36" s="1">
        <v>2001</v>
      </c>
      <c r="D36" s="1" t="s">
        <v>55</v>
      </c>
      <c r="E36" s="1" t="s">
        <v>283</v>
      </c>
      <c r="F36" s="1" t="s">
        <v>285</v>
      </c>
      <c r="H36" s="1">
        <v>1994</v>
      </c>
      <c r="I36" s="1">
        <v>538</v>
      </c>
    </row>
    <row r="37" spans="1:10">
      <c r="A37" t="s">
        <v>53</v>
      </c>
      <c r="B37" s="1" t="s">
        <v>54</v>
      </c>
      <c r="C37" s="1">
        <v>2001</v>
      </c>
      <c r="D37" s="1" t="s">
        <v>55</v>
      </c>
      <c r="E37" s="1" t="s">
        <v>283</v>
      </c>
      <c r="F37" s="1" t="s">
        <v>286</v>
      </c>
      <c r="H37" s="1">
        <v>1994</v>
      </c>
      <c r="I37" s="1">
        <v>30</v>
      </c>
    </row>
    <row r="38" spans="1:10">
      <c r="A38" t="s">
        <v>53</v>
      </c>
      <c r="B38" s="1" t="s">
        <v>54</v>
      </c>
      <c r="C38" s="1">
        <v>2001</v>
      </c>
      <c r="D38" s="1" t="s">
        <v>55</v>
      </c>
      <c r="E38" s="1" t="s">
        <v>283</v>
      </c>
      <c r="F38" s="1" t="s">
        <v>287</v>
      </c>
      <c r="H38" s="1">
        <v>1994</v>
      </c>
      <c r="I38" s="1">
        <v>50</v>
      </c>
    </row>
    <row r="39" spans="1:10">
      <c r="A39" t="s">
        <v>53</v>
      </c>
      <c r="B39" s="1" t="s">
        <v>54</v>
      </c>
      <c r="C39" s="1">
        <v>2001</v>
      </c>
      <c r="D39" s="1" t="s">
        <v>55</v>
      </c>
      <c r="E39" s="1" t="s">
        <v>288</v>
      </c>
      <c r="H39" s="1">
        <v>1994</v>
      </c>
      <c r="I39" s="1">
        <v>11891</v>
      </c>
    </row>
    <row r="40" spans="1:10">
      <c r="A40" t="s">
        <v>53</v>
      </c>
      <c r="B40" s="1" t="s">
        <v>54</v>
      </c>
      <c r="C40" s="1">
        <v>2001</v>
      </c>
      <c r="D40" s="1" t="s">
        <v>55</v>
      </c>
      <c r="E40" s="1" t="s">
        <v>283</v>
      </c>
      <c r="F40" s="1" t="s">
        <v>284</v>
      </c>
      <c r="H40" s="1">
        <v>1995</v>
      </c>
      <c r="I40" s="1">
        <v>11321</v>
      </c>
    </row>
    <row r="41" spans="1:10">
      <c r="A41" t="s">
        <v>53</v>
      </c>
      <c r="B41" s="1" t="s">
        <v>54</v>
      </c>
      <c r="C41" s="1">
        <v>2001</v>
      </c>
      <c r="D41" s="1" t="s">
        <v>55</v>
      </c>
      <c r="E41" s="1" t="s">
        <v>283</v>
      </c>
      <c r="F41" s="1" t="s">
        <v>285</v>
      </c>
      <c r="H41" s="1">
        <v>1995</v>
      </c>
      <c r="I41" s="1">
        <v>539</v>
      </c>
    </row>
    <row r="42" spans="1:10">
      <c r="A42" t="s">
        <v>53</v>
      </c>
      <c r="B42" s="1" t="s">
        <v>54</v>
      </c>
      <c r="C42" s="1">
        <v>2001</v>
      </c>
      <c r="D42" s="1" t="s">
        <v>55</v>
      </c>
      <c r="E42" s="1" t="s">
        <v>283</v>
      </c>
      <c r="F42" s="1" t="s">
        <v>286</v>
      </c>
      <c r="H42" s="1">
        <v>1995</v>
      </c>
      <c r="I42" s="1">
        <v>27</v>
      </c>
    </row>
    <row r="43" spans="1:10">
      <c r="A43" t="s">
        <v>53</v>
      </c>
      <c r="B43" s="1" t="s">
        <v>54</v>
      </c>
      <c r="C43" s="1">
        <v>2001</v>
      </c>
      <c r="D43" s="1" t="s">
        <v>55</v>
      </c>
      <c r="E43" s="1" t="s">
        <v>283</v>
      </c>
      <c r="F43" s="1" t="s">
        <v>287</v>
      </c>
      <c r="H43" s="1">
        <v>1995</v>
      </c>
      <c r="I43" s="1">
        <v>47</v>
      </c>
    </row>
    <row r="44" spans="1:10">
      <c r="A44" t="s">
        <v>53</v>
      </c>
      <c r="B44" s="1" t="s">
        <v>54</v>
      </c>
      <c r="C44" s="1">
        <v>2001</v>
      </c>
      <c r="D44" s="1" t="s">
        <v>55</v>
      </c>
      <c r="E44" s="1" t="s">
        <v>288</v>
      </c>
      <c r="H44" s="1">
        <v>1995</v>
      </c>
      <c r="I44" s="1">
        <v>11934</v>
      </c>
    </row>
    <row r="45" spans="1:10">
      <c r="A45" t="s">
        <v>53</v>
      </c>
      <c r="B45" s="1" t="s">
        <v>54</v>
      </c>
      <c r="C45" s="1">
        <v>2001</v>
      </c>
      <c r="D45" s="1" t="s">
        <v>55</v>
      </c>
      <c r="E45" s="1" t="s">
        <v>283</v>
      </c>
      <c r="F45" s="1" t="s">
        <v>284</v>
      </c>
      <c r="H45" s="1">
        <v>1996</v>
      </c>
      <c r="I45" s="1">
        <v>10912</v>
      </c>
      <c r="J45" s="1" t="s">
        <v>290</v>
      </c>
    </row>
    <row r="46" spans="1:10">
      <c r="A46" t="s">
        <v>53</v>
      </c>
      <c r="B46" s="1" t="s">
        <v>54</v>
      </c>
      <c r="C46" s="1">
        <v>2001</v>
      </c>
      <c r="D46" s="1" t="s">
        <v>55</v>
      </c>
      <c r="E46" s="1" t="s">
        <v>283</v>
      </c>
      <c r="F46" s="1" t="s">
        <v>285</v>
      </c>
      <c r="H46" s="1">
        <v>1996</v>
      </c>
      <c r="I46" s="1">
        <v>498</v>
      </c>
      <c r="J46" s="1" t="s">
        <v>290</v>
      </c>
    </row>
    <row r="47" spans="1:10">
      <c r="A47" t="s">
        <v>53</v>
      </c>
      <c r="B47" s="1" t="s">
        <v>54</v>
      </c>
      <c r="C47" s="1">
        <v>2001</v>
      </c>
      <c r="D47" s="1" t="s">
        <v>55</v>
      </c>
      <c r="E47" s="1" t="s">
        <v>283</v>
      </c>
      <c r="F47" s="1" t="s">
        <v>286</v>
      </c>
      <c r="H47" s="1">
        <v>1996</v>
      </c>
      <c r="I47" s="1">
        <v>28</v>
      </c>
      <c r="J47" s="1" t="s">
        <v>290</v>
      </c>
    </row>
    <row r="48" spans="1:10">
      <c r="A48" t="s">
        <v>53</v>
      </c>
      <c r="B48" s="1" t="s">
        <v>54</v>
      </c>
      <c r="C48" s="1">
        <v>2001</v>
      </c>
      <c r="D48" s="1" t="s">
        <v>55</v>
      </c>
      <c r="E48" s="1" t="s">
        <v>283</v>
      </c>
      <c r="F48" s="1" t="s">
        <v>287</v>
      </c>
      <c r="H48" s="1">
        <v>1996</v>
      </c>
      <c r="I48" s="1">
        <v>43</v>
      </c>
      <c r="J48" s="1" t="s">
        <v>290</v>
      </c>
    </row>
    <row r="49" spans="1:10">
      <c r="A49" t="s">
        <v>53</v>
      </c>
      <c r="B49" s="1" t="s">
        <v>54</v>
      </c>
      <c r="C49" s="1">
        <v>2001</v>
      </c>
      <c r="D49" s="1" t="s">
        <v>55</v>
      </c>
      <c r="E49" s="1" t="s">
        <v>288</v>
      </c>
      <c r="H49" s="1">
        <v>1996</v>
      </c>
      <c r="I49" s="1">
        <v>11481</v>
      </c>
      <c r="J49" s="1" t="s">
        <v>290</v>
      </c>
    </row>
    <row r="50" spans="1:10">
      <c r="A50" t="s">
        <v>53</v>
      </c>
      <c r="B50" s="1" t="s">
        <v>54</v>
      </c>
      <c r="C50" s="1">
        <v>2001</v>
      </c>
      <c r="D50" s="1" t="s">
        <v>55</v>
      </c>
      <c r="E50" s="1" t="s">
        <v>283</v>
      </c>
      <c r="F50" s="1" t="s">
        <v>284</v>
      </c>
      <c r="H50" s="1">
        <v>1997</v>
      </c>
      <c r="I50" s="1">
        <v>10872</v>
      </c>
    </row>
    <row r="51" spans="1:10">
      <c r="A51" t="s">
        <v>53</v>
      </c>
      <c r="B51" s="1" t="s">
        <v>54</v>
      </c>
      <c r="C51" s="1">
        <v>2001</v>
      </c>
      <c r="D51" s="1" t="s">
        <v>55</v>
      </c>
      <c r="E51" s="1" t="s">
        <v>283</v>
      </c>
      <c r="F51" s="1" t="s">
        <v>285</v>
      </c>
      <c r="H51" s="1">
        <v>1997</v>
      </c>
      <c r="I51" s="1">
        <v>508</v>
      </c>
    </row>
    <row r="52" spans="1:10">
      <c r="A52" t="s">
        <v>53</v>
      </c>
      <c r="B52" s="1" t="s">
        <v>54</v>
      </c>
      <c r="C52" s="1">
        <v>2001</v>
      </c>
      <c r="D52" s="1" t="s">
        <v>55</v>
      </c>
      <c r="E52" s="1" t="s">
        <v>283</v>
      </c>
      <c r="F52" s="1" t="s">
        <v>286</v>
      </c>
      <c r="H52" s="1">
        <v>1997</v>
      </c>
      <c r="I52" s="1">
        <v>33</v>
      </c>
    </row>
    <row r="53" spans="1:10">
      <c r="A53" t="s">
        <v>53</v>
      </c>
      <c r="B53" s="1" t="s">
        <v>54</v>
      </c>
      <c r="C53" s="1">
        <v>2001</v>
      </c>
      <c r="D53" s="1" t="s">
        <v>55</v>
      </c>
      <c r="E53" s="1" t="s">
        <v>283</v>
      </c>
      <c r="F53" s="1" t="s">
        <v>287</v>
      </c>
      <c r="H53" s="1">
        <v>1997</v>
      </c>
      <c r="I53" s="1">
        <v>45</v>
      </c>
    </row>
    <row r="54" spans="1:10">
      <c r="A54" t="s">
        <v>53</v>
      </c>
      <c r="B54" s="1" t="s">
        <v>54</v>
      </c>
      <c r="C54" s="1">
        <v>2001</v>
      </c>
      <c r="D54" s="1" t="s">
        <v>55</v>
      </c>
      <c r="E54" s="1" t="s">
        <v>288</v>
      </c>
      <c r="H54" s="1">
        <v>1997</v>
      </c>
      <c r="I54" s="1">
        <v>11458</v>
      </c>
    </row>
    <row r="55" spans="1:10">
      <c r="A55" t="s">
        <v>53</v>
      </c>
      <c r="B55" s="1" t="s">
        <v>54</v>
      </c>
      <c r="C55" s="1">
        <v>2001</v>
      </c>
      <c r="D55" s="1" t="s">
        <v>55</v>
      </c>
      <c r="E55" s="1" t="s">
        <v>283</v>
      </c>
      <c r="F55" s="1" t="s">
        <v>284</v>
      </c>
      <c r="H55" s="1">
        <v>1998</v>
      </c>
      <c r="I55" s="1">
        <v>10434</v>
      </c>
    </row>
    <row r="56" spans="1:10">
      <c r="A56" t="s">
        <v>53</v>
      </c>
      <c r="B56" s="1" t="s">
        <v>54</v>
      </c>
      <c r="C56" s="1">
        <v>2001</v>
      </c>
      <c r="D56" s="1" t="s">
        <v>55</v>
      </c>
      <c r="E56" s="1" t="s">
        <v>283</v>
      </c>
      <c r="F56" s="1" t="s">
        <v>285</v>
      </c>
      <c r="H56" s="1">
        <v>1998</v>
      </c>
      <c r="I56" s="1">
        <v>826</v>
      </c>
    </row>
    <row r="57" spans="1:10">
      <c r="A57" t="s">
        <v>53</v>
      </c>
      <c r="B57" s="1" t="s">
        <v>54</v>
      </c>
      <c r="C57" s="1">
        <v>2001</v>
      </c>
      <c r="D57" s="1" t="s">
        <v>55</v>
      </c>
      <c r="E57" s="1" t="s">
        <v>283</v>
      </c>
      <c r="F57" s="1" t="s">
        <v>286</v>
      </c>
      <c r="H57" s="1">
        <v>1998</v>
      </c>
      <c r="I57" s="1">
        <v>52</v>
      </c>
    </row>
    <row r="58" spans="1:10">
      <c r="A58" t="s">
        <v>53</v>
      </c>
      <c r="B58" s="1" t="s">
        <v>54</v>
      </c>
      <c r="C58" s="1">
        <v>2001</v>
      </c>
      <c r="D58" s="1" t="s">
        <v>55</v>
      </c>
      <c r="E58" s="1" t="s">
        <v>283</v>
      </c>
      <c r="F58" s="1" t="s">
        <v>287</v>
      </c>
      <c r="H58" s="1">
        <v>1998</v>
      </c>
      <c r="I58" s="1">
        <v>119</v>
      </c>
    </row>
    <row r="59" spans="1:10">
      <c r="A59" t="s">
        <v>53</v>
      </c>
      <c r="B59" s="1" t="s">
        <v>54</v>
      </c>
      <c r="C59" s="1">
        <v>2001</v>
      </c>
      <c r="D59" s="1" t="s">
        <v>55</v>
      </c>
      <c r="E59" s="1" t="s">
        <v>288</v>
      </c>
      <c r="H59" s="1">
        <v>1998</v>
      </c>
      <c r="I59" s="1">
        <v>11431</v>
      </c>
    </row>
    <row r="60" spans="1:10">
      <c r="A60" t="s">
        <v>53</v>
      </c>
      <c r="B60" s="1" t="s">
        <v>54</v>
      </c>
      <c r="C60" s="1">
        <v>2001</v>
      </c>
      <c r="D60" s="1" t="s">
        <v>55</v>
      </c>
      <c r="E60" s="1" t="s">
        <v>283</v>
      </c>
      <c r="F60" s="1" t="s">
        <v>284</v>
      </c>
      <c r="H60" s="1">
        <v>1999</v>
      </c>
      <c r="I60" s="1">
        <v>10447</v>
      </c>
    </row>
    <row r="61" spans="1:10">
      <c r="A61" t="s">
        <v>53</v>
      </c>
      <c r="B61" s="1" t="s">
        <v>54</v>
      </c>
      <c r="C61" s="1">
        <v>2001</v>
      </c>
      <c r="D61" s="1" t="s">
        <v>55</v>
      </c>
      <c r="E61" s="1" t="s">
        <v>283</v>
      </c>
      <c r="F61" s="1" t="s">
        <v>285</v>
      </c>
      <c r="H61" s="1">
        <v>1999</v>
      </c>
      <c r="I61" s="1">
        <v>819</v>
      </c>
    </row>
    <row r="62" spans="1:10">
      <c r="A62" t="s">
        <v>53</v>
      </c>
      <c r="B62" s="1" t="s">
        <v>54</v>
      </c>
      <c r="C62" s="1">
        <v>2001</v>
      </c>
      <c r="D62" s="1" t="s">
        <v>55</v>
      </c>
      <c r="E62" s="1" t="s">
        <v>283</v>
      </c>
      <c r="F62" s="1" t="s">
        <v>286</v>
      </c>
      <c r="H62" s="1">
        <v>1999</v>
      </c>
      <c r="I62" s="1">
        <v>55</v>
      </c>
    </row>
    <row r="63" spans="1:10">
      <c r="A63" t="s">
        <v>53</v>
      </c>
      <c r="B63" s="1" t="s">
        <v>54</v>
      </c>
      <c r="C63" s="1">
        <v>2001</v>
      </c>
      <c r="D63" s="1" t="s">
        <v>55</v>
      </c>
      <c r="E63" s="1" t="s">
        <v>283</v>
      </c>
      <c r="F63" s="1" t="s">
        <v>287</v>
      </c>
      <c r="H63" s="1">
        <v>1999</v>
      </c>
      <c r="I63" s="1">
        <v>122</v>
      </c>
    </row>
    <row r="64" spans="1:10">
      <c r="A64" t="s">
        <v>53</v>
      </c>
      <c r="B64" s="1" t="s">
        <v>54</v>
      </c>
      <c r="C64" s="1">
        <v>2001</v>
      </c>
      <c r="D64" s="1" t="s">
        <v>55</v>
      </c>
      <c r="E64" s="1" t="s">
        <v>288</v>
      </c>
      <c r="H64" s="1">
        <v>1999</v>
      </c>
      <c r="I64" s="1">
        <v>11443</v>
      </c>
    </row>
    <row r="65" spans="1:9">
      <c r="A65" t="s">
        <v>53</v>
      </c>
      <c r="B65" s="1" t="s">
        <v>54</v>
      </c>
      <c r="C65" s="1">
        <v>2001</v>
      </c>
      <c r="D65" s="1" t="s">
        <v>55</v>
      </c>
      <c r="E65" s="1" t="s">
        <v>283</v>
      </c>
      <c r="F65" s="1" t="s">
        <v>284</v>
      </c>
      <c r="H65" s="1">
        <v>2000</v>
      </c>
      <c r="I65" s="1">
        <v>10453</v>
      </c>
    </row>
    <row r="66" spans="1:9">
      <c r="A66" t="s">
        <v>53</v>
      </c>
      <c r="B66" s="1" t="s">
        <v>54</v>
      </c>
      <c r="C66" s="1">
        <v>2001</v>
      </c>
      <c r="D66" s="1" t="s">
        <v>55</v>
      </c>
      <c r="E66" s="1" t="s">
        <v>283</v>
      </c>
      <c r="F66" s="1" t="s">
        <v>285</v>
      </c>
      <c r="H66" s="1">
        <v>2000</v>
      </c>
      <c r="I66" s="1">
        <v>824</v>
      </c>
    </row>
    <row r="67" spans="1:9">
      <c r="A67" t="s">
        <v>53</v>
      </c>
      <c r="B67" s="1" t="s">
        <v>54</v>
      </c>
      <c r="C67" s="1">
        <v>2001</v>
      </c>
      <c r="D67" s="1" t="s">
        <v>55</v>
      </c>
      <c r="E67" s="1" t="s">
        <v>283</v>
      </c>
      <c r="F67" s="1" t="s">
        <v>286</v>
      </c>
      <c r="H67" s="1">
        <v>2000</v>
      </c>
      <c r="I67" s="1">
        <v>54</v>
      </c>
    </row>
    <row r="68" spans="1:9">
      <c r="A68" t="s">
        <v>53</v>
      </c>
      <c r="B68" s="1" t="s">
        <v>54</v>
      </c>
      <c r="C68" s="1">
        <v>2001</v>
      </c>
      <c r="D68" s="1" t="s">
        <v>55</v>
      </c>
      <c r="E68" s="1" t="s">
        <v>283</v>
      </c>
      <c r="F68" s="1" t="s">
        <v>287</v>
      </c>
      <c r="H68" s="1">
        <v>2000</v>
      </c>
      <c r="I68" s="1">
        <v>123</v>
      </c>
    </row>
    <row r="69" spans="1:9">
      <c r="A69" t="s">
        <v>53</v>
      </c>
      <c r="B69" s="1" t="s">
        <v>54</v>
      </c>
      <c r="C69" s="1">
        <v>2001</v>
      </c>
      <c r="D69" s="1" t="s">
        <v>55</v>
      </c>
      <c r="E69" s="1" t="s">
        <v>288</v>
      </c>
      <c r="H69" s="1">
        <v>2000</v>
      </c>
      <c r="I69" s="1">
        <v>11454</v>
      </c>
    </row>
    <row r="70" spans="1:9">
      <c r="A70" t="s">
        <v>53</v>
      </c>
      <c r="B70" s="1" t="s">
        <v>54</v>
      </c>
      <c r="C70" s="1">
        <v>2012</v>
      </c>
      <c r="D70" s="1" t="s">
        <v>55</v>
      </c>
      <c r="E70" s="1" t="s">
        <v>283</v>
      </c>
      <c r="F70" s="1" t="s">
        <v>284</v>
      </c>
      <c r="H70" s="1">
        <v>2004</v>
      </c>
      <c r="I70" s="1">
        <v>10175</v>
      </c>
    </row>
    <row r="71" spans="1:9">
      <c r="A71" t="s">
        <v>53</v>
      </c>
      <c r="B71" s="1" t="s">
        <v>54</v>
      </c>
      <c r="C71" s="1">
        <v>2012</v>
      </c>
      <c r="D71" s="1" t="s">
        <v>55</v>
      </c>
      <c r="E71" s="1" t="s">
        <v>283</v>
      </c>
      <c r="F71" s="1" t="s">
        <v>285</v>
      </c>
      <c r="H71" s="1">
        <v>2004</v>
      </c>
      <c r="I71" s="1">
        <v>801</v>
      </c>
    </row>
    <row r="72" spans="1:9">
      <c r="A72" t="s">
        <v>53</v>
      </c>
      <c r="B72" s="1" t="s">
        <v>54</v>
      </c>
      <c r="C72" s="1">
        <v>2012</v>
      </c>
      <c r="D72" s="1" t="s">
        <v>55</v>
      </c>
      <c r="E72" s="1" t="s">
        <v>283</v>
      </c>
      <c r="F72" s="1" t="s">
        <v>286</v>
      </c>
      <c r="H72" s="1">
        <v>2004</v>
      </c>
      <c r="I72" s="1">
        <v>49</v>
      </c>
    </row>
    <row r="73" spans="1:9">
      <c r="A73" t="s">
        <v>53</v>
      </c>
      <c r="B73" s="1" t="s">
        <v>54</v>
      </c>
      <c r="C73" s="1">
        <v>2012</v>
      </c>
      <c r="D73" s="1" t="s">
        <v>55</v>
      </c>
      <c r="E73" s="1" t="s">
        <v>283</v>
      </c>
      <c r="F73" s="1" t="s">
        <v>287</v>
      </c>
      <c r="H73" s="1">
        <v>2004</v>
      </c>
      <c r="I73" s="1">
        <v>121</v>
      </c>
    </row>
    <row r="74" spans="1:9">
      <c r="A74" t="s">
        <v>53</v>
      </c>
      <c r="B74" s="1" t="s">
        <v>54</v>
      </c>
      <c r="C74" s="1">
        <v>2012</v>
      </c>
      <c r="D74" s="1" t="s">
        <v>55</v>
      </c>
      <c r="E74" s="1" t="s">
        <v>288</v>
      </c>
      <c r="H74" s="1">
        <v>2004</v>
      </c>
      <c r="I74" s="1">
        <v>11146</v>
      </c>
    </row>
    <row r="75" spans="1:9">
      <c r="A75" t="s">
        <v>53</v>
      </c>
      <c r="B75" s="1" t="s">
        <v>54</v>
      </c>
      <c r="C75" s="1">
        <v>2012</v>
      </c>
      <c r="D75" s="1" t="s">
        <v>55</v>
      </c>
      <c r="E75" s="1" t="s">
        <v>283</v>
      </c>
      <c r="F75" s="1" t="s">
        <v>284</v>
      </c>
      <c r="H75" s="1">
        <v>2005</v>
      </c>
      <c r="I75" s="1">
        <v>10106</v>
      </c>
    </row>
    <row r="76" spans="1:9">
      <c r="A76" t="s">
        <v>53</v>
      </c>
      <c r="B76" s="1" t="s">
        <v>54</v>
      </c>
      <c r="C76" s="1">
        <v>2012</v>
      </c>
      <c r="D76" s="1" t="s">
        <v>55</v>
      </c>
      <c r="E76" s="1" t="s">
        <v>283</v>
      </c>
      <c r="F76" s="1" t="s">
        <v>285</v>
      </c>
      <c r="H76" s="1">
        <v>2005</v>
      </c>
      <c r="I76" s="1">
        <v>792</v>
      </c>
    </row>
    <row r="77" spans="1:9">
      <c r="A77" t="s">
        <v>53</v>
      </c>
      <c r="B77" s="1" t="s">
        <v>54</v>
      </c>
      <c r="C77" s="1">
        <v>2012</v>
      </c>
      <c r="D77" s="1" t="s">
        <v>55</v>
      </c>
      <c r="E77" s="1" t="s">
        <v>283</v>
      </c>
      <c r="F77" s="1" t="s">
        <v>286</v>
      </c>
      <c r="H77" s="1">
        <v>2005</v>
      </c>
      <c r="I77" s="1">
        <v>50</v>
      </c>
    </row>
    <row r="78" spans="1:9">
      <c r="A78" t="s">
        <v>53</v>
      </c>
      <c r="B78" s="1" t="s">
        <v>54</v>
      </c>
      <c r="C78" s="1">
        <v>2012</v>
      </c>
      <c r="D78" s="1" t="s">
        <v>55</v>
      </c>
      <c r="E78" s="1" t="s">
        <v>283</v>
      </c>
      <c r="F78" s="1" t="s">
        <v>287</v>
      </c>
      <c r="H78" s="1">
        <v>2005</v>
      </c>
      <c r="I78" s="1">
        <v>120</v>
      </c>
    </row>
    <row r="79" spans="1:9">
      <c r="A79" t="s">
        <v>53</v>
      </c>
      <c r="B79" s="1" t="s">
        <v>54</v>
      </c>
      <c r="C79" s="1">
        <v>2012</v>
      </c>
      <c r="D79" s="1" t="s">
        <v>55</v>
      </c>
      <c r="E79" s="1" t="s">
        <v>288</v>
      </c>
      <c r="H79" s="1">
        <v>2005</v>
      </c>
      <c r="I79" s="1">
        <v>11068</v>
      </c>
    </row>
    <row r="80" spans="1:9">
      <c r="A80" t="s">
        <v>53</v>
      </c>
      <c r="B80" s="1" t="s">
        <v>54</v>
      </c>
      <c r="C80" s="1">
        <v>2012</v>
      </c>
      <c r="D80" s="1" t="s">
        <v>55</v>
      </c>
      <c r="E80" s="14" t="s">
        <v>283</v>
      </c>
      <c r="F80" s="14" t="s">
        <v>284</v>
      </c>
      <c r="H80" s="1">
        <v>2006</v>
      </c>
      <c r="I80" s="1">
        <v>9993</v>
      </c>
    </row>
    <row r="81" spans="1:10">
      <c r="A81" t="s">
        <v>53</v>
      </c>
      <c r="B81" s="1" t="s">
        <v>54</v>
      </c>
      <c r="C81" s="1">
        <v>2012</v>
      </c>
      <c r="D81" s="1" t="s">
        <v>55</v>
      </c>
      <c r="E81" s="14" t="s">
        <v>283</v>
      </c>
      <c r="F81" s="14" t="s">
        <v>285</v>
      </c>
      <c r="H81" s="1">
        <v>2006</v>
      </c>
      <c r="I81" s="1">
        <v>821</v>
      </c>
    </row>
    <row r="82" spans="1:10">
      <c r="A82" t="s">
        <v>53</v>
      </c>
      <c r="B82" s="1" t="s">
        <v>54</v>
      </c>
      <c r="C82" s="1">
        <v>2012</v>
      </c>
      <c r="D82" s="1" t="s">
        <v>55</v>
      </c>
      <c r="E82" s="14" t="s">
        <v>283</v>
      </c>
      <c r="F82" s="14" t="s">
        <v>286</v>
      </c>
      <c r="H82" s="1">
        <v>2006</v>
      </c>
      <c r="I82" s="1">
        <v>53</v>
      </c>
    </row>
    <row r="83" spans="1:10">
      <c r="A83" t="s">
        <v>53</v>
      </c>
      <c r="B83" s="1" t="s">
        <v>54</v>
      </c>
      <c r="C83" s="1">
        <v>2012</v>
      </c>
      <c r="D83" s="1" t="s">
        <v>55</v>
      </c>
      <c r="E83" s="14" t="s">
        <v>283</v>
      </c>
      <c r="F83" s="14" t="s">
        <v>287</v>
      </c>
      <c r="H83" s="1">
        <v>2006</v>
      </c>
      <c r="I83" s="1">
        <v>150</v>
      </c>
    </row>
    <row r="84" spans="1:10">
      <c r="A84" t="s">
        <v>53</v>
      </c>
      <c r="B84" s="1" t="s">
        <v>54</v>
      </c>
      <c r="C84" s="1">
        <v>2012</v>
      </c>
      <c r="D84" s="1" t="s">
        <v>55</v>
      </c>
      <c r="E84" s="14" t="s">
        <v>288</v>
      </c>
      <c r="F84" s="14"/>
      <c r="H84" s="1">
        <v>2006</v>
      </c>
      <c r="I84" s="1">
        <v>11017</v>
      </c>
    </row>
    <row r="85" spans="1:10">
      <c r="A85" t="s">
        <v>53</v>
      </c>
      <c r="B85" s="1" t="s">
        <v>54</v>
      </c>
      <c r="C85" s="1">
        <v>2012</v>
      </c>
      <c r="D85" s="1" t="s">
        <v>55</v>
      </c>
      <c r="E85" s="14" t="s">
        <v>283</v>
      </c>
      <c r="F85" s="14" t="s">
        <v>284</v>
      </c>
      <c r="H85" s="1">
        <v>2007</v>
      </c>
      <c r="I85" s="1">
        <v>9840</v>
      </c>
      <c r="J85" s="1" t="s">
        <v>291</v>
      </c>
    </row>
    <row r="86" spans="1:10">
      <c r="A86" t="s">
        <v>53</v>
      </c>
      <c r="B86" s="1" t="s">
        <v>54</v>
      </c>
      <c r="C86" s="1">
        <v>2012</v>
      </c>
      <c r="D86" s="1" t="s">
        <v>55</v>
      </c>
      <c r="E86" s="14" t="s">
        <v>283</v>
      </c>
      <c r="F86" s="14" t="s">
        <v>285</v>
      </c>
      <c r="H86" s="1">
        <v>2007</v>
      </c>
      <c r="I86" s="1">
        <v>752</v>
      </c>
      <c r="J86" s="1" t="s">
        <v>291</v>
      </c>
    </row>
    <row r="87" spans="1:10">
      <c r="A87" t="s">
        <v>53</v>
      </c>
      <c r="B87" s="1" t="s">
        <v>54</v>
      </c>
      <c r="C87" s="1">
        <v>2012</v>
      </c>
      <c r="D87" s="1" t="s">
        <v>55</v>
      </c>
      <c r="E87" s="14" t="s">
        <v>283</v>
      </c>
      <c r="F87" s="14" t="s">
        <v>286</v>
      </c>
      <c r="H87" s="1">
        <v>2007</v>
      </c>
      <c r="I87" s="1">
        <v>57</v>
      </c>
      <c r="J87" s="1" t="s">
        <v>291</v>
      </c>
    </row>
    <row r="88" spans="1:10">
      <c r="A88" t="s">
        <v>53</v>
      </c>
      <c r="B88" s="1" t="s">
        <v>54</v>
      </c>
      <c r="C88" s="1">
        <v>2012</v>
      </c>
      <c r="D88" s="1" t="s">
        <v>55</v>
      </c>
      <c r="E88" s="14" t="s">
        <v>283</v>
      </c>
      <c r="F88" s="14" t="s">
        <v>287</v>
      </c>
      <c r="H88" s="1">
        <v>2007</v>
      </c>
      <c r="I88" s="1">
        <v>111</v>
      </c>
      <c r="J88" s="1" t="s">
        <v>291</v>
      </c>
    </row>
    <row r="89" spans="1:10">
      <c r="A89" t="s">
        <v>53</v>
      </c>
      <c r="B89" s="1" t="s">
        <v>54</v>
      </c>
      <c r="C89" s="1">
        <v>2012</v>
      </c>
      <c r="D89" s="1" t="s">
        <v>55</v>
      </c>
      <c r="E89" s="14" t="s">
        <v>288</v>
      </c>
      <c r="F89" s="14"/>
      <c r="H89" s="1">
        <v>2007</v>
      </c>
      <c r="I89" s="1">
        <v>10760</v>
      </c>
      <c r="J89" s="1" t="s">
        <v>291</v>
      </c>
    </row>
    <row r="90" spans="1:10">
      <c r="A90" t="s">
        <v>53</v>
      </c>
      <c r="B90" s="1" t="s">
        <v>54</v>
      </c>
      <c r="C90" s="1">
        <v>2012</v>
      </c>
      <c r="D90" s="1" t="s">
        <v>55</v>
      </c>
      <c r="E90" s="14" t="s">
        <v>283</v>
      </c>
      <c r="F90" s="14" t="s">
        <v>284</v>
      </c>
      <c r="H90" s="1">
        <v>2008</v>
      </c>
      <c r="I90" s="1">
        <v>9699</v>
      </c>
    </row>
    <row r="91" spans="1:10">
      <c r="A91" t="s">
        <v>53</v>
      </c>
      <c r="B91" s="1" t="s">
        <v>54</v>
      </c>
      <c r="C91" s="1">
        <v>2012</v>
      </c>
      <c r="D91" s="1" t="s">
        <v>55</v>
      </c>
      <c r="E91" s="14" t="s">
        <v>283</v>
      </c>
      <c r="F91" s="14" t="s">
        <v>285</v>
      </c>
      <c r="H91" s="1">
        <v>2008</v>
      </c>
      <c r="I91" s="1">
        <v>742</v>
      </c>
    </row>
    <row r="92" spans="1:10">
      <c r="A92" t="s">
        <v>53</v>
      </c>
      <c r="B92" s="1" t="s">
        <v>54</v>
      </c>
      <c r="C92" s="1">
        <v>2012</v>
      </c>
      <c r="D92" s="1" t="s">
        <v>55</v>
      </c>
      <c r="E92" s="14" t="s">
        <v>283</v>
      </c>
      <c r="F92" s="14" t="s">
        <v>286</v>
      </c>
      <c r="H92" s="1">
        <v>2008</v>
      </c>
      <c r="I92" s="1">
        <v>56</v>
      </c>
    </row>
    <row r="93" spans="1:10">
      <c r="A93" t="s">
        <v>53</v>
      </c>
      <c r="B93" s="1" t="s">
        <v>54</v>
      </c>
      <c r="C93" s="1">
        <v>2012</v>
      </c>
      <c r="D93" s="1" t="s">
        <v>55</v>
      </c>
      <c r="E93" s="14" t="s">
        <v>283</v>
      </c>
      <c r="F93" s="14" t="s">
        <v>287</v>
      </c>
      <c r="H93" s="1">
        <v>2008</v>
      </c>
      <c r="I93" s="1">
        <v>115</v>
      </c>
    </row>
    <row r="94" spans="1:10">
      <c r="A94" t="s">
        <v>53</v>
      </c>
      <c r="B94" s="1" t="s">
        <v>54</v>
      </c>
      <c r="C94" s="1">
        <v>2012</v>
      </c>
      <c r="D94" s="1" t="s">
        <v>55</v>
      </c>
      <c r="E94" s="14" t="s">
        <v>288</v>
      </c>
      <c r="F94" s="14"/>
      <c r="H94" s="1">
        <v>2008</v>
      </c>
      <c r="I94" s="1">
        <v>10612</v>
      </c>
    </row>
    <row r="95" spans="1:10">
      <c r="A95" t="s">
        <v>53</v>
      </c>
      <c r="B95" s="1" t="s">
        <v>54</v>
      </c>
      <c r="C95" s="1">
        <v>2012</v>
      </c>
      <c r="D95" s="1" t="s">
        <v>55</v>
      </c>
      <c r="E95" s="14" t="s">
        <v>283</v>
      </c>
      <c r="F95" s="14" t="s">
        <v>284</v>
      </c>
      <c r="H95" s="1">
        <v>2009</v>
      </c>
      <c r="I95" s="1">
        <v>9641</v>
      </c>
    </row>
    <row r="96" spans="1:10">
      <c r="A96" t="s">
        <v>53</v>
      </c>
      <c r="B96" s="1" t="s">
        <v>54</v>
      </c>
      <c r="C96" s="1">
        <v>2012</v>
      </c>
      <c r="D96" s="1" t="s">
        <v>55</v>
      </c>
      <c r="E96" s="14" t="s">
        <v>283</v>
      </c>
      <c r="F96" s="14" t="s">
        <v>285</v>
      </c>
      <c r="H96" s="1">
        <v>2009</v>
      </c>
      <c r="I96" s="1">
        <v>739</v>
      </c>
    </row>
    <row r="97" spans="1:9">
      <c r="A97" t="s">
        <v>53</v>
      </c>
      <c r="B97" s="1" t="s">
        <v>54</v>
      </c>
      <c r="C97" s="1">
        <v>2012</v>
      </c>
      <c r="D97" s="1" t="s">
        <v>55</v>
      </c>
      <c r="E97" s="14" t="s">
        <v>283</v>
      </c>
      <c r="F97" s="14" t="s">
        <v>286</v>
      </c>
      <c r="H97" s="1">
        <v>2009</v>
      </c>
      <c r="I97" s="1">
        <v>55</v>
      </c>
    </row>
    <row r="98" spans="1:9">
      <c r="A98" t="s">
        <v>53</v>
      </c>
      <c r="B98" s="1" t="s">
        <v>54</v>
      </c>
      <c r="C98" s="1">
        <v>2012</v>
      </c>
      <c r="D98" s="1" t="s">
        <v>55</v>
      </c>
      <c r="E98" s="14" t="s">
        <v>283</v>
      </c>
      <c r="F98" s="14" t="s">
        <v>287</v>
      </c>
      <c r="H98" s="1">
        <v>2009</v>
      </c>
      <c r="I98" s="1">
        <v>114</v>
      </c>
    </row>
    <row r="99" spans="1:9">
      <c r="A99" t="s">
        <v>53</v>
      </c>
      <c r="B99" s="1" t="s">
        <v>54</v>
      </c>
      <c r="C99" s="1">
        <v>2012</v>
      </c>
      <c r="D99" s="1" t="s">
        <v>55</v>
      </c>
      <c r="E99" s="14" t="s">
        <v>288</v>
      </c>
      <c r="F99" s="14"/>
      <c r="H99" s="1">
        <v>2009</v>
      </c>
      <c r="I99" s="1">
        <v>10549</v>
      </c>
    </row>
    <row r="100" spans="1:9">
      <c r="A100" t="s">
        <v>53</v>
      </c>
      <c r="B100" s="1" t="s">
        <v>54</v>
      </c>
      <c r="C100" s="1">
        <v>2012</v>
      </c>
      <c r="D100" s="1" t="s">
        <v>55</v>
      </c>
      <c r="E100" s="14" t="s">
        <v>283</v>
      </c>
      <c r="F100" s="14" t="s">
        <v>284</v>
      </c>
      <c r="H100" s="1">
        <v>2010</v>
      </c>
      <c r="I100" s="1">
        <v>9716</v>
      </c>
    </row>
    <row r="101" spans="1:9">
      <c r="A101" t="s">
        <v>53</v>
      </c>
      <c r="B101" s="1" t="s">
        <v>54</v>
      </c>
      <c r="C101" s="1">
        <v>2012</v>
      </c>
      <c r="D101" s="1" t="s">
        <v>55</v>
      </c>
      <c r="E101" s="14" t="s">
        <v>283</v>
      </c>
      <c r="F101" s="14" t="s">
        <v>285</v>
      </c>
      <c r="H101" s="1">
        <v>2010</v>
      </c>
      <c r="I101" s="1">
        <v>747</v>
      </c>
    </row>
    <row r="102" spans="1:9">
      <c r="A102" t="s">
        <v>53</v>
      </c>
      <c r="B102" s="1" t="s">
        <v>54</v>
      </c>
      <c r="C102" s="1">
        <v>2012</v>
      </c>
      <c r="D102" s="1" t="s">
        <v>55</v>
      </c>
      <c r="E102" s="14" t="s">
        <v>283</v>
      </c>
      <c r="F102" s="14" t="s">
        <v>286</v>
      </c>
      <c r="H102" s="1">
        <v>2010</v>
      </c>
      <c r="I102" s="1">
        <v>55</v>
      </c>
    </row>
    <row r="103" spans="1:9">
      <c r="A103" t="s">
        <v>53</v>
      </c>
      <c r="B103" s="1" t="s">
        <v>54</v>
      </c>
      <c r="C103" s="1">
        <v>2012</v>
      </c>
      <c r="D103" s="1" t="s">
        <v>55</v>
      </c>
      <c r="E103" s="14" t="s">
        <v>283</v>
      </c>
      <c r="F103" s="14" t="s">
        <v>287</v>
      </c>
      <c r="H103" s="1">
        <v>2010</v>
      </c>
      <c r="I103" s="1">
        <v>115</v>
      </c>
    </row>
    <row r="104" spans="1:9">
      <c r="A104" t="s">
        <v>53</v>
      </c>
      <c r="B104" s="1" t="s">
        <v>54</v>
      </c>
      <c r="C104" s="1">
        <v>2012</v>
      </c>
      <c r="D104" s="1" t="s">
        <v>55</v>
      </c>
      <c r="E104" s="14" t="s">
        <v>288</v>
      </c>
      <c r="F104" s="14"/>
      <c r="H104" s="1">
        <v>2010</v>
      </c>
      <c r="I104" s="1">
        <v>10633</v>
      </c>
    </row>
    <row r="105" spans="1:9">
      <c r="A105" t="s">
        <v>53</v>
      </c>
      <c r="B105" s="1" t="s">
        <v>54</v>
      </c>
      <c r="C105" s="1">
        <v>2012</v>
      </c>
      <c r="D105" s="1" t="s">
        <v>55</v>
      </c>
      <c r="E105" s="14" t="s">
        <v>283</v>
      </c>
      <c r="F105" s="14" t="s">
        <v>284</v>
      </c>
      <c r="H105" s="1">
        <v>2011</v>
      </c>
      <c r="I105" s="1">
        <v>9720</v>
      </c>
    </row>
    <row r="106" spans="1:9">
      <c r="A106" t="s">
        <v>53</v>
      </c>
      <c r="B106" s="1" t="s">
        <v>54</v>
      </c>
      <c r="C106" s="1">
        <v>2012</v>
      </c>
      <c r="D106" s="1" t="s">
        <v>55</v>
      </c>
      <c r="E106" s="14" t="s">
        <v>283</v>
      </c>
      <c r="F106" s="14" t="s">
        <v>285</v>
      </c>
      <c r="H106" s="1">
        <v>2011</v>
      </c>
      <c r="I106" s="1">
        <v>747</v>
      </c>
    </row>
    <row r="107" spans="1:9">
      <c r="A107" t="s">
        <v>53</v>
      </c>
      <c r="B107" s="1" t="s">
        <v>54</v>
      </c>
      <c r="C107" s="1">
        <v>2012</v>
      </c>
      <c r="D107" s="1" t="s">
        <v>55</v>
      </c>
      <c r="E107" s="14" t="s">
        <v>283</v>
      </c>
      <c r="F107" s="14" t="s">
        <v>286</v>
      </c>
      <c r="H107" s="1">
        <v>2011</v>
      </c>
      <c r="I107" s="1">
        <v>57</v>
      </c>
    </row>
    <row r="108" spans="1:9">
      <c r="A108" t="s">
        <v>53</v>
      </c>
      <c r="B108" s="1" t="s">
        <v>54</v>
      </c>
      <c r="C108" s="1">
        <v>2012</v>
      </c>
      <c r="D108" s="1" t="s">
        <v>55</v>
      </c>
      <c r="E108" s="14" t="s">
        <v>283</v>
      </c>
      <c r="F108" s="14" t="s">
        <v>287</v>
      </c>
      <c r="H108" s="1">
        <v>2011</v>
      </c>
      <c r="I108" s="1">
        <v>121</v>
      </c>
    </row>
    <row r="109" spans="1:9">
      <c r="A109" t="s">
        <v>53</v>
      </c>
      <c r="B109" s="1" t="s">
        <v>54</v>
      </c>
      <c r="C109" s="1">
        <v>2012</v>
      </c>
      <c r="D109" s="1" t="s">
        <v>55</v>
      </c>
      <c r="E109" s="14" t="s">
        <v>288</v>
      </c>
      <c r="F109" s="14"/>
      <c r="H109" s="1">
        <v>2011</v>
      </c>
      <c r="I109" s="1">
        <v>10645</v>
      </c>
    </row>
    <row r="110" spans="1:9">
      <c r="A110" t="s">
        <v>53</v>
      </c>
      <c r="B110" s="1" t="s">
        <v>54</v>
      </c>
      <c r="C110" s="1">
        <v>2014</v>
      </c>
      <c r="D110" s="1" t="s">
        <v>55</v>
      </c>
      <c r="E110" s="1" t="s">
        <v>283</v>
      </c>
      <c r="F110" s="1" t="s">
        <v>284</v>
      </c>
      <c r="H110" s="1">
        <v>2006</v>
      </c>
      <c r="I110" s="1">
        <v>9993</v>
      </c>
    </row>
    <row r="111" spans="1:9">
      <c r="A111" t="s">
        <v>53</v>
      </c>
      <c r="B111" s="1" t="s">
        <v>54</v>
      </c>
      <c r="C111" s="1">
        <v>2014</v>
      </c>
      <c r="D111" s="1" t="s">
        <v>55</v>
      </c>
      <c r="E111" s="1" t="s">
        <v>283</v>
      </c>
      <c r="F111" s="1" t="s">
        <v>285</v>
      </c>
      <c r="H111" s="1">
        <v>2006</v>
      </c>
      <c r="I111" s="1">
        <v>821</v>
      </c>
    </row>
    <row r="112" spans="1:9">
      <c r="A112" t="s">
        <v>53</v>
      </c>
      <c r="B112" s="1" t="s">
        <v>54</v>
      </c>
      <c r="C112" s="1">
        <v>2014</v>
      </c>
      <c r="D112" s="1" t="s">
        <v>55</v>
      </c>
      <c r="E112" s="1" t="s">
        <v>283</v>
      </c>
      <c r="F112" s="1" t="s">
        <v>286</v>
      </c>
      <c r="H112" s="1">
        <v>2006</v>
      </c>
      <c r="I112" s="1">
        <v>53</v>
      </c>
    </row>
    <row r="113" spans="1:9">
      <c r="A113" t="s">
        <v>53</v>
      </c>
      <c r="B113" s="1" t="s">
        <v>54</v>
      </c>
      <c r="C113" s="1">
        <v>2014</v>
      </c>
      <c r="D113" s="1" t="s">
        <v>55</v>
      </c>
      <c r="E113" s="1" t="s">
        <v>283</v>
      </c>
      <c r="F113" s="1" t="s">
        <v>287</v>
      </c>
      <c r="H113" s="1">
        <v>2006</v>
      </c>
      <c r="I113" s="1">
        <v>150</v>
      </c>
    </row>
    <row r="114" spans="1:9">
      <c r="A114" t="s">
        <v>53</v>
      </c>
      <c r="B114" s="1" t="s">
        <v>54</v>
      </c>
      <c r="C114" s="1">
        <v>2014</v>
      </c>
      <c r="D114" s="1" t="s">
        <v>55</v>
      </c>
      <c r="E114" s="1" t="s">
        <v>288</v>
      </c>
      <c r="H114" s="1">
        <v>2006</v>
      </c>
      <c r="I114" s="1">
        <v>11017</v>
      </c>
    </row>
    <row r="115" spans="1:9">
      <c r="A115" t="s">
        <v>53</v>
      </c>
      <c r="B115" s="1" t="s">
        <v>54</v>
      </c>
      <c r="C115" s="1">
        <v>2014</v>
      </c>
      <c r="D115" s="1" t="s">
        <v>55</v>
      </c>
      <c r="E115" s="1" t="s">
        <v>283</v>
      </c>
      <c r="F115" s="1" t="s">
        <v>284</v>
      </c>
      <c r="H115" s="1">
        <v>2007</v>
      </c>
      <c r="I115" s="1">
        <v>9840</v>
      </c>
    </row>
    <row r="116" spans="1:9">
      <c r="A116" t="s">
        <v>53</v>
      </c>
      <c r="B116" s="1" t="s">
        <v>54</v>
      </c>
      <c r="C116" s="1">
        <v>2014</v>
      </c>
      <c r="D116" s="1" t="s">
        <v>55</v>
      </c>
      <c r="E116" s="1" t="s">
        <v>283</v>
      </c>
      <c r="F116" s="1" t="s">
        <v>285</v>
      </c>
      <c r="H116" s="1">
        <v>2007</v>
      </c>
      <c r="I116" s="1">
        <v>752</v>
      </c>
    </row>
    <row r="117" spans="1:9">
      <c r="A117" t="s">
        <v>53</v>
      </c>
      <c r="B117" s="1" t="s">
        <v>54</v>
      </c>
      <c r="C117" s="1">
        <v>2014</v>
      </c>
      <c r="D117" s="1" t="s">
        <v>55</v>
      </c>
      <c r="E117" s="1" t="s">
        <v>283</v>
      </c>
      <c r="F117" s="1" t="s">
        <v>286</v>
      </c>
      <c r="H117" s="1">
        <v>2007</v>
      </c>
      <c r="I117" s="1">
        <v>57</v>
      </c>
    </row>
    <row r="118" spans="1:9">
      <c r="A118" t="s">
        <v>53</v>
      </c>
      <c r="B118" s="1" t="s">
        <v>54</v>
      </c>
      <c r="C118" s="1">
        <v>2014</v>
      </c>
      <c r="D118" s="1" t="s">
        <v>55</v>
      </c>
      <c r="E118" s="1" t="s">
        <v>283</v>
      </c>
      <c r="F118" s="1" t="s">
        <v>287</v>
      </c>
      <c r="H118" s="1">
        <v>2007</v>
      </c>
      <c r="I118" s="1">
        <v>111</v>
      </c>
    </row>
    <row r="119" spans="1:9">
      <c r="A119" t="s">
        <v>53</v>
      </c>
      <c r="B119" s="1" t="s">
        <v>54</v>
      </c>
      <c r="C119" s="1">
        <v>2014</v>
      </c>
      <c r="D119" s="1" t="s">
        <v>55</v>
      </c>
      <c r="E119" s="1" t="s">
        <v>288</v>
      </c>
      <c r="H119" s="1">
        <v>2007</v>
      </c>
      <c r="I119" s="1">
        <v>10760</v>
      </c>
    </row>
    <row r="120" spans="1:9">
      <c r="A120" t="s">
        <v>53</v>
      </c>
      <c r="B120" s="1" t="s">
        <v>54</v>
      </c>
      <c r="C120" s="1">
        <v>2014</v>
      </c>
      <c r="D120" s="1" t="s">
        <v>55</v>
      </c>
      <c r="E120" s="14" t="s">
        <v>283</v>
      </c>
      <c r="F120" s="14" t="s">
        <v>284</v>
      </c>
      <c r="H120" s="1">
        <v>2008</v>
      </c>
      <c r="I120" s="1">
        <v>9699</v>
      </c>
    </row>
    <row r="121" spans="1:9">
      <c r="A121" t="s">
        <v>53</v>
      </c>
      <c r="B121" s="1" t="s">
        <v>54</v>
      </c>
      <c r="C121" s="1">
        <v>2014</v>
      </c>
      <c r="D121" s="1" t="s">
        <v>55</v>
      </c>
      <c r="E121" s="14" t="s">
        <v>283</v>
      </c>
      <c r="F121" s="14" t="s">
        <v>285</v>
      </c>
      <c r="H121" s="1">
        <v>2008</v>
      </c>
      <c r="I121" s="1">
        <v>742</v>
      </c>
    </row>
    <row r="122" spans="1:9">
      <c r="A122" t="s">
        <v>53</v>
      </c>
      <c r="B122" s="1" t="s">
        <v>54</v>
      </c>
      <c r="C122" s="1">
        <v>2014</v>
      </c>
      <c r="D122" s="1" t="s">
        <v>55</v>
      </c>
      <c r="E122" s="14" t="s">
        <v>283</v>
      </c>
      <c r="F122" s="14" t="s">
        <v>286</v>
      </c>
      <c r="H122" s="1">
        <v>2008</v>
      </c>
      <c r="I122" s="1">
        <v>56</v>
      </c>
    </row>
    <row r="123" spans="1:9">
      <c r="A123" t="s">
        <v>53</v>
      </c>
      <c r="B123" s="1" t="s">
        <v>54</v>
      </c>
      <c r="C123" s="1">
        <v>2014</v>
      </c>
      <c r="D123" s="1" t="s">
        <v>55</v>
      </c>
      <c r="E123" s="14" t="s">
        <v>283</v>
      </c>
      <c r="F123" s="14" t="s">
        <v>287</v>
      </c>
      <c r="H123" s="1">
        <v>2008</v>
      </c>
      <c r="I123" s="1">
        <v>115</v>
      </c>
    </row>
    <row r="124" spans="1:9">
      <c r="A124" t="s">
        <v>53</v>
      </c>
      <c r="B124" s="1" t="s">
        <v>54</v>
      </c>
      <c r="C124" s="1">
        <v>2014</v>
      </c>
      <c r="D124" s="1" t="s">
        <v>55</v>
      </c>
      <c r="E124" s="14" t="s">
        <v>288</v>
      </c>
      <c r="F124" s="14"/>
      <c r="H124" s="1">
        <v>2008</v>
      </c>
      <c r="I124" s="1">
        <v>10612</v>
      </c>
    </row>
    <row r="125" spans="1:9">
      <c r="A125" t="s">
        <v>53</v>
      </c>
      <c r="B125" s="1" t="s">
        <v>54</v>
      </c>
      <c r="C125" s="1">
        <v>2014</v>
      </c>
      <c r="D125" s="1" t="s">
        <v>55</v>
      </c>
      <c r="E125" s="14" t="s">
        <v>283</v>
      </c>
      <c r="F125" s="14" t="s">
        <v>284</v>
      </c>
      <c r="H125" s="1">
        <v>2009</v>
      </c>
      <c r="I125" s="1">
        <v>9641</v>
      </c>
    </row>
    <row r="126" spans="1:9">
      <c r="A126" t="s">
        <v>53</v>
      </c>
      <c r="B126" s="1" t="s">
        <v>54</v>
      </c>
      <c r="C126" s="1">
        <v>2014</v>
      </c>
      <c r="D126" s="1" t="s">
        <v>55</v>
      </c>
      <c r="E126" s="14" t="s">
        <v>283</v>
      </c>
      <c r="F126" s="14" t="s">
        <v>285</v>
      </c>
      <c r="H126" s="1">
        <v>2009</v>
      </c>
      <c r="I126" s="1">
        <v>739</v>
      </c>
    </row>
    <row r="127" spans="1:9">
      <c r="A127" t="s">
        <v>53</v>
      </c>
      <c r="B127" s="1" t="s">
        <v>54</v>
      </c>
      <c r="C127" s="1">
        <v>2014</v>
      </c>
      <c r="D127" s="1" t="s">
        <v>55</v>
      </c>
      <c r="E127" s="14" t="s">
        <v>283</v>
      </c>
      <c r="F127" s="14" t="s">
        <v>286</v>
      </c>
      <c r="H127" s="1">
        <v>2009</v>
      </c>
      <c r="I127" s="1">
        <v>55</v>
      </c>
    </row>
    <row r="128" spans="1:9">
      <c r="A128" t="s">
        <v>53</v>
      </c>
      <c r="B128" s="1" t="s">
        <v>54</v>
      </c>
      <c r="C128" s="1">
        <v>2014</v>
      </c>
      <c r="D128" s="1" t="s">
        <v>55</v>
      </c>
      <c r="E128" s="14" t="s">
        <v>283</v>
      </c>
      <c r="F128" s="14" t="s">
        <v>287</v>
      </c>
      <c r="H128" s="1">
        <v>2009</v>
      </c>
      <c r="I128" s="1">
        <v>114</v>
      </c>
    </row>
    <row r="129" spans="1:9">
      <c r="A129" t="s">
        <v>53</v>
      </c>
      <c r="B129" s="1" t="s">
        <v>54</v>
      </c>
      <c r="C129" s="1">
        <v>2014</v>
      </c>
      <c r="D129" s="1" t="s">
        <v>55</v>
      </c>
      <c r="E129" s="14" t="s">
        <v>288</v>
      </c>
      <c r="F129" s="14"/>
      <c r="H129" s="1">
        <v>2009</v>
      </c>
      <c r="I129" s="1">
        <v>10549</v>
      </c>
    </row>
    <row r="130" spans="1:9">
      <c r="A130" t="s">
        <v>53</v>
      </c>
      <c r="B130" s="1" t="s">
        <v>54</v>
      </c>
      <c r="C130" s="1">
        <v>2014</v>
      </c>
      <c r="D130" s="1" t="s">
        <v>55</v>
      </c>
      <c r="E130" s="14" t="s">
        <v>283</v>
      </c>
      <c r="F130" s="14" t="s">
        <v>284</v>
      </c>
      <c r="H130" s="1">
        <v>2010</v>
      </c>
      <c r="I130" s="1">
        <v>9716</v>
      </c>
    </row>
    <row r="131" spans="1:9">
      <c r="A131" t="s">
        <v>53</v>
      </c>
      <c r="B131" s="1" t="s">
        <v>54</v>
      </c>
      <c r="C131" s="1">
        <v>2014</v>
      </c>
      <c r="D131" s="1" t="s">
        <v>55</v>
      </c>
      <c r="E131" s="14" t="s">
        <v>283</v>
      </c>
      <c r="F131" s="14" t="s">
        <v>285</v>
      </c>
      <c r="H131" s="1">
        <v>2010</v>
      </c>
      <c r="I131" s="1">
        <v>747</v>
      </c>
    </row>
    <row r="132" spans="1:9">
      <c r="A132" t="s">
        <v>53</v>
      </c>
      <c r="B132" s="1" t="s">
        <v>54</v>
      </c>
      <c r="C132" s="1">
        <v>2014</v>
      </c>
      <c r="D132" s="1" t="s">
        <v>55</v>
      </c>
      <c r="E132" s="14" t="s">
        <v>283</v>
      </c>
      <c r="F132" s="14" t="s">
        <v>286</v>
      </c>
      <c r="H132" s="1">
        <v>2010</v>
      </c>
      <c r="I132" s="1">
        <v>55</v>
      </c>
    </row>
    <row r="133" spans="1:9">
      <c r="A133" t="s">
        <v>53</v>
      </c>
      <c r="B133" s="1" t="s">
        <v>54</v>
      </c>
      <c r="C133" s="1">
        <v>2014</v>
      </c>
      <c r="D133" s="1" t="s">
        <v>55</v>
      </c>
      <c r="E133" s="14" t="s">
        <v>283</v>
      </c>
      <c r="F133" s="14" t="s">
        <v>287</v>
      </c>
      <c r="H133" s="1">
        <v>2010</v>
      </c>
      <c r="I133" s="1">
        <v>115</v>
      </c>
    </row>
    <row r="134" spans="1:9">
      <c r="A134" t="s">
        <v>53</v>
      </c>
      <c r="B134" s="1" t="s">
        <v>54</v>
      </c>
      <c r="C134" s="1">
        <v>2014</v>
      </c>
      <c r="D134" s="1" t="s">
        <v>55</v>
      </c>
      <c r="E134" s="14" t="s">
        <v>288</v>
      </c>
      <c r="F134" s="14"/>
      <c r="H134" s="1">
        <v>2010</v>
      </c>
      <c r="I134" s="1">
        <v>10633</v>
      </c>
    </row>
    <row r="135" spans="1:9">
      <c r="A135" t="s">
        <v>53</v>
      </c>
      <c r="B135" s="1" t="s">
        <v>54</v>
      </c>
      <c r="C135" s="1">
        <v>2014</v>
      </c>
      <c r="D135" s="1" t="s">
        <v>55</v>
      </c>
      <c r="E135" s="14" t="s">
        <v>283</v>
      </c>
      <c r="F135" s="14" t="s">
        <v>284</v>
      </c>
      <c r="H135" s="1">
        <v>2011</v>
      </c>
      <c r="I135" s="1">
        <v>9720</v>
      </c>
    </row>
    <row r="136" spans="1:9">
      <c r="A136" t="s">
        <v>53</v>
      </c>
      <c r="B136" s="1" t="s">
        <v>54</v>
      </c>
      <c r="C136" s="1">
        <v>2014</v>
      </c>
      <c r="D136" s="1" t="s">
        <v>55</v>
      </c>
      <c r="E136" s="14" t="s">
        <v>283</v>
      </c>
      <c r="F136" s="14" t="s">
        <v>285</v>
      </c>
      <c r="H136" s="1">
        <v>2011</v>
      </c>
      <c r="I136" s="1">
        <v>747</v>
      </c>
    </row>
    <row r="137" spans="1:9">
      <c r="A137" t="s">
        <v>53</v>
      </c>
      <c r="B137" s="1" t="s">
        <v>54</v>
      </c>
      <c r="C137" s="1">
        <v>2014</v>
      </c>
      <c r="D137" s="1" t="s">
        <v>55</v>
      </c>
      <c r="E137" s="14" t="s">
        <v>283</v>
      </c>
      <c r="F137" s="14" t="s">
        <v>286</v>
      </c>
      <c r="H137" s="1">
        <v>2011</v>
      </c>
      <c r="I137" s="1">
        <v>57</v>
      </c>
    </row>
    <row r="138" spans="1:9">
      <c r="A138" t="s">
        <v>53</v>
      </c>
      <c r="B138" s="1" t="s">
        <v>54</v>
      </c>
      <c r="C138" s="1">
        <v>2014</v>
      </c>
      <c r="D138" s="1" t="s">
        <v>55</v>
      </c>
      <c r="E138" s="14" t="s">
        <v>283</v>
      </c>
      <c r="F138" s="14" t="s">
        <v>287</v>
      </c>
      <c r="H138" s="1">
        <v>2011</v>
      </c>
      <c r="I138" s="1">
        <v>121</v>
      </c>
    </row>
    <row r="139" spans="1:9">
      <c r="A139" t="s">
        <v>53</v>
      </c>
      <c r="B139" s="1" t="s">
        <v>54</v>
      </c>
      <c r="C139" s="1">
        <v>2014</v>
      </c>
      <c r="D139" s="1" t="s">
        <v>55</v>
      </c>
      <c r="E139" s="14" t="s">
        <v>288</v>
      </c>
      <c r="F139" s="14"/>
      <c r="H139" s="1">
        <v>2011</v>
      </c>
      <c r="I139" s="1">
        <v>10645</v>
      </c>
    </row>
    <row r="140" spans="1:9">
      <c r="A140" t="s">
        <v>53</v>
      </c>
      <c r="B140" s="1" t="s">
        <v>54</v>
      </c>
      <c r="C140" s="1">
        <v>2014</v>
      </c>
      <c r="D140" s="1" t="s">
        <v>55</v>
      </c>
      <c r="E140" s="14" t="s">
        <v>283</v>
      </c>
      <c r="F140" s="14" t="s">
        <v>284</v>
      </c>
      <c r="H140" s="1">
        <v>2012</v>
      </c>
      <c r="I140" s="1">
        <v>10261</v>
      </c>
    </row>
    <row r="141" spans="1:9">
      <c r="A141" t="s">
        <v>53</v>
      </c>
      <c r="B141" s="1" t="s">
        <v>54</v>
      </c>
      <c r="C141" s="1">
        <v>2014</v>
      </c>
      <c r="D141" s="1" t="s">
        <v>55</v>
      </c>
      <c r="E141" s="14" t="s">
        <v>283</v>
      </c>
      <c r="F141" s="14" t="s">
        <v>285</v>
      </c>
      <c r="H141" s="1">
        <v>2012</v>
      </c>
      <c r="I141" s="1">
        <v>779</v>
      </c>
    </row>
    <row r="142" spans="1:9">
      <c r="A142" t="s">
        <v>53</v>
      </c>
      <c r="B142" s="1" t="s">
        <v>54</v>
      </c>
      <c r="C142" s="1">
        <v>2014</v>
      </c>
      <c r="D142" s="1" t="s">
        <v>55</v>
      </c>
      <c r="E142" s="14" t="s">
        <v>283</v>
      </c>
      <c r="F142" s="14" t="s">
        <v>286</v>
      </c>
      <c r="H142" s="1">
        <v>2012</v>
      </c>
      <c r="I142" s="1">
        <v>60</v>
      </c>
    </row>
    <row r="143" spans="1:9">
      <c r="A143" t="s">
        <v>53</v>
      </c>
      <c r="B143" s="1" t="s">
        <v>54</v>
      </c>
      <c r="C143" s="1">
        <v>2014</v>
      </c>
      <c r="D143" s="1" t="s">
        <v>55</v>
      </c>
      <c r="E143" s="14" t="s">
        <v>283</v>
      </c>
      <c r="F143" s="14" t="s">
        <v>287</v>
      </c>
      <c r="H143" s="1">
        <v>2012</v>
      </c>
      <c r="I143" s="1">
        <v>133</v>
      </c>
    </row>
    <row r="144" spans="1:9">
      <c r="A144" t="s">
        <v>53</v>
      </c>
      <c r="B144" s="1" t="s">
        <v>54</v>
      </c>
      <c r="C144" s="1">
        <v>2014</v>
      </c>
      <c r="D144" s="1" t="s">
        <v>55</v>
      </c>
      <c r="E144" s="14" t="s">
        <v>288</v>
      </c>
      <c r="F144" s="14"/>
      <c r="H144" s="1">
        <v>2012</v>
      </c>
      <c r="I144" s="1">
        <v>11233</v>
      </c>
    </row>
    <row r="145" spans="1:9">
      <c r="A145" t="s">
        <v>53</v>
      </c>
      <c r="B145" s="1" t="s">
        <v>54</v>
      </c>
      <c r="C145" s="1">
        <v>2014</v>
      </c>
      <c r="D145" s="1" t="s">
        <v>55</v>
      </c>
      <c r="E145" s="14" t="s">
        <v>283</v>
      </c>
      <c r="F145" s="14" t="s">
        <v>284</v>
      </c>
      <c r="H145" s="1">
        <v>2013</v>
      </c>
      <c r="I145" s="1">
        <v>10237</v>
      </c>
    </row>
    <row r="146" spans="1:9">
      <c r="A146" t="s">
        <v>53</v>
      </c>
      <c r="B146" s="1" t="s">
        <v>54</v>
      </c>
      <c r="C146" s="1">
        <v>2014</v>
      </c>
      <c r="D146" s="1" t="s">
        <v>55</v>
      </c>
      <c r="E146" s="14" t="s">
        <v>283</v>
      </c>
      <c r="F146" s="14" t="s">
        <v>285</v>
      </c>
      <c r="H146" s="1">
        <v>2013</v>
      </c>
      <c r="I146" s="1">
        <v>761</v>
      </c>
    </row>
    <row r="147" spans="1:9">
      <c r="A147" t="s">
        <v>53</v>
      </c>
      <c r="B147" s="1" t="s">
        <v>54</v>
      </c>
      <c r="C147" s="1">
        <v>2014</v>
      </c>
      <c r="D147" s="1" t="s">
        <v>55</v>
      </c>
      <c r="E147" s="14" t="s">
        <v>283</v>
      </c>
      <c r="F147" s="14" t="s">
        <v>286</v>
      </c>
      <c r="H147" s="1">
        <v>2013</v>
      </c>
      <c r="I147" s="1">
        <v>60</v>
      </c>
    </row>
    <row r="148" spans="1:9">
      <c r="A148" t="s">
        <v>53</v>
      </c>
      <c r="B148" s="1" t="s">
        <v>54</v>
      </c>
      <c r="C148" s="1">
        <v>2014</v>
      </c>
      <c r="D148" s="1" t="s">
        <v>55</v>
      </c>
      <c r="E148" s="14" t="s">
        <v>283</v>
      </c>
      <c r="F148" s="14" t="s">
        <v>287</v>
      </c>
      <c r="H148" s="1">
        <v>2013</v>
      </c>
      <c r="I148" s="1">
        <v>130</v>
      </c>
    </row>
    <row r="149" spans="1:9">
      <c r="A149" t="s">
        <v>53</v>
      </c>
      <c r="B149" s="1" t="s">
        <v>54</v>
      </c>
      <c r="C149" s="1">
        <v>2014</v>
      </c>
      <c r="D149" s="1" t="s">
        <v>55</v>
      </c>
      <c r="E149" s="14" t="s">
        <v>288</v>
      </c>
      <c r="F149" s="14"/>
      <c r="H149" s="1">
        <v>2013</v>
      </c>
      <c r="I149" s="1">
        <v>11188</v>
      </c>
    </row>
    <row r="150" spans="1:9">
      <c r="A150" t="s">
        <v>53</v>
      </c>
      <c r="B150" s="1" t="s">
        <v>54</v>
      </c>
      <c r="C150" s="1">
        <v>2016</v>
      </c>
      <c r="D150" s="1" t="s">
        <v>55</v>
      </c>
      <c r="E150" s="14" t="s">
        <v>283</v>
      </c>
      <c r="F150" s="14" t="s">
        <v>284</v>
      </c>
      <c r="H150" s="1">
        <v>2011</v>
      </c>
      <c r="I150" s="1">
        <v>9720</v>
      </c>
    </row>
    <row r="151" spans="1:9">
      <c r="A151" t="s">
        <v>53</v>
      </c>
      <c r="B151" s="1" t="s">
        <v>54</v>
      </c>
      <c r="C151" s="1">
        <v>2016</v>
      </c>
      <c r="D151" s="1" t="s">
        <v>55</v>
      </c>
      <c r="E151" s="14" t="s">
        <v>283</v>
      </c>
      <c r="F151" s="14" t="s">
        <v>285</v>
      </c>
      <c r="H151" s="1">
        <v>2011</v>
      </c>
      <c r="I151" s="1">
        <v>747</v>
      </c>
    </row>
    <row r="152" spans="1:9">
      <c r="A152" t="s">
        <v>53</v>
      </c>
      <c r="B152" s="1" t="s">
        <v>54</v>
      </c>
      <c r="C152" s="1">
        <v>2016</v>
      </c>
      <c r="D152" s="1" t="s">
        <v>55</v>
      </c>
      <c r="E152" s="14" t="s">
        <v>283</v>
      </c>
      <c r="F152" s="14" t="s">
        <v>286</v>
      </c>
      <c r="H152" s="1">
        <v>2011</v>
      </c>
      <c r="I152" s="1">
        <v>57</v>
      </c>
    </row>
    <row r="153" spans="1:9">
      <c r="A153" t="s">
        <v>53</v>
      </c>
      <c r="B153" s="1" t="s">
        <v>54</v>
      </c>
      <c r="C153" s="1">
        <v>2016</v>
      </c>
      <c r="D153" s="1" t="s">
        <v>55</v>
      </c>
      <c r="E153" s="14" t="s">
        <v>283</v>
      </c>
      <c r="F153" s="14" t="s">
        <v>287</v>
      </c>
      <c r="H153" s="1">
        <v>2011</v>
      </c>
      <c r="I153" s="1">
        <v>121</v>
      </c>
    </row>
    <row r="154" spans="1:9">
      <c r="A154" t="s">
        <v>53</v>
      </c>
      <c r="B154" s="1" t="s">
        <v>54</v>
      </c>
      <c r="C154" s="1">
        <v>2016</v>
      </c>
      <c r="D154" s="1" t="s">
        <v>55</v>
      </c>
      <c r="E154" s="14" t="s">
        <v>288</v>
      </c>
      <c r="F154" s="14"/>
      <c r="H154" s="1">
        <v>2011</v>
      </c>
      <c r="I154" s="1">
        <v>10645</v>
      </c>
    </row>
    <row r="155" spans="1:9">
      <c r="A155" t="s">
        <v>53</v>
      </c>
      <c r="B155" s="1" t="s">
        <v>54</v>
      </c>
      <c r="C155" s="1">
        <v>2016</v>
      </c>
      <c r="D155" s="1" t="s">
        <v>55</v>
      </c>
      <c r="E155" s="14" t="s">
        <v>283</v>
      </c>
      <c r="F155" s="14" t="s">
        <v>284</v>
      </c>
      <c r="H155" s="1">
        <v>2012</v>
      </c>
      <c r="I155" s="1">
        <v>10261</v>
      </c>
    </row>
    <row r="156" spans="1:9">
      <c r="A156" t="s">
        <v>53</v>
      </c>
      <c r="B156" s="1" t="s">
        <v>54</v>
      </c>
      <c r="C156" s="1">
        <v>2016</v>
      </c>
      <c r="D156" s="1" t="s">
        <v>55</v>
      </c>
      <c r="E156" s="14" t="s">
        <v>283</v>
      </c>
      <c r="F156" s="14" t="s">
        <v>285</v>
      </c>
      <c r="H156" s="1">
        <v>2012</v>
      </c>
      <c r="I156" s="1">
        <v>779</v>
      </c>
    </row>
    <row r="157" spans="1:9">
      <c r="A157" t="s">
        <v>53</v>
      </c>
      <c r="B157" s="1" t="s">
        <v>54</v>
      </c>
      <c r="C157" s="1">
        <v>2016</v>
      </c>
      <c r="D157" s="1" t="s">
        <v>55</v>
      </c>
      <c r="E157" s="14" t="s">
        <v>283</v>
      </c>
      <c r="F157" s="14" t="s">
        <v>286</v>
      </c>
      <c r="H157" s="1">
        <v>2012</v>
      </c>
      <c r="I157" s="1">
        <v>60</v>
      </c>
    </row>
    <row r="158" spans="1:9">
      <c r="A158" t="s">
        <v>53</v>
      </c>
      <c r="B158" s="1" t="s">
        <v>54</v>
      </c>
      <c r="C158" s="1">
        <v>2016</v>
      </c>
      <c r="D158" s="1" t="s">
        <v>55</v>
      </c>
      <c r="E158" s="14" t="s">
        <v>283</v>
      </c>
      <c r="F158" s="14" t="s">
        <v>287</v>
      </c>
      <c r="H158" s="1">
        <v>2012</v>
      </c>
      <c r="I158" s="1">
        <v>186</v>
      </c>
    </row>
    <row r="159" spans="1:9">
      <c r="A159" t="s">
        <v>53</v>
      </c>
      <c r="B159" s="1" t="s">
        <v>54</v>
      </c>
      <c r="C159" s="1">
        <v>2016</v>
      </c>
      <c r="D159" s="1" t="s">
        <v>55</v>
      </c>
      <c r="E159" s="14" t="s">
        <v>288</v>
      </c>
      <c r="F159" s="14"/>
      <c r="H159" s="1">
        <v>2012</v>
      </c>
      <c r="I159" s="1">
        <v>11286</v>
      </c>
    </row>
    <row r="160" spans="1:9">
      <c r="A160" t="s">
        <v>53</v>
      </c>
      <c r="B160" s="1" t="s">
        <v>54</v>
      </c>
      <c r="C160" s="1">
        <v>2016</v>
      </c>
      <c r="D160" s="1" t="s">
        <v>55</v>
      </c>
      <c r="E160" s="14" t="s">
        <v>283</v>
      </c>
      <c r="F160" s="14" t="s">
        <v>284</v>
      </c>
      <c r="H160" s="1">
        <v>2013</v>
      </c>
      <c r="I160" s="1">
        <v>10237</v>
      </c>
    </row>
    <row r="161" spans="1:9">
      <c r="A161" t="s">
        <v>53</v>
      </c>
      <c r="B161" s="1" t="s">
        <v>54</v>
      </c>
      <c r="C161" s="1">
        <v>2016</v>
      </c>
      <c r="D161" s="1" t="s">
        <v>55</v>
      </c>
      <c r="E161" s="14" t="s">
        <v>283</v>
      </c>
      <c r="F161" s="14" t="s">
        <v>285</v>
      </c>
      <c r="H161" s="1">
        <v>2013</v>
      </c>
      <c r="I161" s="1">
        <v>761</v>
      </c>
    </row>
    <row r="162" spans="1:9">
      <c r="A162" t="s">
        <v>53</v>
      </c>
      <c r="B162" s="1" t="s">
        <v>54</v>
      </c>
      <c r="C162" s="1">
        <v>2016</v>
      </c>
      <c r="D162" s="1" t="s">
        <v>55</v>
      </c>
      <c r="E162" s="14" t="s">
        <v>283</v>
      </c>
      <c r="F162" s="14" t="s">
        <v>286</v>
      </c>
      <c r="H162" s="1">
        <v>2013</v>
      </c>
      <c r="I162" s="1">
        <v>60</v>
      </c>
    </row>
    <row r="163" spans="1:9">
      <c r="A163" t="s">
        <v>53</v>
      </c>
      <c r="B163" s="1" t="s">
        <v>54</v>
      </c>
      <c r="C163" s="1">
        <v>2016</v>
      </c>
      <c r="D163" s="1" t="s">
        <v>55</v>
      </c>
      <c r="E163" s="14" t="s">
        <v>283</v>
      </c>
      <c r="F163" s="14" t="s">
        <v>287</v>
      </c>
      <c r="H163" s="1">
        <v>2013</v>
      </c>
      <c r="I163" s="1">
        <v>142</v>
      </c>
    </row>
    <row r="164" spans="1:9">
      <c r="A164" t="s">
        <v>53</v>
      </c>
      <c r="B164" s="1" t="s">
        <v>54</v>
      </c>
      <c r="C164" s="1">
        <v>2016</v>
      </c>
      <c r="D164" s="1" t="s">
        <v>55</v>
      </c>
      <c r="E164" s="14" t="s">
        <v>288</v>
      </c>
      <c r="F164" s="14"/>
      <c r="H164" s="1">
        <v>2013</v>
      </c>
      <c r="I164" s="1">
        <v>11200</v>
      </c>
    </row>
    <row r="165" spans="1:9">
      <c r="A165" t="s">
        <v>53</v>
      </c>
      <c r="B165" s="1" t="s">
        <v>54</v>
      </c>
      <c r="C165" s="1">
        <v>2016</v>
      </c>
      <c r="D165" s="1" t="s">
        <v>55</v>
      </c>
      <c r="E165" s="14" t="s">
        <v>283</v>
      </c>
      <c r="F165" s="14" t="s">
        <v>284</v>
      </c>
      <c r="H165" s="1">
        <v>2014</v>
      </c>
      <c r="I165" s="1">
        <v>9776</v>
      </c>
    </row>
    <row r="166" spans="1:9">
      <c r="A166" t="s">
        <v>53</v>
      </c>
      <c r="B166" s="1" t="s">
        <v>54</v>
      </c>
      <c r="C166" s="1">
        <v>2016</v>
      </c>
      <c r="D166" s="1" t="s">
        <v>55</v>
      </c>
      <c r="E166" s="14" t="s">
        <v>283</v>
      </c>
      <c r="F166" s="14" t="s">
        <v>285</v>
      </c>
      <c r="H166" s="1">
        <v>2014</v>
      </c>
      <c r="I166" s="1">
        <v>752</v>
      </c>
    </row>
    <row r="167" spans="1:9">
      <c r="A167" t="s">
        <v>53</v>
      </c>
      <c r="B167" s="1" t="s">
        <v>54</v>
      </c>
      <c r="C167" s="1">
        <v>2016</v>
      </c>
      <c r="D167" s="1" t="s">
        <v>55</v>
      </c>
      <c r="E167" s="14" t="s">
        <v>283</v>
      </c>
      <c r="F167" s="14" t="s">
        <v>286</v>
      </c>
      <c r="H167" s="1">
        <v>2014</v>
      </c>
      <c r="I167" s="1">
        <v>57</v>
      </c>
    </row>
    <row r="168" spans="1:9">
      <c r="A168" t="s">
        <v>53</v>
      </c>
      <c r="B168" s="1" t="s">
        <v>54</v>
      </c>
      <c r="C168" s="1">
        <v>2016</v>
      </c>
      <c r="D168" s="1" t="s">
        <v>55</v>
      </c>
      <c r="E168" s="14" t="s">
        <v>283</v>
      </c>
      <c r="F168" s="14" t="s">
        <v>287</v>
      </c>
      <c r="H168" s="1">
        <v>2014</v>
      </c>
      <c r="I168" s="1">
        <v>125</v>
      </c>
    </row>
    <row r="169" spans="1:9">
      <c r="A169" t="s">
        <v>53</v>
      </c>
      <c r="B169" s="1" t="s">
        <v>54</v>
      </c>
      <c r="C169" s="1">
        <v>2016</v>
      </c>
      <c r="D169" s="1" t="s">
        <v>55</v>
      </c>
      <c r="E169" s="14" t="s">
        <v>288</v>
      </c>
      <c r="F169" s="14"/>
      <c r="H169" s="1">
        <v>2014</v>
      </c>
      <c r="I169" s="1">
        <v>10710</v>
      </c>
    </row>
    <row r="170" spans="1:9">
      <c r="A170" t="s">
        <v>53</v>
      </c>
      <c r="B170" s="1" t="s">
        <v>54</v>
      </c>
      <c r="C170" s="1">
        <v>2016</v>
      </c>
      <c r="D170" s="1" t="s">
        <v>55</v>
      </c>
      <c r="E170" s="14" t="s">
        <v>283</v>
      </c>
      <c r="F170" s="14" t="s">
        <v>284</v>
      </c>
      <c r="H170" s="1">
        <v>2015</v>
      </c>
      <c r="I170" s="1">
        <v>10080</v>
      </c>
    </row>
    <row r="171" spans="1:9">
      <c r="A171" t="s">
        <v>53</v>
      </c>
      <c r="B171" s="1" t="s">
        <v>54</v>
      </c>
      <c r="C171" s="1">
        <v>2016</v>
      </c>
      <c r="D171" s="1" t="s">
        <v>55</v>
      </c>
      <c r="E171" s="14" t="s">
        <v>283</v>
      </c>
      <c r="F171" s="14" t="s">
        <v>285</v>
      </c>
      <c r="H171" s="1">
        <v>2015</v>
      </c>
      <c r="I171" s="1">
        <v>780</v>
      </c>
    </row>
    <row r="172" spans="1:9">
      <c r="A172" t="s">
        <v>53</v>
      </c>
      <c r="B172" s="1" t="s">
        <v>54</v>
      </c>
      <c r="C172" s="1">
        <v>2016</v>
      </c>
      <c r="D172" s="1" t="s">
        <v>55</v>
      </c>
      <c r="E172" s="14" t="s">
        <v>283</v>
      </c>
      <c r="F172" s="14" t="s">
        <v>286</v>
      </c>
      <c r="H172" s="1">
        <v>2015</v>
      </c>
      <c r="I172" s="1">
        <v>60</v>
      </c>
    </row>
    <row r="173" spans="1:9">
      <c r="A173" t="s">
        <v>53</v>
      </c>
      <c r="B173" s="1" t="s">
        <v>54</v>
      </c>
      <c r="C173" s="1">
        <v>2016</v>
      </c>
      <c r="D173" s="1" t="s">
        <v>55</v>
      </c>
      <c r="E173" s="14" t="s">
        <v>283</v>
      </c>
      <c r="F173" s="14" t="s">
        <v>287</v>
      </c>
      <c r="H173" s="1">
        <v>2015</v>
      </c>
      <c r="I173" s="1">
        <v>138</v>
      </c>
    </row>
    <row r="174" spans="1:9">
      <c r="A174" t="s">
        <v>53</v>
      </c>
      <c r="B174" s="1" t="s">
        <v>54</v>
      </c>
      <c r="C174" s="1">
        <v>2016</v>
      </c>
      <c r="D174" s="1" t="s">
        <v>55</v>
      </c>
      <c r="E174" s="14" t="s">
        <v>288</v>
      </c>
      <c r="F174" s="14"/>
      <c r="H174" s="1">
        <v>2015</v>
      </c>
      <c r="I174" s="1">
        <v>11058</v>
      </c>
    </row>
    <row r="175" spans="1:9">
      <c r="A175" t="s">
        <v>53</v>
      </c>
      <c r="B175" s="1" t="s">
        <v>54</v>
      </c>
      <c r="C175" s="1">
        <v>2019</v>
      </c>
      <c r="D175" s="1" t="s">
        <v>55</v>
      </c>
      <c r="E175" s="14" t="s">
        <v>283</v>
      </c>
      <c r="F175" s="14" t="s">
        <v>284</v>
      </c>
      <c r="H175" s="1">
        <v>2014</v>
      </c>
      <c r="I175" s="1">
        <v>9776</v>
      </c>
    </row>
    <row r="176" spans="1:9">
      <c r="A176" t="s">
        <v>53</v>
      </c>
      <c r="B176" s="1" t="s">
        <v>54</v>
      </c>
      <c r="C176" s="1">
        <v>2019</v>
      </c>
      <c r="D176" s="1" t="s">
        <v>55</v>
      </c>
      <c r="E176" s="14" t="s">
        <v>283</v>
      </c>
      <c r="F176" s="14" t="s">
        <v>285</v>
      </c>
      <c r="H176" s="1">
        <v>2014</v>
      </c>
      <c r="I176" s="1">
        <v>752</v>
      </c>
    </row>
    <row r="177" spans="1:9">
      <c r="A177" t="s">
        <v>53</v>
      </c>
      <c r="B177" s="1" t="s">
        <v>54</v>
      </c>
      <c r="C177" s="1">
        <v>2019</v>
      </c>
      <c r="D177" s="1" t="s">
        <v>55</v>
      </c>
      <c r="E177" s="14" t="s">
        <v>283</v>
      </c>
      <c r="F177" s="14" t="s">
        <v>286</v>
      </c>
      <c r="H177" s="1">
        <v>2014</v>
      </c>
      <c r="I177" s="1">
        <v>57</v>
      </c>
    </row>
    <row r="178" spans="1:9">
      <c r="A178" t="s">
        <v>53</v>
      </c>
      <c r="B178" s="1" t="s">
        <v>54</v>
      </c>
      <c r="C178" s="1">
        <v>2019</v>
      </c>
      <c r="D178" s="1" t="s">
        <v>55</v>
      </c>
      <c r="E178" s="14" t="s">
        <v>283</v>
      </c>
      <c r="F178" s="14" t="s">
        <v>287</v>
      </c>
      <c r="H178" s="1">
        <v>2014</v>
      </c>
      <c r="I178" s="1">
        <v>125</v>
      </c>
    </row>
    <row r="179" spans="1:9">
      <c r="A179" t="s">
        <v>53</v>
      </c>
      <c r="B179" s="1" t="s">
        <v>54</v>
      </c>
      <c r="C179" s="1">
        <v>2019</v>
      </c>
      <c r="D179" s="1" t="s">
        <v>55</v>
      </c>
      <c r="E179" s="14" t="s">
        <v>288</v>
      </c>
      <c r="F179" s="14"/>
      <c r="H179" s="1">
        <v>2014</v>
      </c>
      <c r="I179" s="1">
        <v>10710</v>
      </c>
    </row>
    <row r="180" spans="1:9">
      <c r="A180" t="s">
        <v>53</v>
      </c>
      <c r="B180" s="1" t="s">
        <v>54</v>
      </c>
      <c r="C180" s="1">
        <v>2019</v>
      </c>
      <c r="D180" s="1" t="s">
        <v>55</v>
      </c>
      <c r="E180" s="14" t="s">
        <v>283</v>
      </c>
      <c r="F180" s="14" t="s">
        <v>284</v>
      </c>
      <c r="H180" s="1">
        <v>2015</v>
      </c>
      <c r="I180" s="1">
        <v>10080</v>
      </c>
    </row>
    <row r="181" spans="1:9">
      <c r="A181" t="s">
        <v>53</v>
      </c>
      <c r="B181" s="1" t="s">
        <v>54</v>
      </c>
      <c r="C181" s="1">
        <v>2019</v>
      </c>
      <c r="D181" s="1" t="s">
        <v>55</v>
      </c>
      <c r="E181" s="14" t="s">
        <v>283</v>
      </c>
      <c r="F181" s="14" t="s">
        <v>285</v>
      </c>
      <c r="H181" s="1">
        <v>2015</v>
      </c>
      <c r="I181" s="1">
        <v>780</v>
      </c>
    </row>
    <row r="182" spans="1:9">
      <c r="A182" t="s">
        <v>53</v>
      </c>
      <c r="B182" s="1" t="s">
        <v>54</v>
      </c>
      <c r="C182" s="1">
        <v>2019</v>
      </c>
      <c r="D182" s="1" t="s">
        <v>55</v>
      </c>
      <c r="E182" s="14" t="s">
        <v>283</v>
      </c>
      <c r="F182" s="14" t="s">
        <v>286</v>
      </c>
      <c r="H182" s="1">
        <v>2015</v>
      </c>
      <c r="I182" s="1">
        <v>60</v>
      </c>
    </row>
    <row r="183" spans="1:9">
      <c r="A183" t="s">
        <v>53</v>
      </c>
      <c r="B183" s="1" t="s">
        <v>54</v>
      </c>
      <c r="C183" s="1">
        <v>2019</v>
      </c>
      <c r="D183" s="1" t="s">
        <v>55</v>
      </c>
      <c r="E183" s="14" t="s">
        <v>283</v>
      </c>
      <c r="F183" s="14" t="s">
        <v>287</v>
      </c>
      <c r="H183" s="1">
        <v>2015</v>
      </c>
      <c r="I183" s="1">
        <v>138</v>
      </c>
    </row>
    <row r="184" spans="1:9">
      <c r="A184" t="s">
        <v>53</v>
      </c>
      <c r="B184" s="1" t="s">
        <v>54</v>
      </c>
      <c r="C184" s="1">
        <v>2019</v>
      </c>
      <c r="D184" s="1" t="s">
        <v>55</v>
      </c>
      <c r="E184" s="14" t="s">
        <v>288</v>
      </c>
      <c r="F184" s="14"/>
      <c r="H184" s="1">
        <v>2015</v>
      </c>
      <c r="I184" s="1">
        <v>11058</v>
      </c>
    </row>
    <row r="185" spans="1:9">
      <c r="A185" t="s">
        <v>53</v>
      </c>
      <c r="B185" s="1" t="s">
        <v>54</v>
      </c>
      <c r="C185" s="1">
        <v>2019</v>
      </c>
      <c r="D185" s="1" t="s">
        <v>55</v>
      </c>
      <c r="E185" s="14" t="s">
        <v>283</v>
      </c>
      <c r="F185" s="14" t="s">
        <v>284</v>
      </c>
      <c r="H185" s="1">
        <v>2016</v>
      </c>
      <c r="I185" s="1">
        <v>9801</v>
      </c>
    </row>
    <row r="186" spans="1:9">
      <c r="A186" t="s">
        <v>53</v>
      </c>
      <c r="B186" s="1" t="s">
        <v>54</v>
      </c>
      <c r="C186" s="1">
        <v>2019</v>
      </c>
      <c r="D186" s="1" t="s">
        <v>55</v>
      </c>
      <c r="E186" s="14" t="s">
        <v>283</v>
      </c>
      <c r="F186" s="14" t="s">
        <v>285</v>
      </c>
      <c r="H186" s="1">
        <v>2016</v>
      </c>
      <c r="I186" s="1">
        <v>704</v>
      </c>
    </row>
    <row r="187" spans="1:9">
      <c r="A187" t="s">
        <v>53</v>
      </c>
      <c r="B187" s="1" t="s">
        <v>54</v>
      </c>
      <c r="C187" s="1">
        <v>2019</v>
      </c>
      <c r="D187" s="1" t="s">
        <v>55</v>
      </c>
      <c r="E187" s="14" t="s">
        <v>283</v>
      </c>
      <c r="F187" s="14" t="s">
        <v>286</v>
      </c>
      <c r="H187" s="1">
        <v>2016</v>
      </c>
      <c r="I187" s="1">
        <v>58</v>
      </c>
    </row>
    <row r="188" spans="1:9">
      <c r="A188" t="s">
        <v>53</v>
      </c>
      <c r="B188" s="1" t="s">
        <v>54</v>
      </c>
      <c r="C188" s="1">
        <v>2019</v>
      </c>
      <c r="D188" s="1" t="s">
        <v>55</v>
      </c>
      <c r="E188" s="14" t="s">
        <v>283</v>
      </c>
      <c r="F188" s="14" t="s">
        <v>287</v>
      </c>
      <c r="H188" s="1">
        <v>2016</v>
      </c>
      <c r="I188" s="1">
        <v>110</v>
      </c>
    </row>
    <row r="189" spans="1:9">
      <c r="A189" t="s">
        <v>53</v>
      </c>
      <c r="B189" s="1" t="s">
        <v>54</v>
      </c>
      <c r="C189" s="1">
        <v>2019</v>
      </c>
      <c r="D189" s="1" t="s">
        <v>55</v>
      </c>
      <c r="E189" s="14" t="s">
        <v>288</v>
      </c>
      <c r="F189" s="14"/>
      <c r="H189" s="1">
        <v>2016</v>
      </c>
      <c r="I189" s="1">
        <v>10673</v>
      </c>
    </row>
    <row r="190" spans="1:9">
      <c r="A190" t="s">
        <v>53</v>
      </c>
      <c r="B190" s="1" t="s">
        <v>54</v>
      </c>
      <c r="C190" s="1">
        <v>2019</v>
      </c>
      <c r="D190" s="1" t="s">
        <v>55</v>
      </c>
      <c r="E190" s="14" t="s">
        <v>283</v>
      </c>
      <c r="F190" s="14" t="s">
        <v>284</v>
      </c>
      <c r="H190" s="1">
        <v>2017</v>
      </c>
      <c r="I190" s="1">
        <v>9511</v>
      </c>
    </row>
    <row r="191" spans="1:9">
      <c r="A191" t="s">
        <v>53</v>
      </c>
      <c r="B191" s="1" t="s">
        <v>54</v>
      </c>
      <c r="C191" s="1">
        <v>2019</v>
      </c>
      <c r="D191" s="1" t="s">
        <v>55</v>
      </c>
      <c r="E191" s="14" t="s">
        <v>283</v>
      </c>
      <c r="F191" s="14" t="s">
        <v>285</v>
      </c>
      <c r="H191" s="1">
        <v>2017</v>
      </c>
      <c r="I191" s="1">
        <v>709</v>
      </c>
    </row>
    <row r="192" spans="1:9">
      <c r="A192" t="s">
        <v>53</v>
      </c>
      <c r="B192" s="1" t="s">
        <v>54</v>
      </c>
      <c r="C192" s="1">
        <v>2019</v>
      </c>
      <c r="D192" s="1" t="s">
        <v>55</v>
      </c>
      <c r="E192" s="14" t="s">
        <v>283</v>
      </c>
      <c r="F192" s="14" t="s">
        <v>286</v>
      </c>
      <c r="H192" s="1">
        <v>2017</v>
      </c>
      <c r="I192" s="1">
        <v>57</v>
      </c>
    </row>
    <row r="193" spans="1:9">
      <c r="A193" t="s">
        <v>53</v>
      </c>
      <c r="B193" s="1" t="s">
        <v>54</v>
      </c>
      <c r="C193" s="1">
        <v>2019</v>
      </c>
      <c r="D193" s="1" t="s">
        <v>55</v>
      </c>
      <c r="E193" s="14" t="s">
        <v>283</v>
      </c>
      <c r="F193" s="14" t="s">
        <v>287</v>
      </c>
      <c r="H193" s="1">
        <v>2017</v>
      </c>
      <c r="I193" s="1">
        <v>116</v>
      </c>
    </row>
    <row r="194" spans="1:9">
      <c r="A194" t="s">
        <v>53</v>
      </c>
      <c r="B194" s="1" t="s">
        <v>54</v>
      </c>
      <c r="C194" s="1">
        <v>2019</v>
      </c>
      <c r="D194" s="1" t="s">
        <v>55</v>
      </c>
      <c r="E194" s="14" t="s">
        <v>288</v>
      </c>
      <c r="F194" s="14"/>
      <c r="H194" s="1">
        <v>2017</v>
      </c>
      <c r="I194" s="1">
        <v>10393</v>
      </c>
    </row>
    <row r="195" spans="1:9">
      <c r="A195" t="s">
        <v>53</v>
      </c>
      <c r="B195" s="1" t="s">
        <v>54</v>
      </c>
      <c r="C195" s="1">
        <v>2019</v>
      </c>
      <c r="D195" s="1" t="s">
        <v>55</v>
      </c>
      <c r="E195" s="14" t="s">
        <v>283</v>
      </c>
      <c r="F195" s="14" t="s">
        <v>284</v>
      </c>
      <c r="H195" s="1">
        <v>2018</v>
      </c>
      <c r="I195" s="1">
        <v>9691</v>
      </c>
    </row>
    <row r="196" spans="1:9">
      <c r="A196" t="s">
        <v>53</v>
      </c>
      <c r="B196" s="1" t="s">
        <v>54</v>
      </c>
      <c r="C196" s="1">
        <v>2019</v>
      </c>
      <c r="D196" s="1" t="s">
        <v>55</v>
      </c>
      <c r="E196" s="14" t="s">
        <v>283</v>
      </c>
      <c r="F196" s="14" t="s">
        <v>285</v>
      </c>
      <c r="H196" s="1">
        <v>2018</v>
      </c>
      <c r="I196" s="1">
        <v>704</v>
      </c>
    </row>
    <row r="197" spans="1:9">
      <c r="A197" t="s">
        <v>53</v>
      </c>
      <c r="B197" s="1" t="s">
        <v>54</v>
      </c>
      <c r="C197" s="1">
        <v>2019</v>
      </c>
      <c r="D197" s="1" t="s">
        <v>55</v>
      </c>
      <c r="E197" s="14" t="s">
        <v>283</v>
      </c>
      <c r="F197" s="14" t="s">
        <v>286</v>
      </c>
      <c r="H197" s="1">
        <v>2018</v>
      </c>
      <c r="I197" s="1">
        <v>58</v>
      </c>
    </row>
    <row r="198" spans="1:9">
      <c r="A198" t="s">
        <v>53</v>
      </c>
      <c r="B198" s="1" t="s">
        <v>54</v>
      </c>
      <c r="C198" s="1">
        <v>2019</v>
      </c>
      <c r="D198" s="1" t="s">
        <v>55</v>
      </c>
      <c r="E198" s="14" t="s">
        <v>283</v>
      </c>
      <c r="F198" s="14" t="s">
        <v>287</v>
      </c>
      <c r="H198" s="1">
        <v>2018</v>
      </c>
      <c r="I198" s="1">
        <v>110</v>
      </c>
    </row>
    <row r="199" spans="1:9">
      <c r="A199" t="s">
        <v>53</v>
      </c>
      <c r="B199" s="1" t="s">
        <v>54</v>
      </c>
      <c r="C199" s="1">
        <v>2019</v>
      </c>
      <c r="D199" s="1" t="s">
        <v>55</v>
      </c>
      <c r="E199" s="14" t="s">
        <v>288</v>
      </c>
      <c r="F199" s="14"/>
      <c r="H199" s="1">
        <v>2018</v>
      </c>
      <c r="I199" s="1">
        <v>10563</v>
      </c>
    </row>
    <row r="200" spans="1:9">
      <c r="A200" t="s">
        <v>53</v>
      </c>
      <c r="B200" s="1" t="s">
        <v>54</v>
      </c>
      <c r="C200" s="1">
        <v>2001</v>
      </c>
      <c r="D200" s="1" t="s">
        <v>67</v>
      </c>
      <c r="E200" s="14" t="s">
        <v>283</v>
      </c>
      <c r="F200" s="14" t="s">
        <v>284</v>
      </c>
      <c r="H200" s="1">
        <v>1994</v>
      </c>
      <c r="I200" s="1">
        <v>3442</v>
      </c>
    </row>
    <row r="201" spans="1:9">
      <c r="A201" t="s">
        <v>53</v>
      </c>
      <c r="B201" s="1" t="s">
        <v>54</v>
      </c>
      <c r="C201" s="1">
        <v>2001</v>
      </c>
      <c r="D201" s="1" t="s">
        <v>67</v>
      </c>
      <c r="E201" s="14" t="s">
        <v>283</v>
      </c>
      <c r="F201" s="14" t="s">
        <v>285</v>
      </c>
      <c r="H201" s="1">
        <v>1994</v>
      </c>
      <c r="I201" s="1">
        <v>211</v>
      </c>
    </row>
    <row r="202" spans="1:9">
      <c r="A202" t="s">
        <v>53</v>
      </c>
      <c r="B202" s="1" t="s">
        <v>54</v>
      </c>
      <c r="C202" s="1">
        <v>2001</v>
      </c>
      <c r="D202" s="1" t="s">
        <v>67</v>
      </c>
      <c r="E202" s="14" t="s">
        <v>283</v>
      </c>
      <c r="F202" s="14" t="s">
        <v>286</v>
      </c>
      <c r="H202" s="1">
        <v>1994</v>
      </c>
      <c r="I202" s="1">
        <v>6</v>
      </c>
    </row>
    <row r="203" spans="1:9">
      <c r="A203" t="s">
        <v>53</v>
      </c>
      <c r="B203" s="1" t="s">
        <v>54</v>
      </c>
      <c r="C203" s="1">
        <v>2001</v>
      </c>
      <c r="D203" s="1" t="s">
        <v>67</v>
      </c>
      <c r="E203" s="14" t="s">
        <v>283</v>
      </c>
      <c r="F203" s="14" t="s">
        <v>287</v>
      </c>
      <c r="H203" s="1">
        <v>1994</v>
      </c>
      <c r="I203" s="1">
        <v>18</v>
      </c>
    </row>
    <row r="204" spans="1:9">
      <c r="A204" t="s">
        <v>53</v>
      </c>
      <c r="B204" s="1" t="s">
        <v>54</v>
      </c>
      <c r="C204" s="1">
        <v>2001</v>
      </c>
      <c r="D204" s="1" t="s">
        <v>67</v>
      </c>
      <c r="E204" s="14" t="s">
        <v>288</v>
      </c>
      <c r="F204" s="14"/>
      <c r="H204" s="1">
        <v>1994</v>
      </c>
      <c r="I204" s="1">
        <v>3677</v>
      </c>
    </row>
    <row r="205" spans="1:9">
      <c r="A205" t="s">
        <v>53</v>
      </c>
      <c r="B205" s="1" t="s">
        <v>54</v>
      </c>
      <c r="C205" s="1">
        <v>2001</v>
      </c>
      <c r="D205" s="1" t="s">
        <v>67</v>
      </c>
      <c r="E205" s="14" t="s">
        <v>283</v>
      </c>
      <c r="F205" s="14" t="s">
        <v>284</v>
      </c>
      <c r="H205" s="1">
        <v>1995</v>
      </c>
      <c r="I205" s="1">
        <v>3445</v>
      </c>
    </row>
    <row r="206" spans="1:9">
      <c r="A206" t="s">
        <v>53</v>
      </c>
      <c r="B206" s="1" t="s">
        <v>54</v>
      </c>
      <c r="C206" s="1">
        <v>2001</v>
      </c>
      <c r="D206" s="1" t="s">
        <v>67</v>
      </c>
      <c r="E206" s="14" t="s">
        <v>283</v>
      </c>
      <c r="F206" s="14" t="s">
        <v>285</v>
      </c>
      <c r="H206" s="1">
        <v>1995</v>
      </c>
      <c r="I206" s="1">
        <v>208</v>
      </c>
    </row>
    <row r="207" spans="1:9">
      <c r="A207" t="s">
        <v>53</v>
      </c>
      <c r="B207" s="1" t="s">
        <v>54</v>
      </c>
      <c r="C207" s="1">
        <v>2001</v>
      </c>
      <c r="D207" s="1" t="s">
        <v>67</v>
      </c>
      <c r="E207" s="14" t="s">
        <v>283</v>
      </c>
      <c r="F207" s="14" t="s">
        <v>286</v>
      </c>
      <c r="H207" s="1">
        <v>1995</v>
      </c>
      <c r="I207" s="1">
        <v>6</v>
      </c>
    </row>
    <row r="208" spans="1:9">
      <c r="A208" t="s">
        <v>53</v>
      </c>
      <c r="B208" s="1" t="s">
        <v>54</v>
      </c>
      <c r="C208" s="1">
        <v>2001</v>
      </c>
      <c r="D208" s="1" t="s">
        <v>67</v>
      </c>
      <c r="E208" s="14" t="s">
        <v>283</v>
      </c>
      <c r="F208" s="14" t="s">
        <v>287</v>
      </c>
      <c r="H208" s="1">
        <v>1995</v>
      </c>
      <c r="I208" s="1">
        <v>17</v>
      </c>
    </row>
    <row r="209" spans="1:10">
      <c r="A209" t="s">
        <v>53</v>
      </c>
      <c r="B209" s="1" t="s">
        <v>54</v>
      </c>
      <c r="C209" s="1">
        <v>2001</v>
      </c>
      <c r="D209" s="1" t="s">
        <v>67</v>
      </c>
      <c r="E209" s="14" t="s">
        <v>288</v>
      </c>
      <c r="F209" s="14"/>
      <c r="H209" s="1">
        <v>1995</v>
      </c>
      <c r="I209" s="1">
        <v>3676</v>
      </c>
    </row>
    <row r="210" spans="1:10">
      <c r="A210" t="s">
        <v>53</v>
      </c>
      <c r="B210" s="1" t="s">
        <v>54</v>
      </c>
      <c r="C210" s="1">
        <v>2001</v>
      </c>
      <c r="D210" s="1" t="s">
        <v>67</v>
      </c>
      <c r="E210" s="14" t="s">
        <v>283</v>
      </c>
      <c r="F210" s="14" t="s">
        <v>284</v>
      </c>
      <c r="H210" s="1">
        <v>1996</v>
      </c>
      <c r="I210" s="1">
        <v>3286</v>
      </c>
      <c r="J210" s="1" t="s">
        <v>292</v>
      </c>
    </row>
    <row r="211" spans="1:10">
      <c r="A211" t="s">
        <v>53</v>
      </c>
      <c r="B211" s="1" t="s">
        <v>54</v>
      </c>
      <c r="C211" s="1">
        <v>2001</v>
      </c>
      <c r="D211" s="1" t="s">
        <v>67</v>
      </c>
      <c r="E211" s="14" t="s">
        <v>283</v>
      </c>
      <c r="F211" s="14" t="s">
        <v>285</v>
      </c>
      <c r="H211" s="1">
        <v>1996</v>
      </c>
      <c r="I211" s="1">
        <v>208</v>
      </c>
    </row>
    <row r="212" spans="1:10">
      <c r="A212" t="s">
        <v>53</v>
      </c>
      <c r="B212" s="1" t="s">
        <v>54</v>
      </c>
      <c r="C212" s="1">
        <v>2001</v>
      </c>
      <c r="D212" s="1" t="s">
        <v>67</v>
      </c>
      <c r="E212" s="14" t="s">
        <v>283</v>
      </c>
      <c r="F212" s="14" t="s">
        <v>286</v>
      </c>
      <c r="H212" s="1">
        <v>1996</v>
      </c>
      <c r="I212" s="1">
        <v>6</v>
      </c>
    </row>
    <row r="213" spans="1:10">
      <c r="A213" t="s">
        <v>53</v>
      </c>
      <c r="B213" s="1" t="s">
        <v>54</v>
      </c>
      <c r="C213" s="1">
        <v>2001</v>
      </c>
      <c r="D213" s="1" t="s">
        <v>67</v>
      </c>
      <c r="E213" s="14" t="s">
        <v>283</v>
      </c>
      <c r="F213" s="14" t="s">
        <v>287</v>
      </c>
      <c r="H213" s="1">
        <v>1996</v>
      </c>
      <c r="I213" s="1">
        <v>17</v>
      </c>
    </row>
    <row r="214" spans="1:10">
      <c r="A214" t="s">
        <v>53</v>
      </c>
      <c r="B214" s="1" t="s">
        <v>54</v>
      </c>
      <c r="C214" s="1">
        <v>2001</v>
      </c>
      <c r="D214" s="1" t="s">
        <v>67</v>
      </c>
      <c r="E214" s="14" t="s">
        <v>288</v>
      </c>
      <c r="F214" s="14"/>
      <c r="H214" s="1">
        <v>1996</v>
      </c>
      <c r="I214" s="1">
        <v>3517</v>
      </c>
    </row>
    <row r="215" spans="1:10">
      <c r="A215" t="s">
        <v>53</v>
      </c>
      <c r="B215" s="1" t="s">
        <v>54</v>
      </c>
      <c r="C215" s="1">
        <v>2001</v>
      </c>
      <c r="D215" s="1" t="s">
        <v>67</v>
      </c>
      <c r="E215" s="14" t="s">
        <v>283</v>
      </c>
      <c r="F215" s="14" t="s">
        <v>284</v>
      </c>
      <c r="H215" s="1">
        <v>1997</v>
      </c>
      <c r="I215" s="1">
        <v>3272</v>
      </c>
    </row>
    <row r="216" spans="1:10">
      <c r="A216" t="s">
        <v>53</v>
      </c>
      <c r="B216" s="1" t="s">
        <v>54</v>
      </c>
      <c r="C216" s="1">
        <v>2001</v>
      </c>
      <c r="D216" s="1" t="s">
        <v>67</v>
      </c>
      <c r="E216" s="14" t="s">
        <v>283</v>
      </c>
      <c r="F216" s="14" t="s">
        <v>285</v>
      </c>
      <c r="H216" s="1">
        <v>1997</v>
      </c>
      <c r="I216" s="1">
        <v>199</v>
      </c>
    </row>
    <row r="217" spans="1:10">
      <c r="A217" t="s">
        <v>53</v>
      </c>
      <c r="B217" s="1" t="s">
        <v>54</v>
      </c>
      <c r="C217" s="1">
        <v>2001</v>
      </c>
      <c r="D217" s="1" t="s">
        <v>67</v>
      </c>
      <c r="E217" s="14" t="s">
        <v>283</v>
      </c>
      <c r="F217" s="14" t="s">
        <v>286</v>
      </c>
      <c r="H217" s="1">
        <v>1997</v>
      </c>
      <c r="I217" s="1">
        <v>6</v>
      </c>
    </row>
    <row r="218" spans="1:10">
      <c r="A218" t="s">
        <v>53</v>
      </c>
      <c r="B218" s="1" t="s">
        <v>54</v>
      </c>
      <c r="C218" s="1">
        <v>2001</v>
      </c>
      <c r="D218" s="1" t="s">
        <v>67</v>
      </c>
      <c r="E218" s="14" t="s">
        <v>283</v>
      </c>
      <c r="F218" s="14" t="s">
        <v>287</v>
      </c>
      <c r="H218" s="1">
        <v>1997</v>
      </c>
      <c r="I218" s="1">
        <v>12</v>
      </c>
    </row>
    <row r="219" spans="1:10">
      <c r="A219" t="s">
        <v>53</v>
      </c>
      <c r="B219" s="1" t="s">
        <v>54</v>
      </c>
      <c r="C219" s="1">
        <v>2001</v>
      </c>
      <c r="D219" s="1" t="s">
        <v>67</v>
      </c>
      <c r="E219" s="14" t="s">
        <v>288</v>
      </c>
      <c r="F219" s="14"/>
      <c r="H219" s="1">
        <v>1997</v>
      </c>
      <c r="I219" s="1">
        <v>3489</v>
      </c>
    </row>
    <row r="220" spans="1:10">
      <c r="A220" t="s">
        <v>53</v>
      </c>
      <c r="B220" s="1" t="s">
        <v>54</v>
      </c>
      <c r="C220" s="1">
        <v>2001</v>
      </c>
      <c r="D220" s="1" t="s">
        <v>67</v>
      </c>
      <c r="E220" s="14" t="s">
        <v>283</v>
      </c>
      <c r="F220" s="14" t="s">
        <v>284</v>
      </c>
      <c r="H220" s="1">
        <v>1998</v>
      </c>
      <c r="I220" s="1">
        <v>3109</v>
      </c>
    </row>
    <row r="221" spans="1:10">
      <c r="A221" t="s">
        <v>53</v>
      </c>
      <c r="B221" s="1" t="s">
        <v>54</v>
      </c>
      <c r="C221" s="1">
        <v>2001</v>
      </c>
      <c r="D221" s="1" t="s">
        <v>67</v>
      </c>
      <c r="E221" s="14" t="s">
        <v>283</v>
      </c>
      <c r="F221" s="14" t="s">
        <v>285</v>
      </c>
      <c r="H221" s="1">
        <v>1998</v>
      </c>
      <c r="I221" s="1">
        <v>345</v>
      </c>
    </row>
    <row r="222" spans="1:10">
      <c r="A222" t="s">
        <v>53</v>
      </c>
      <c r="B222" s="1" t="s">
        <v>54</v>
      </c>
      <c r="C222" s="1">
        <v>2001</v>
      </c>
      <c r="D222" s="1" t="s">
        <v>67</v>
      </c>
      <c r="E222" s="14" t="s">
        <v>283</v>
      </c>
      <c r="F222" s="14" t="s">
        <v>286</v>
      </c>
      <c r="H222" s="1">
        <v>1998</v>
      </c>
      <c r="I222" s="1">
        <v>10</v>
      </c>
    </row>
    <row r="223" spans="1:10">
      <c r="A223" t="s">
        <v>53</v>
      </c>
      <c r="B223" s="1" t="s">
        <v>54</v>
      </c>
      <c r="C223" s="1">
        <v>2001</v>
      </c>
      <c r="D223" s="1" t="s">
        <v>67</v>
      </c>
      <c r="E223" s="14" t="s">
        <v>283</v>
      </c>
      <c r="F223" s="14" t="s">
        <v>287</v>
      </c>
      <c r="H223" s="1">
        <v>1998</v>
      </c>
      <c r="I223" s="1">
        <v>17</v>
      </c>
    </row>
    <row r="224" spans="1:10">
      <c r="A224" t="s">
        <v>53</v>
      </c>
      <c r="B224" s="1" t="s">
        <v>54</v>
      </c>
      <c r="C224" s="1">
        <v>2001</v>
      </c>
      <c r="D224" s="1" t="s">
        <v>67</v>
      </c>
      <c r="E224" s="14" t="s">
        <v>288</v>
      </c>
      <c r="F224" s="14"/>
      <c r="H224" s="1">
        <v>1998</v>
      </c>
      <c r="I224" s="1">
        <v>3481</v>
      </c>
    </row>
    <row r="225" spans="1:9">
      <c r="A225" t="s">
        <v>53</v>
      </c>
      <c r="B225" s="1" t="s">
        <v>54</v>
      </c>
      <c r="C225" s="1">
        <v>2001</v>
      </c>
      <c r="D225" s="1" t="s">
        <v>67</v>
      </c>
      <c r="E225" s="14" t="s">
        <v>283</v>
      </c>
      <c r="F225" s="14" t="s">
        <v>284</v>
      </c>
      <c r="H225" s="1">
        <v>1999</v>
      </c>
      <c r="I225" s="1">
        <v>3109</v>
      </c>
    </row>
    <row r="226" spans="1:9">
      <c r="A226" t="s">
        <v>53</v>
      </c>
      <c r="B226" s="1" t="s">
        <v>54</v>
      </c>
      <c r="C226" s="1">
        <v>2001</v>
      </c>
      <c r="D226" s="1" t="s">
        <v>67</v>
      </c>
      <c r="E226" s="14" t="s">
        <v>283</v>
      </c>
      <c r="F226" s="14" t="s">
        <v>285</v>
      </c>
      <c r="H226" s="1">
        <v>1999</v>
      </c>
      <c r="I226" s="1">
        <v>340</v>
      </c>
    </row>
    <row r="227" spans="1:9">
      <c r="A227" t="s">
        <v>53</v>
      </c>
      <c r="B227" s="1" t="s">
        <v>54</v>
      </c>
      <c r="C227" s="1">
        <v>2001</v>
      </c>
      <c r="D227" s="1" t="s">
        <v>67</v>
      </c>
      <c r="E227" s="14" t="s">
        <v>283</v>
      </c>
      <c r="F227" s="14" t="s">
        <v>286</v>
      </c>
      <c r="H227" s="1">
        <v>1999</v>
      </c>
      <c r="I227" s="1">
        <v>10</v>
      </c>
    </row>
    <row r="228" spans="1:9">
      <c r="A228" t="s">
        <v>53</v>
      </c>
      <c r="B228" s="1" t="s">
        <v>54</v>
      </c>
      <c r="C228" s="1">
        <v>2001</v>
      </c>
      <c r="D228" s="1" t="s">
        <v>67</v>
      </c>
      <c r="E228" s="14" t="s">
        <v>283</v>
      </c>
      <c r="F228" s="14" t="s">
        <v>287</v>
      </c>
      <c r="H228" s="1">
        <v>1999</v>
      </c>
      <c r="I228" s="1">
        <v>16</v>
      </c>
    </row>
    <row r="229" spans="1:9">
      <c r="A229" t="s">
        <v>53</v>
      </c>
      <c r="B229" s="1" t="s">
        <v>54</v>
      </c>
      <c r="C229" s="1">
        <v>2001</v>
      </c>
      <c r="D229" s="1" t="s">
        <v>67</v>
      </c>
      <c r="E229" s="14" t="s">
        <v>288</v>
      </c>
      <c r="F229" s="14"/>
      <c r="H229" s="1">
        <v>1999</v>
      </c>
      <c r="I229" s="1">
        <v>3475</v>
      </c>
    </row>
    <row r="230" spans="1:9">
      <c r="A230" t="s">
        <v>53</v>
      </c>
      <c r="B230" s="1" t="s">
        <v>54</v>
      </c>
      <c r="C230" s="1">
        <v>2001</v>
      </c>
      <c r="D230" s="1" t="s">
        <v>67</v>
      </c>
      <c r="E230" s="14" t="s">
        <v>283</v>
      </c>
      <c r="F230" s="14" t="s">
        <v>284</v>
      </c>
      <c r="H230" s="1">
        <v>2000</v>
      </c>
      <c r="I230" s="1">
        <v>3080</v>
      </c>
    </row>
    <row r="231" spans="1:9">
      <c r="A231" t="s">
        <v>53</v>
      </c>
      <c r="B231" s="1" t="s">
        <v>54</v>
      </c>
      <c r="C231" s="1">
        <v>2001</v>
      </c>
      <c r="D231" s="1" t="s">
        <v>67</v>
      </c>
      <c r="E231" s="14" t="s">
        <v>283</v>
      </c>
      <c r="F231" s="14" t="s">
        <v>285</v>
      </c>
      <c r="H231" s="1">
        <v>2000</v>
      </c>
      <c r="I231" s="1">
        <v>343</v>
      </c>
    </row>
    <row r="232" spans="1:9">
      <c r="A232" t="s">
        <v>53</v>
      </c>
      <c r="B232" s="1" t="s">
        <v>54</v>
      </c>
      <c r="C232" s="1">
        <v>2001</v>
      </c>
      <c r="D232" s="1" t="s">
        <v>67</v>
      </c>
      <c r="E232" s="14" t="s">
        <v>283</v>
      </c>
      <c r="F232" s="14" t="s">
        <v>286</v>
      </c>
      <c r="H232" s="1">
        <v>2000</v>
      </c>
      <c r="I232" s="1">
        <v>11</v>
      </c>
    </row>
    <row r="233" spans="1:9">
      <c r="A233" t="s">
        <v>53</v>
      </c>
      <c r="B233" s="1" t="s">
        <v>54</v>
      </c>
      <c r="C233" s="1">
        <v>2001</v>
      </c>
      <c r="D233" s="1" t="s">
        <v>67</v>
      </c>
      <c r="E233" s="14" t="s">
        <v>283</v>
      </c>
      <c r="F233" s="14" t="s">
        <v>287</v>
      </c>
      <c r="H233" s="1">
        <v>2000</v>
      </c>
      <c r="I233" s="1">
        <v>17</v>
      </c>
    </row>
    <row r="234" spans="1:9">
      <c r="A234" t="s">
        <v>53</v>
      </c>
      <c r="B234" s="1" t="s">
        <v>54</v>
      </c>
      <c r="C234" s="1">
        <v>2001</v>
      </c>
      <c r="D234" s="1" t="s">
        <v>67</v>
      </c>
      <c r="E234" s="14" t="s">
        <v>288</v>
      </c>
      <c r="F234" s="14"/>
      <c r="H234" s="1">
        <v>2000</v>
      </c>
      <c r="I234" s="1">
        <v>3451</v>
      </c>
    </row>
    <row r="235" spans="1:9">
      <c r="A235" t="s">
        <v>53</v>
      </c>
      <c r="B235" s="1" t="s">
        <v>54</v>
      </c>
      <c r="C235" s="1">
        <v>2012</v>
      </c>
      <c r="D235" s="1" t="s">
        <v>67</v>
      </c>
      <c r="E235" s="14" t="s">
        <v>283</v>
      </c>
      <c r="F235" s="14" t="s">
        <v>284</v>
      </c>
      <c r="H235" s="1">
        <v>2004</v>
      </c>
      <c r="I235" s="1">
        <v>4128</v>
      </c>
    </row>
    <row r="236" spans="1:9">
      <c r="A236" t="s">
        <v>53</v>
      </c>
      <c r="B236" s="1" t="s">
        <v>54</v>
      </c>
      <c r="C236" s="1">
        <v>2012</v>
      </c>
      <c r="D236" s="1" t="s">
        <v>67</v>
      </c>
      <c r="E236" s="14" t="s">
        <v>283</v>
      </c>
      <c r="F236" s="14" t="s">
        <v>285</v>
      </c>
      <c r="H236" s="1">
        <v>2004</v>
      </c>
      <c r="I236" s="1">
        <v>329</v>
      </c>
    </row>
    <row r="237" spans="1:9">
      <c r="A237" t="s">
        <v>53</v>
      </c>
      <c r="B237" s="1" t="s">
        <v>54</v>
      </c>
      <c r="C237" s="1">
        <v>2012</v>
      </c>
      <c r="D237" s="1" t="s">
        <v>67</v>
      </c>
      <c r="E237" s="14" t="s">
        <v>283</v>
      </c>
      <c r="F237" s="14" t="s">
        <v>286</v>
      </c>
      <c r="H237" s="1">
        <v>2004</v>
      </c>
      <c r="I237" s="1">
        <v>10</v>
      </c>
    </row>
    <row r="238" spans="1:9">
      <c r="A238" t="s">
        <v>53</v>
      </c>
      <c r="B238" s="1" t="s">
        <v>54</v>
      </c>
      <c r="C238" s="1">
        <v>2012</v>
      </c>
      <c r="D238" s="1" t="s">
        <v>67</v>
      </c>
      <c r="E238" s="14" t="s">
        <v>283</v>
      </c>
      <c r="F238" s="14" t="s">
        <v>287</v>
      </c>
      <c r="H238" s="1">
        <v>2004</v>
      </c>
      <c r="I238" s="1">
        <v>18</v>
      </c>
    </row>
    <row r="239" spans="1:9">
      <c r="A239" t="s">
        <v>53</v>
      </c>
      <c r="B239" s="1" t="s">
        <v>54</v>
      </c>
      <c r="C239" s="1">
        <v>2012</v>
      </c>
      <c r="D239" s="1" t="s">
        <v>67</v>
      </c>
      <c r="E239" s="14" t="s">
        <v>288</v>
      </c>
      <c r="F239" s="14"/>
      <c r="H239" s="1">
        <v>2004</v>
      </c>
      <c r="I239" s="1">
        <v>4485</v>
      </c>
    </row>
    <row r="240" spans="1:9">
      <c r="A240" t="s">
        <v>53</v>
      </c>
      <c r="B240" s="1" t="s">
        <v>54</v>
      </c>
      <c r="C240" s="1">
        <v>2012</v>
      </c>
      <c r="D240" s="1" t="s">
        <v>67</v>
      </c>
      <c r="E240" s="14" t="s">
        <v>283</v>
      </c>
      <c r="F240" s="14" t="s">
        <v>284</v>
      </c>
      <c r="H240" s="1">
        <v>2005</v>
      </c>
      <c r="I240" s="1">
        <v>4068</v>
      </c>
    </row>
    <row r="241" spans="1:9">
      <c r="A241" t="s">
        <v>53</v>
      </c>
      <c r="B241" s="1" t="s">
        <v>54</v>
      </c>
      <c r="C241" s="1">
        <v>2012</v>
      </c>
      <c r="D241" s="1" t="s">
        <v>67</v>
      </c>
      <c r="E241" s="14" t="s">
        <v>283</v>
      </c>
      <c r="F241" s="14" t="s">
        <v>285</v>
      </c>
      <c r="H241" s="1">
        <v>2005</v>
      </c>
      <c r="I241" s="1">
        <v>330</v>
      </c>
    </row>
    <row r="242" spans="1:9">
      <c r="A242" t="s">
        <v>53</v>
      </c>
      <c r="B242" s="1" t="s">
        <v>54</v>
      </c>
      <c r="C242" s="1">
        <v>2012</v>
      </c>
      <c r="D242" s="1" t="s">
        <v>67</v>
      </c>
      <c r="E242" s="14" t="s">
        <v>283</v>
      </c>
      <c r="F242" s="14" t="s">
        <v>286</v>
      </c>
      <c r="H242" s="1">
        <v>2005</v>
      </c>
      <c r="I242" s="1">
        <v>10</v>
      </c>
    </row>
    <row r="243" spans="1:9">
      <c r="A243" t="s">
        <v>53</v>
      </c>
      <c r="B243" s="1" t="s">
        <v>54</v>
      </c>
      <c r="C243" s="1">
        <v>2012</v>
      </c>
      <c r="D243" s="1" t="s">
        <v>67</v>
      </c>
      <c r="E243" s="14" t="s">
        <v>283</v>
      </c>
      <c r="F243" s="14" t="s">
        <v>287</v>
      </c>
      <c r="H243" s="1">
        <v>2005</v>
      </c>
      <c r="I243" s="1">
        <v>18</v>
      </c>
    </row>
    <row r="244" spans="1:9">
      <c r="A244" t="s">
        <v>53</v>
      </c>
      <c r="B244" s="1" t="s">
        <v>54</v>
      </c>
      <c r="C244" s="1">
        <v>2012</v>
      </c>
      <c r="D244" s="1" t="s">
        <v>67</v>
      </c>
      <c r="E244" s="14" t="s">
        <v>288</v>
      </c>
      <c r="F244" s="14"/>
      <c r="H244" s="1">
        <v>2005</v>
      </c>
      <c r="I244" s="1">
        <v>4426</v>
      </c>
    </row>
    <row r="245" spans="1:9">
      <c r="A245" t="s">
        <v>53</v>
      </c>
      <c r="B245" s="1" t="s">
        <v>54</v>
      </c>
      <c r="C245" s="1">
        <v>2012</v>
      </c>
      <c r="D245" s="1" t="s">
        <v>67</v>
      </c>
      <c r="E245" s="14" t="s">
        <v>283</v>
      </c>
      <c r="F245" s="14" t="s">
        <v>284</v>
      </c>
      <c r="H245" s="1">
        <v>2006</v>
      </c>
      <c r="I245" s="1">
        <v>3970</v>
      </c>
    </row>
    <row r="246" spans="1:9">
      <c r="A246" t="s">
        <v>53</v>
      </c>
      <c r="B246" s="1" t="s">
        <v>54</v>
      </c>
      <c r="C246" s="1">
        <v>2012</v>
      </c>
      <c r="D246" s="1" t="s">
        <v>67</v>
      </c>
      <c r="E246" s="14" t="s">
        <v>283</v>
      </c>
      <c r="F246" s="14" t="s">
        <v>285</v>
      </c>
      <c r="H246" s="1">
        <v>2006</v>
      </c>
      <c r="I246" s="1">
        <v>318</v>
      </c>
    </row>
    <row r="247" spans="1:9">
      <c r="A247" t="s">
        <v>53</v>
      </c>
      <c r="B247" s="1" t="s">
        <v>54</v>
      </c>
      <c r="C247" s="1">
        <v>2012</v>
      </c>
      <c r="D247" s="1" t="s">
        <v>67</v>
      </c>
      <c r="E247" s="14" t="s">
        <v>283</v>
      </c>
      <c r="F247" s="14" t="s">
        <v>286</v>
      </c>
      <c r="H247" s="1">
        <v>2006</v>
      </c>
      <c r="I247" s="1">
        <v>3</v>
      </c>
    </row>
    <row r="248" spans="1:9">
      <c r="A248" t="s">
        <v>53</v>
      </c>
      <c r="B248" s="1" t="s">
        <v>54</v>
      </c>
      <c r="C248" s="1">
        <v>2012</v>
      </c>
      <c r="D248" s="1" t="s">
        <v>67</v>
      </c>
      <c r="E248" s="14" t="s">
        <v>283</v>
      </c>
      <c r="F248" s="14" t="s">
        <v>287</v>
      </c>
      <c r="H248" s="1">
        <v>2006</v>
      </c>
      <c r="I248" s="1">
        <v>6</v>
      </c>
    </row>
    <row r="249" spans="1:9">
      <c r="A249" t="s">
        <v>53</v>
      </c>
      <c r="B249" s="1" t="s">
        <v>54</v>
      </c>
      <c r="C249" s="1">
        <v>2012</v>
      </c>
      <c r="D249" s="1" t="s">
        <v>67</v>
      </c>
      <c r="E249" s="14" t="s">
        <v>288</v>
      </c>
      <c r="F249" s="14"/>
      <c r="H249" s="1">
        <v>2006</v>
      </c>
      <c r="I249" s="1">
        <v>4297</v>
      </c>
    </row>
    <row r="250" spans="1:9">
      <c r="A250" t="s">
        <v>53</v>
      </c>
      <c r="B250" s="1" t="s">
        <v>54</v>
      </c>
      <c r="C250" s="1">
        <v>2012</v>
      </c>
      <c r="D250" s="1" t="s">
        <v>67</v>
      </c>
      <c r="E250" s="14" t="s">
        <v>283</v>
      </c>
      <c r="F250" s="14" t="s">
        <v>284</v>
      </c>
      <c r="H250" s="1">
        <v>2007</v>
      </c>
      <c r="I250" s="1">
        <v>4307</v>
      </c>
    </row>
    <row r="251" spans="1:9">
      <c r="A251" t="s">
        <v>53</v>
      </c>
      <c r="B251" s="1" t="s">
        <v>54</v>
      </c>
      <c r="C251" s="1">
        <v>2012</v>
      </c>
      <c r="D251" s="1" t="s">
        <v>67</v>
      </c>
      <c r="E251" s="14" t="s">
        <v>283</v>
      </c>
      <c r="F251" s="14" t="s">
        <v>285</v>
      </c>
      <c r="H251" s="1">
        <v>2007</v>
      </c>
      <c r="I251" s="1">
        <v>321</v>
      </c>
    </row>
    <row r="252" spans="1:9">
      <c r="A252" t="s">
        <v>53</v>
      </c>
      <c r="B252" s="1" t="s">
        <v>54</v>
      </c>
      <c r="C252" s="1">
        <v>2012</v>
      </c>
      <c r="D252" s="1" t="s">
        <v>67</v>
      </c>
      <c r="E252" s="14" t="s">
        <v>283</v>
      </c>
      <c r="F252" s="14" t="s">
        <v>286</v>
      </c>
      <c r="H252" s="1">
        <v>2007</v>
      </c>
      <c r="I252" s="1">
        <v>3</v>
      </c>
    </row>
    <row r="253" spans="1:9">
      <c r="A253" t="s">
        <v>53</v>
      </c>
      <c r="B253" s="1" t="s">
        <v>54</v>
      </c>
      <c r="C253" s="1">
        <v>2012</v>
      </c>
      <c r="D253" s="1" t="s">
        <v>67</v>
      </c>
      <c r="E253" s="14" t="s">
        <v>283</v>
      </c>
      <c r="F253" s="14" t="s">
        <v>287</v>
      </c>
      <c r="H253" s="1">
        <v>2007</v>
      </c>
      <c r="I253" s="1">
        <v>6</v>
      </c>
    </row>
    <row r="254" spans="1:9">
      <c r="A254" t="s">
        <v>53</v>
      </c>
      <c r="B254" s="1" t="s">
        <v>54</v>
      </c>
      <c r="C254" s="1">
        <v>2012</v>
      </c>
      <c r="D254" s="1" t="s">
        <v>67</v>
      </c>
      <c r="E254" s="14" t="s">
        <v>288</v>
      </c>
      <c r="F254" s="14"/>
      <c r="H254" s="1">
        <v>2007</v>
      </c>
      <c r="I254" s="1">
        <v>4637</v>
      </c>
    </row>
    <row r="255" spans="1:9">
      <c r="A255" t="s">
        <v>53</v>
      </c>
      <c r="B255" s="1" t="s">
        <v>54</v>
      </c>
      <c r="C255" s="1">
        <v>2012</v>
      </c>
      <c r="D255" s="1" t="s">
        <v>67</v>
      </c>
      <c r="E255" s="14" t="s">
        <v>283</v>
      </c>
      <c r="F255" s="14" t="s">
        <v>284</v>
      </c>
      <c r="H255" s="1">
        <v>2008</v>
      </c>
      <c r="I255" s="1">
        <v>4011</v>
      </c>
    </row>
    <row r="256" spans="1:9">
      <c r="A256" t="s">
        <v>53</v>
      </c>
      <c r="B256" s="1" t="s">
        <v>54</v>
      </c>
      <c r="C256" s="1">
        <v>2012</v>
      </c>
      <c r="D256" s="1" t="s">
        <v>67</v>
      </c>
      <c r="E256" s="14" t="s">
        <v>283</v>
      </c>
      <c r="F256" s="14" t="s">
        <v>285</v>
      </c>
      <c r="H256" s="1">
        <v>2008</v>
      </c>
      <c r="I256" s="1">
        <v>311</v>
      </c>
    </row>
    <row r="257" spans="1:9">
      <c r="A257" t="s">
        <v>53</v>
      </c>
      <c r="B257" s="1" t="s">
        <v>54</v>
      </c>
      <c r="C257" s="1">
        <v>2012</v>
      </c>
      <c r="D257" s="1" t="s">
        <v>67</v>
      </c>
      <c r="E257" s="14" t="s">
        <v>283</v>
      </c>
      <c r="F257" s="14" t="s">
        <v>286</v>
      </c>
      <c r="H257" s="1">
        <v>2008</v>
      </c>
      <c r="I257" s="1">
        <v>4</v>
      </c>
    </row>
    <row r="258" spans="1:9">
      <c r="A258" t="s">
        <v>53</v>
      </c>
      <c r="B258" s="1" t="s">
        <v>54</v>
      </c>
      <c r="C258" s="1">
        <v>2012</v>
      </c>
      <c r="D258" s="1" t="s">
        <v>67</v>
      </c>
      <c r="E258" s="14" t="s">
        <v>283</v>
      </c>
      <c r="F258" s="14" t="s">
        <v>287</v>
      </c>
      <c r="H258" s="1">
        <v>2008</v>
      </c>
      <c r="I258" s="1">
        <v>17</v>
      </c>
    </row>
    <row r="259" spans="1:9">
      <c r="A259" t="s">
        <v>53</v>
      </c>
      <c r="B259" s="1" t="s">
        <v>54</v>
      </c>
      <c r="C259" s="1">
        <v>2012</v>
      </c>
      <c r="D259" s="1" t="s">
        <v>67</v>
      </c>
      <c r="E259" s="14" t="s">
        <v>288</v>
      </c>
      <c r="F259" s="14"/>
      <c r="H259" s="1">
        <v>2008</v>
      </c>
      <c r="I259" s="1">
        <v>4343</v>
      </c>
    </row>
    <row r="260" spans="1:9">
      <c r="A260" t="s">
        <v>53</v>
      </c>
      <c r="B260" s="1" t="s">
        <v>54</v>
      </c>
      <c r="C260" s="1">
        <v>2012</v>
      </c>
      <c r="D260" s="1" t="s">
        <v>67</v>
      </c>
      <c r="E260" s="14" t="s">
        <v>283</v>
      </c>
      <c r="F260" s="14" t="s">
        <v>284</v>
      </c>
      <c r="H260" s="1">
        <v>2009</v>
      </c>
      <c r="I260" s="1">
        <v>3884</v>
      </c>
    </row>
    <row r="261" spans="1:9">
      <c r="A261" t="s">
        <v>53</v>
      </c>
      <c r="B261" s="1" t="s">
        <v>54</v>
      </c>
      <c r="C261" s="1">
        <v>2012</v>
      </c>
      <c r="D261" s="1" t="s">
        <v>67</v>
      </c>
      <c r="E261" s="14" t="s">
        <v>283</v>
      </c>
      <c r="F261" s="14" t="s">
        <v>285</v>
      </c>
      <c r="H261" s="1">
        <v>2009</v>
      </c>
      <c r="I261" s="1">
        <v>327</v>
      </c>
    </row>
    <row r="262" spans="1:9">
      <c r="A262" t="s">
        <v>53</v>
      </c>
      <c r="B262" s="1" t="s">
        <v>54</v>
      </c>
      <c r="C262" s="1">
        <v>2012</v>
      </c>
      <c r="D262" s="1" t="s">
        <v>67</v>
      </c>
      <c r="E262" s="14" t="s">
        <v>283</v>
      </c>
      <c r="F262" s="14" t="s">
        <v>286</v>
      </c>
      <c r="H262" s="1">
        <v>2009</v>
      </c>
      <c r="I262" s="1">
        <v>7</v>
      </c>
    </row>
    <row r="263" spans="1:9">
      <c r="A263" t="s">
        <v>53</v>
      </c>
      <c r="B263" s="1" t="s">
        <v>54</v>
      </c>
      <c r="C263" s="1">
        <v>2012</v>
      </c>
      <c r="D263" s="1" t="s">
        <v>67</v>
      </c>
      <c r="E263" s="14" t="s">
        <v>283</v>
      </c>
      <c r="F263" s="14" t="s">
        <v>287</v>
      </c>
      <c r="H263" s="1">
        <v>2009</v>
      </c>
      <c r="I263" s="1">
        <v>16</v>
      </c>
    </row>
    <row r="264" spans="1:9">
      <c r="A264" t="s">
        <v>53</v>
      </c>
      <c r="B264" s="1" t="s">
        <v>54</v>
      </c>
      <c r="C264" s="1">
        <v>2012</v>
      </c>
      <c r="D264" s="1" t="s">
        <v>67</v>
      </c>
      <c r="E264" s="14" t="s">
        <v>288</v>
      </c>
      <c r="F264" s="14"/>
      <c r="H264" s="1">
        <v>2009</v>
      </c>
      <c r="I264" s="1">
        <v>4234</v>
      </c>
    </row>
    <row r="265" spans="1:9">
      <c r="A265" t="s">
        <v>53</v>
      </c>
      <c r="B265" s="1" t="s">
        <v>54</v>
      </c>
      <c r="C265" s="1">
        <v>2012</v>
      </c>
      <c r="D265" s="1" t="s">
        <v>67</v>
      </c>
      <c r="E265" s="14" t="s">
        <v>283</v>
      </c>
      <c r="F265" s="14" t="s">
        <v>284</v>
      </c>
      <c r="H265" s="1">
        <v>2010</v>
      </c>
      <c r="I265" s="1">
        <v>4000</v>
      </c>
    </row>
    <row r="266" spans="1:9">
      <c r="A266" t="s">
        <v>53</v>
      </c>
      <c r="B266" s="1" t="s">
        <v>54</v>
      </c>
      <c r="C266" s="1">
        <v>2012</v>
      </c>
      <c r="D266" s="1" t="s">
        <v>67</v>
      </c>
      <c r="E266" s="14" t="s">
        <v>283</v>
      </c>
      <c r="F266" s="14" t="s">
        <v>285</v>
      </c>
      <c r="H266" s="1">
        <v>2010</v>
      </c>
      <c r="I266" s="1">
        <v>302</v>
      </c>
    </row>
    <row r="267" spans="1:9">
      <c r="A267" t="s">
        <v>53</v>
      </c>
      <c r="B267" s="1" t="s">
        <v>54</v>
      </c>
      <c r="C267" s="1">
        <v>2012</v>
      </c>
      <c r="D267" s="1" t="s">
        <v>67</v>
      </c>
      <c r="E267" s="14" t="s">
        <v>283</v>
      </c>
      <c r="F267" s="14" t="s">
        <v>286</v>
      </c>
      <c r="H267" s="1">
        <v>2010</v>
      </c>
      <c r="I267" s="1">
        <v>8</v>
      </c>
    </row>
    <row r="268" spans="1:9">
      <c r="A268" t="s">
        <v>53</v>
      </c>
      <c r="B268" s="1" t="s">
        <v>54</v>
      </c>
      <c r="C268" s="1">
        <v>2012</v>
      </c>
      <c r="D268" s="1" t="s">
        <v>67</v>
      </c>
      <c r="E268" s="14" t="s">
        <v>283</v>
      </c>
      <c r="F268" s="14" t="s">
        <v>287</v>
      </c>
      <c r="H268" s="1">
        <v>2010</v>
      </c>
      <c r="I268" s="1">
        <v>25</v>
      </c>
    </row>
    <row r="269" spans="1:9">
      <c r="A269" t="s">
        <v>53</v>
      </c>
      <c r="B269" s="1" t="s">
        <v>54</v>
      </c>
      <c r="C269" s="1">
        <v>2012</v>
      </c>
      <c r="D269" s="1" t="s">
        <v>67</v>
      </c>
      <c r="E269" s="14" t="s">
        <v>288</v>
      </c>
      <c r="F269" s="14"/>
      <c r="H269" s="1">
        <v>2010</v>
      </c>
      <c r="I269" s="1">
        <v>4335</v>
      </c>
    </row>
    <row r="270" spans="1:9">
      <c r="A270" t="s">
        <v>53</v>
      </c>
      <c r="B270" s="1" t="s">
        <v>54</v>
      </c>
      <c r="C270" s="1">
        <v>2012</v>
      </c>
      <c r="D270" s="1" t="s">
        <v>67</v>
      </c>
      <c r="E270" s="14" t="s">
        <v>283</v>
      </c>
      <c r="F270" s="14" t="s">
        <v>284</v>
      </c>
      <c r="H270" s="1">
        <v>2011</v>
      </c>
      <c r="I270" s="1">
        <v>3961</v>
      </c>
    </row>
    <row r="271" spans="1:9">
      <c r="A271" t="s">
        <v>53</v>
      </c>
      <c r="B271" s="1" t="s">
        <v>54</v>
      </c>
      <c r="C271" s="1">
        <v>2012</v>
      </c>
      <c r="D271" s="1" t="s">
        <v>67</v>
      </c>
      <c r="E271" s="14" t="s">
        <v>283</v>
      </c>
      <c r="F271" s="14" t="s">
        <v>285</v>
      </c>
      <c r="H271" s="1">
        <v>2011</v>
      </c>
      <c r="I271" s="1">
        <v>331</v>
      </c>
    </row>
    <row r="272" spans="1:9">
      <c r="A272" t="s">
        <v>53</v>
      </c>
      <c r="B272" s="1" t="s">
        <v>54</v>
      </c>
      <c r="C272" s="1">
        <v>2012</v>
      </c>
      <c r="D272" s="1" t="s">
        <v>67</v>
      </c>
      <c r="E272" s="14" t="s">
        <v>283</v>
      </c>
      <c r="F272" s="14" t="s">
        <v>286</v>
      </c>
      <c r="H272" s="1">
        <v>2011</v>
      </c>
      <c r="I272" s="1">
        <v>9</v>
      </c>
    </row>
    <row r="273" spans="1:9">
      <c r="A273" t="s">
        <v>53</v>
      </c>
      <c r="B273" s="1" t="s">
        <v>54</v>
      </c>
      <c r="C273" s="1">
        <v>2012</v>
      </c>
      <c r="D273" s="1" t="s">
        <v>67</v>
      </c>
      <c r="E273" s="14" t="s">
        <v>283</v>
      </c>
      <c r="F273" s="14" t="s">
        <v>287</v>
      </c>
      <c r="H273" s="1">
        <v>2011</v>
      </c>
      <c r="I273" s="1">
        <v>18</v>
      </c>
    </row>
    <row r="274" spans="1:9">
      <c r="A274" t="s">
        <v>53</v>
      </c>
      <c r="B274" s="1" t="s">
        <v>54</v>
      </c>
      <c r="C274" s="1">
        <v>2012</v>
      </c>
      <c r="D274" s="1" t="s">
        <v>67</v>
      </c>
      <c r="E274" s="14" t="s">
        <v>288</v>
      </c>
      <c r="F274" s="14"/>
      <c r="H274" s="1">
        <v>2011</v>
      </c>
      <c r="I274" s="1">
        <v>4319</v>
      </c>
    </row>
    <row r="275" spans="1:9">
      <c r="A275" t="s">
        <v>53</v>
      </c>
      <c r="B275" s="1" t="s">
        <v>54</v>
      </c>
      <c r="C275" s="1">
        <v>2017</v>
      </c>
      <c r="D275" s="1" t="s">
        <v>67</v>
      </c>
      <c r="E275" s="14" t="s">
        <v>283</v>
      </c>
      <c r="F275" s="14" t="s">
        <v>284</v>
      </c>
      <c r="H275" s="1">
        <v>2012</v>
      </c>
      <c r="I275" s="1">
        <v>3990</v>
      </c>
    </row>
    <row r="276" spans="1:9">
      <c r="A276" t="s">
        <v>53</v>
      </c>
      <c r="B276" s="1" t="s">
        <v>54</v>
      </c>
      <c r="C276" s="1">
        <v>2017</v>
      </c>
      <c r="D276" s="1" t="s">
        <v>67</v>
      </c>
      <c r="E276" s="14" t="s">
        <v>283</v>
      </c>
      <c r="F276" s="14" t="s">
        <v>285</v>
      </c>
      <c r="H276" s="1">
        <v>2012</v>
      </c>
      <c r="I276" s="1">
        <v>297</v>
      </c>
    </row>
    <row r="277" spans="1:9">
      <c r="A277" t="s">
        <v>53</v>
      </c>
      <c r="B277" s="1" t="s">
        <v>54</v>
      </c>
      <c r="C277" s="1">
        <v>2017</v>
      </c>
      <c r="D277" s="1" t="s">
        <v>67</v>
      </c>
      <c r="E277" s="14" t="s">
        <v>283</v>
      </c>
      <c r="F277" s="14" t="s">
        <v>286</v>
      </c>
      <c r="H277" s="1">
        <v>2012</v>
      </c>
      <c r="I277" s="1">
        <v>8</v>
      </c>
    </row>
    <row r="278" spans="1:9">
      <c r="A278" t="s">
        <v>53</v>
      </c>
      <c r="B278" s="1" t="s">
        <v>54</v>
      </c>
      <c r="C278" s="1">
        <v>2017</v>
      </c>
      <c r="D278" s="1" t="s">
        <v>67</v>
      </c>
      <c r="E278" s="14" t="s">
        <v>283</v>
      </c>
      <c r="F278" s="14" t="s">
        <v>287</v>
      </c>
      <c r="H278" s="1">
        <v>2012</v>
      </c>
      <c r="I278" s="1">
        <v>17</v>
      </c>
    </row>
    <row r="279" spans="1:9">
      <c r="A279" t="s">
        <v>53</v>
      </c>
      <c r="B279" s="1" t="s">
        <v>54</v>
      </c>
      <c r="C279" s="1">
        <v>2017</v>
      </c>
      <c r="D279" s="1" t="s">
        <v>67</v>
      </c>
      <c r="E279" s="14" t="s">
        <v>288</v>
      </c>
      <c r="F279" s="14"/>
      <c r="H279" s="1">
        <v>2012</v>
      </c>
      <c r="I279" s="1">
        <v>4312</v>
      </c>
    </row>
    <row r="280" spans="1:9">
      <c r="A280" t="s">
        <v>53</v>
      </c>
      <c r="B280" s="1" t="s">
        <v>54</v>
      </c>
      <c r="C280" s="1">
        <v>2017</v>
      </c>
      <c r="D280" s="1" t="s">
        <v>67</v>
      </c>
      <c r="E280" s="14" t="s">
        <v>283</v>
      </c>
      <c r="F280" s="14" t="s">
        <v>284</v>
      </c>
      <c r="H280" s="1">
        <v>2013</v>
      </c>
      <c r="I280" s="1">
        <v>3366</v>
      </c>
    </row>
    <row r="281" spans="1:9">
      <c r="A281" t="s">
        <v>53</v>
      </c>
      <c r="B281" s="1" t="s">
        <v>54</v>
      </c>
      <c r="C281" s="1">
        <v>2017</v>
      </c>
      <c r="D281" s="1" t="s">
        <v>67</v>
      </c>
      <c r="E281" s="14" t="s">
        <v>283</v>
      </c>
      <c r="F281" s="14" t="s">
        <v>285</v>
      </c>
      <c r="H281" s="1">
        <v>2013</v>
      </c>
      <c r="I281" s="1">
        <v>379</v>
      </c>
    </row>
    <row r="282" spans="1:9">
      <c r="A282" t="s">
        <v>53</v>
      </c>
      <c r="B282" s="1" t="s">
        <v>54</v>
      </c>
      <c r="C282" s="1">
        <v>2017</v>
      </c>
      <c r="D282" s="1" t="s">
        <v>67</v>
      </c>
      <c r="E282" s="14" t="s">
        <v>283</v>
      </c>
      <c r="F282" s="14" t="s">
        <v>286</v>
      </c>
      <c r="H282" s="1">
        <v>2013</v>
      </c>
      <c r="I282" s="1">
        <v>9</v>
      </c>
    </row>
    <row r="283" spans="1:9">
      <c r="A283" t="s">
        <v>53</v>
      </c>
      <c r="B283" s="1" t="s">
        <v>54</v>
      </c>
      <c r="C283" s="1">
        <v>2017</v>
      </c>
      <c r="D283" s="1" t="s">
        <v>67</v>
      </c>
      <c r="E283" s="14" t="s">
        <v>283</v>
      </c>
      <c r="F283" s="14" t="s">
        <v>287</v>
      </c>
      <c r="H283" s="1">
        <v>2013</v>
      </c>
      <c r="I283" s="1">
        <v>17</v>
      </c>
    </row>
    <row r="284" spans="1:9">
      <c r="A284" t="s">
        <v>53</v>
      </c>
      <c r="B284" s="1" t="s">
        <v>54</v>
      </c>
      <c r="C284" s="1">
        <v>2017</v>
      </c>
      <c r="D284" s="1" t="s">
        <v>67</v>
      </c>
      <c r="E284" s="14" t="s">
        <v>288</v>
      </c>
      <c r="F284" s="14"/>
      <c r="H284" s="1">
        <v>2013</v>
      </c>
      <c r="I284" s="1">
        <v>3771</v>
      </c>
    </row>
    <row r="285" spans="1:9">
      <c r="A285" t="s">
        <v>53</v>
      </c>
      <c r="B285" s="1" t="s">
        <v>54</v>
      </c>
      <c r="C285" s="1">
        <v>2017</v>
      </c>
      <c r="D285" s="1" t="s">
        <v>67</v>
      </c>
      <c r="E285" s="14" t="s">
        <v>283</v>
      </c>
      <c r="F285" s="14" t="s">
        <v>284</v>
      </c>
      <c r="H285" s="1">
        <v>2014</v>
      </c>
      <c r="I285" s="1">
        <v>4208</v>
      </c>
    </row>
    <row r="286" spans="1:9">
      <c r="A286" t="s">
        <v>53</v>
      </c>
      <c r="B286" s="1" t="s">
        <v>54</v>
      </c>
      <c r="C286" s="1">
        <v>2017</v>
      </c>
      <c r="D286" s="1" t="s">
        <v>67</v>
      </c>
      <c r="E286" s="14" t="s">
        <v>283</v>
      </c>
      <c r="F286" s="14" t="s">
        <v>285</v>
      </c>
      <c r="H286" s="1">
        <v>2014</v>
      </c>
      <c r="I286" s="1">
        <v>330</v>
      </c>
    </row>
    <row r="287" spans="1:9">
      <c r="A287" t="s">
        <v>53</v>
      </c>
      <c r="B287" s="1" t="s">
        <v>54</v>
      </c>
      <c r="C287" s="1">
        <v>2017</v>
      </c>
      <c r="D287" s="1" t="s">
        <v>67</v>
      </c>
      <c r="E287" s="14" t="s">
        <v>283</v>
      </c>
      <c r="F287" s="14" t="s">
        <v>286</v>
      </c>
      <c r="H287" s="1">
        <v>2014</v>
      </c>
      <c r="I287" s="1">
        <v>8</v>
      </c>
    </row>
    <row r="288" spans="1:9">
      <c r="A288" t="s">
        <v>53</v>
      </c>
      <c r="B288" s="1" t="s">
        <v>54</v>
      </c>
      <c r="C288" s="1">
        <v>2017</v>
      </c>
      <c r="D288" s="1" t="s">
        <v>67</v>
      </c>
      <c r="E288" s="14" t="s">
        <v>283</v>
      </c>
      <c r="F288" s="14" t="s">
        <v>287</v>
      </c>
      <c r="H288" s="1">
        <v>2014</v>
      </c>
      <c r="I288" s="1">
        <v>18</v>
      </c>
    </row>
    <row r="289" spans="1:9">
      <c r="A289" t="s">
        <v>53</v>
      </c>
      <c r="B289" s="1" t="s">
        <v>54</v>
      </c>
      <c r="C289" s="1">
        <v>2017</v>
      </c>
      <c r="D289" s="1" t="s">
        <v>67</v>
      </c>
      <c r="E289" s="14" t="s">
        <v>288</v>
      </c>
      <c r="F289" s="14"/>
      <c r="H289" s="1">
        <v>2014</v>
      </c>
      <c r="I289" s="1">
        <v>4564</v>
      </c>
    </row>
    <row r="290" spans="1:9">
      <c r="A290" t="s">
        <v>53</v>
      </c>
      <c r="B290" s="1" t="s">
        <v>54</v>
      </c>
      <c r="C290" s="1">
        <v>2017</v>
      </c>
      <c r="D290" s="1" t="s">
        <v>67</v>
      </c>
      <c r="E290" s="14" t="s">
        <v>283</v>
      </c>
      <c r="F290" s="14" t="s">
        <v>284</v>
      </c>
      <c r="H290" s="1">
        <v>2015</v>
      </c>
      <c r="I290" s="1">
        <v>4363</v>
      </c>
    </row>
    <row r="291" spans="1:9">
      <c r="A291" t="s">
        <v>53</v>
      </c>
      <c r="B291" s="1" t="s">
        <v>54</v>
      </c>
      <c r="C291" s="1">
        <v>2017</v>
      </c>
      <c r="D291" s="1" t="s">
        <v>67</v>
      </c>
      <c r="E291" s="14" t="s">
        <v>283</v>
      </c>
      <c r="F291" s="14" t="s">
        <v>285</v>
      </c>
      <c r="H291" s="1">
        <v>2015</v>
      </c>
      <c r="I291" s="1">
        <v>342</v>
      </c>
    </row>
    <row r="292" spans="1:9">
      <c r="A292" t="s">
        <v>53</v>
      </c>
      <c r="B292" s="1" t="s">
        <v>54</v>
      </c>
      <c r="C292" s="1">
        <v>2017</v>
      </c>
      <c r="D292" s="1" t="s">
        <v>67</v>
      </c>
      <c r="E292" s="14" t="s">
        <v>283</v>
      </c>
      <c r="F292" s="14" t="s">
        <v>286</v>
      </c>
      <c r="H292" s="1">
        <v>2015</v>
      </c>
      <c r="I292" s="1">
        <v>10</v>
      </c>
    </row>
    <row r="293" spans="1:9">
      <c r="A293" t="s">
        <v>53</v>
      </c>
      <c r="B293" s="1" t="s">
        <v>54</v>
      </c>
      <c r="C293" s="1">
        <v>2017</v>
      </c>
      <c r="D293" s="1" t="s">
        <v>67</v>
      </c>
      <c r="E293" s="14" t="s">
        <v>283</v>
      </c>
      <c r="F293" s="14" t="s">
        <v>287</v>
      </c>
      <c r="H293" s="1">
        <v>2015</v>
      </c>
      <c r="I293" s="1">
        <v>18</v>
      </c>
    </row>
    <row r="294" spans="1:9">
      <c r="A294" t="s">
        <v>53</v>
      </c>
      <c r="B294" s="1" t="s">
        <v>54</v>
      </c>
      <c r="C294" s="1">
        <v>2017</v>
      </c>
      <c r="D294" s="1" t="s">
        <v>67</v>
      </c>
      <c r="E294" s="14" t="s">
        <v>288</v>
      </c>
      <c r="F294" s="14"/>
      <c r="H294" s="1">
        <v>2015</v>
      </c>
      <c r="I294" s="1">
        <v>4733</v>
      </c>
    </row>
    <row r="295" spans="1:9">
      <c r="A295" t="s">
        <v>53</v>
      </c>
      <c r="B295" s="1" t="s">
        <v>54</v>
      </c>
      <c r="C295" s="1">
        <v>2017</v>
      </c>
      <c r="D295" s="1" t="s">
        <v>67</v>
      </c>
      <c r="E295" s="14" t="s">
        <v>283</v>
      </c>
      <c r="F295" s="14" t="s">
        <v>284</v>
      </c>
      <c r="H295" s="1">
        <v>2016</v>
      </c>
      <c r="I295" s="1">
        <v>4275</v>
      </c>
    </row>
    <row r="296" spans="1:9">
      <c r="A296" t="s">
        <v>53</v>
      </c>
      <c r="B296" s="1" t="s">
        <v>54</v>
      </c>
      <c r="C296" s="1">
        <v>2017</v>
      </c>
      <c r="D296" s="1" t="s">
        <v>67</v>
      </c>
      <c r="E296" s="14" t="s">
        <v>283</v>
      </c>
      <c r="F296" s="14" t="s">
        <v>285</v>
      </c>
      <c r="H296" s="1">
        <v>2016</v>
      </c>
      <c r="I296" s="1">
        <v>333</v>
      </c>
    </row>
    <row r="297" spans="1:9">
      <c r="A297" t="s">
        <v>53</v>
      </c>
      <c r="B297" s="1" t="s">
        <v>54</v>
      </c>
      <c r="C297" s="1">
        <v>2017</v>
      </c>
      <c r="D297" s="1" t="s">
        <v>67</v>
      </c>
      <c r="E297" s="14" t="s">
        <v>283</v>
      </c>
      <c r="F297" s="14" t="s">
        <v>286</v>
      </c>
      <c r="H297" s="1">
        <v>2016</v>
      </c>
      <c r="I297" s="1">
        <v>9</v>
      </c>
    </row>
    <row r="298" spans="1:9">
      <c r="A298" t="s">
        <v>53</v>
      </c>
      <c r="B298" s="1" t="s">
        <v>54</v>
      </c>
      <c r="C298" s="1">
        <v>2017</v>
      </c>
      <c r="D298" s="1" t="s">
        <v>67</v>
      </c>
      <c r="E298" s="14" t="s">
        <v>283</v>
      </c>
      <c r="F298" s="14" t="s">
        <v>287</v>
      </c>
      <c r="H298" s="1">
        <v>2016</v>
      </c>
      <c r="I298" s="1">
        <v>19</v>
      </c>
    </row>
    <row r="299" spans="1:9">
      <c r="A299" t="s">
        <v>53</v>
      </c>
      <c r="B299" s="1" t="s">
        <v>54</v>
      </c>
      <c r="C299" s="1">
        <v>2017</v>
      </c>
      <c r="D299" s="1" t="s">
        <v>67</v>
      </c>
      <c r="E299" s="14" t="s">
        <v>288</v>
      </c>
      <c r="F299" s="14"/>
      <c r="H299" s="1">
        <v>2016</v>
      </c>
      <c r="I299" s="1">
        <v>4636</v>
      </c>
    </row>
  </sheetData>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12"/>
  <sheetViews>
    <sheetView workbookViewId="0">
      <pane ySplit="1" topLeftCell="A152" activePane="bottomLeft" state="frozen"/>
      <selection pane="bottomLeft" activeCell="M189" sqref="M189"/>
    </sheetView>
  </sheetViews>
  <sheetFormatPr defaultColWidth="8.6640625" defaultRowHeight="14.4"/>
  <cols>
    <col min="1" max="3" width="8.6640625" style="1"/>
    <col min="4" max="4" width="11.109375" style="1" bestFit="1" customWidth="1"/>
    <col min="5" max="8" width="8.6640625" style="1"/>
    <col min="9" max="9" width="12.109375" style="1" bestFit="1" customWidth="1"/>
    <col min="10" max="16384" width="8.6640625" style="1"/>
  </cols>
  <sheetData>
    <row r="1" spans="1:13">
      <c r="A1" s="2" t="s">
        <v>34</v>
      </c>
      <c r="B1" s="2" t="s">
        <v>35</v>
      </c>
      <c r="C1" s="2" t="s">
        <v>36</v>
      </c>
      <c r="D1" s="2" t="s">
        <v>37</v>
      </c>
      <c r="E1" s="2" t="s">
        <v>279</v>
      </c>
      <c r="F1" s="2" t="s">
        <v>293</v>
      </c>
      <c r="G1" s="2" t="s">
        <v>280</v>
      </c>
      <c r="H1" s="2" t="s">
        <v>173</v>
      </c>
      <c r="I1" s="2" t="s">
        <v>294</v>
      </c>
      <c r="J1" s="2" t="s">
        <v>295</v>
      </c>
      <c r="K1" s="4" t="s">
        <v>296</v>
      </c>
      <c r="L1" s="4" t="s">
        <v>297</v>
      </c>
      <c r="M1" s="4" t="s">
        <v>52</v>
      </c>
    </row>
    <row r="2" spans="1:13">
      <c r="A2" t="s">
        <v>53</v>
      </c>
      <c r="B2" s="1" t="s">
        <v>54</v>
      </c>
      <c r="C2" s="1">
        <v>1992</v>
      </c>
      <c r="D2" s="1" t="s">
        <v>55</v>
      </c>
      <c r="E2" s="1" t="s">
        <v>298</v>
      </c>
      <c r="F2" s="1" t="s">
        <v>299</v>
      </c>
      <c r="H2" s="1">
        <v>1987</v>
      </c>
      <c r="I2" s="1">
        <v>5.2089999999999996</v>
      </c>
      <c r="K2" s="1">
        <f>I2*365</f>
        <v>1901.2849999999999</v>
      </c>
      <c r="M2" s="26" t="s">
        <v>300</v>
      </c>
    </row>
    <row r="3" spans="1:13">
      <c r="A3" t="s">
        <v>53</v>
      </c>
      <c r="B3" s="1" t="s">
        <v>54</v>
      </c>
      <c r="C3" s="1">
        <v>1992</v>
      </c>
      <c r="D3" s="1" t="s">
        <v>55</v>
      </c>
      <c r="E3" s="1" t="s">
        <v>298</v>
      </c>
      <c r="F3" s="1" t="s">
        <v>299</v>
      </c>
      <c r="H3" s="1">
        <v>1988</v>
      </c>
      <c r="I3" s="1">
        <v>5.0819999999999999</v>
      </c>
      <c r="K3" s="1">
        <f t="shared" ref="K3:K11" si="0">I3*365</f>
        <v>1854.9299999999998</v>
      </c>
      <c r="M3" s="27"/>
    </row>
    <row r="4" spans="1:13">
      <c r="A4" t="s">
        <v>53</v>
      </c>
      <c r="B4" s="1" t="s">
        <v>54</v>
      </c>
      <c r="C4" s="1">
        <v>1992</v>
      </c>
      <c r="D4" s="1" t="s">
        <v>55</v>
      </c>
      <c r="E4" s="1" t="s">
        <v>298</v>
      </c>
      <c r="F4" s="1" t="s">
        <v>299</v>
      </c>
      <c r="H4" s="1">
        <v>1989</v>
      </c>
      <c r="I4" s="1">
        <v>5.35</v>
      </c>
      <c r="K4" s="1">
        <f t="shared" si="0"/>
        <v>1952.7499999999998</v>
      </c>
      <c r="M4" s="27"/>
    </row>
    <row r="5" spans="1:13">
      <c r="A5" t="s">
        <v>53</v>
      </c>
      <c r="B5" s="1" t="s">
        <v>54</v>
      </c>
      <c r="C5" s="1">
        <v>1992</v>
      </c>
      <c r="D5" s="1" t="s">
        <v>55</v>
      </c>
      <c r="E5" s="1" t="s">
        <v>298</v>
      </c>
      <c r="F5" s="1" t="s">
        <v>299</v>
      </c>
      <c r="H5" s="1">
        <v>1990</v>
      </c>
      <c r="I5" s="1">
        <v>5.0289999999999999</v>
      </c>
      <c r="K5" s="1">
        <f t="shared" si="0"/>
        <v>1835.585</v>
      </c>
      <c r="M5" s="27"/>
    </row>
    <row r="6" spans="1:13">
      <c r="A6" t="s">
        <v>53</v>
      </c>
      <c r="B6" s="1" t="s">
        <v>54</v>
      </c>
      <c r="C6" s="1">
        <v>1992</v>
      </c>
      <c r="D6" s="1" t="s">
        <v>55</v>
      </c>
      <c r="E6" s="1" t="s">
        <v>298</v>
      </c>
      <c r="F6" s="1" t="s">
        <v>299</v>
      </c>
      <c r="H6" s="1">
        <v>1991</v>
      </c>
      <c r="I6" s="1">
        <v>5.3140000000000001</v>
      </c>
      <c r="K6" s="1">
        <f t="shared" si="0"/>
        <v>1939.6100000000001</v>
      </c>
      <c r="M6" s="27"/>
    </row>
    <row r="7" spans="1:13">
      <c r="A7" t="s">
        <v>53</v>
      </c>
      <c r="B7" s="1" t="s">
        <v>54</v>
      </c>
      <c r="C7" s="1">
        <v>1992</v>
      </c>
      <c r="D7" s="1" t="s">
        <v>55</v>
      </c>
      <c r="E7" s="1" t="s">
        <v>301</v>
      </c>
      <c r="F7" s="1" t="s">
        <v>299</v>
      </c>
      <c r="H7" s="1">
        <v>1987</v>
      </c>
      <c r="I7" s="1">
        <v>4.3159999999999998</v>
      </c>
      <c r="K7" s="1">
        <f t="shared" si="0"/>
        <v>1575.34</v>
      </c>
      <c r="M7" s="27" t="s">
        <v>302</v>
      </c>
    </row>
    <row r="8" spans="1:13">
      <c r="A8" t="s">
        <v>53</v>
      </c>
      <c r="B8" s="1" t="s">
        <v>54</v>
      </c>
      <c r="C8" s="1">
        <v>1992</v>
      </c>
      <c r="D8" s="1" t="s">
        <v>55</v>
      </c>
      <c r="E8" s="1" t="s">
        <v>301</v>
      </c>
      <c r="F8" s="1" t="s">
        <v>299</v>
      </c>
      <c r="H8" s="1">
        <v>1988</v>
      </c>
      <c r="I8" s="1">
        <v>4.5990000000000002</v>
      </c>
      <c r="K8" s="1">
        <f t="shared" si="0"/>
        <v>1678.635</v>
      </c>
      <c r="M8" s="27"/>
    </row>
    <row r="9" spans="1:13">
      <c r="A9" t="s">
        <v>53</v>
      </c>
      <c r="B9" s="1" t="s">
        <v>54</v>
      </c>
      <c r="C9" s="1">
        <v>1992</v>
      </c>
      <c r="D9" s="1" t="s">
        <v>55</v>
      </c>
      <c r="E9" s="1" t="s">
        <v>301</v>
      </c>
      <c r="F9" s="1" t="s">
        <v>299</v>
      </c>
      <c r="H9" s="1">
        <v>1989</v>
      </c>
      <c r="I9" s="1">
        <v>5.0330000000000004</v>
      </c>
      <c r="K9" s="1">
        <f t="shared" si="0"/>
        <v>1837.0450000000001</v>
      </c>
      <c r="M9" s="27"/>
    </row>
    <row r="10" spans="1:13">
      <c r="A10" t="s">
        <v>53</v>
      </c>
      <c r="B10" s="1" t="s">
        <v>54</v>
      </c>
      <c r="C10" s="1">
        <v>1992</v>
      </c>
      <c r="D10" s="1" t="s">
        <v>55</v>
      </c>
      <c r="E10" s="1" t="s">
        <v>301</v>
      </c>
      <c r="F10" s="1" t="s">
        <v>299</v>
      </c>
      <c r="H10" s="1">
        <v>1990</v>
      </c>
      <c r="I10" s="1">
        <v>4.7590000000000003</v>
      </c>
      <c r="K10" s="1">
        <f t="shared" si="0"/>
        <v>1737.0350000000001</v>
      </c>
      <c r="M10" s="27"/>
    </row>
    <row r="11" spans="1:13">
      <c r="A11" t="s">
        <v>53</v>
      </c>
      <c r="B11" s="1" t="s">
        <v>54</v>
      </c>
      <c r="C11" s="1">
        <v>1992</v>
      </c>
      <c r="D11" s="1" t="s">
        <v>55</v>
      </c>
      <c r="E11" s="1" t="s">
        <v>301</v>
      </c>
      <c r="F11" s="1" t="s">
        <v>299</v>
      </c>
      <c r="H11" s="1">
        <v>1991</v>
      </c>
      <c r="I11" s="1">
        <v>4.8010000000000002</v>
      </c>
      <c r="K11" s="1">
        <f t="shared" si="0"/>
        <v>1752.365</v>
      </c>
      <c r="M11" s="27"/>
    </row>
    <row r="12" spans="1:13">
      <c r="A12" t="s">
        <v>53</v>
      </c>
      <c r="B12" s="1" t="s">
        <v>54</v>
      </c>
      <c r="C12" s="1">
        <v>1992</v>
      </c>
      <c r="D12" s="1" t="s">
        <v>55</v>
      </c>
      <c r="E12" s="1" t="s">
        <v>303</v>
      </c>
      <c r="F12" s="1" t="s">
        <v>299</v>
      </c>
      <c r="H12" s="1">
        <v>1987</v>
      </c>
      <c r="I12" s="1">
        <v>5.2092790000000004</v>
      </c>
      <c r="J12" s="1">
        <v>8.2899999999999991</v>
      </c>
      <c r="K12" s="1">
        <v>1901.3869999999999</v>
      </c>
      <c r="M12" s="27" t="s">
        <v>304</v>
      </c>
    </row>
    <row r="13" spans="1:13">
      <c r="A13" t="s">
        <v>53</v>
      </c>
      <c r="B13" s="1" t="s">
        <v>54</v>
      </c>
      <c r="C13" s="1">
        <v>1992</v>
      </c>
      <c r="D13" s="1" t="s">
        <v>55</v>
      </c>
      <c r="E13" s="1" t="s">
        <v>303</v>
      </c>
      <c r="F13" s="1" t="s">
        <v>299</v>
      </c>
      <c r="H13" s="1">
        <v>1988</v>
      </c>
      <c r="I13" s="1">
        <v>5.0817699999999997</v>
      </c>
      <c r="J13" s="1">
        <v>6.7450000000000001</v>
      </c>
      <c r="K13" s="1">
        <v>1854.9190000000001</v>
      </c>
      <c r="M13" s="27"/>
    </row>
    <row r="14" spans="1:13">
      <c r="A14" t="s">
        <v>53</v>
      </c>
      <c r="B14" s="1" t="s">
        <v>54</v>
      </c>
      <c r="C14" s="1">
        <v>1992</v>
      </c>
      <c r="D14" s="1" t="s">
        <v>55</v>
      </c>
      <c r="E14" s="1" t="s">
        <v>303</v>
      </c>
      <c r="F14" s="1" t="s">
        <v>299</v>
      </c>
      <c r="H14" s="1">
        <v>1989</v>
      </c>
      <c r="I14" s="1">
        <v>5.3503420000000004</v>
      </c>
      <c r="J14" s="1">
        <v>6.3529999999999998</v>
      </c>
      <c r="K14" s="1">
        <v>1952.875</v>
      </c>
      <c r="M14" s="27"/>
    </row>
    <row r="15" spans="1:13">
      <c r="A15" t="s">
        <v>53</v>
      </c>
      <c r="B15" s="1" t="s">
        <v>54</v>
      </c>
      <c r="C15" s="1">
        <v>1992</v>
      </c>
      <c r="D15" s="1" t="s">
        <v>55</v>
      </c>
      <c r="E15" s="1" t="s">
        <v>303</v>
      </c>
      <c r="F15" s="1" t="s">
        <v>299</v>
      </c>
      <c r="H15" s="1">
        <v>1990</v>
      </c>
      <c r="I15" s="1">
        <v>5.0285289999999998</v>
      </c>
      <c r="J15" s="1">
        <v>5.7169999999999996</v>
      </c>
      <c r="K15" s="1">
        <v>1335.413</v>
      </c>
      <c r="M15" s="27"/>
    </row>
    <row r="16" spans="1:13">
      <c r="A16" t="s">
        <v>53</v>
      </c>
      <c r="B16" s="1" t="s">
        <v>54</v>
      </c>
      <c r="C16" s="1">
        <v>1992</v>
      </c>
      <c r="D16" s="1" t="s">
        <v>55</v>
      </c>
      <c r="E16" s="1" t="s">
        <v>303</v>
      </c>
      <c r="F16" s="1" t="s">
        <v>299</v>
      </c>
      <c r="H16" s="1">
        <v>1991</v>
      </c>
      <c r="I16" s="1">
        <v>5.313885</v>
      </c>
      <c r="J16" s="1">
        <v>6.44</v>
      </c>
      <c r="K16" s="1">
        <v>1939.568</v>
      </c>
      <c r="M16" s="27"/>
    </row>
    <row r="17" spans="1:13">
      <c r="A17" t="s">
        <v>53</v>
      </c>
      <c r="B17" s="1" t="s">
        <v>54</v>
      </c>
      <c r="C17" s="1">
        <v>2001</v>
      </c>
      <c r="D17" s="1" t="s">
        <v>55</v>
      </c>
      <c r="E17" s="1" t="s">
        <v>298</v>
      </c>
      <c r="F17" s="1" t="s">
        <v>299</v>
      </c>
      <c r="H17" s="1">
        <v>1990</v>
      </c>
      <c r="I17" s="1">
        <v>5.0289999999999999</v>
      </c>
      <c r="K17" s="1">
        <f t="shared" ref="K17:K27" si="1">I17*365</f>
        <v>1835.585</v>
      </c>
      <c r="M17" s="27" t="s">
        <v>300</v>
      </c>
    </row>
    <row r="18" spans="1:13">
      <c r="A18" t="s">
        <v>53</v>
      </c>
      <c r="B18" s="1" t="s">
        <v>54</v>
      </c>
      <c r="C18" s="1">
        <v>2001</v>
      </c>
      <c r="D18" s="1" t="s">
        <v>55</v>
      </c>
      <c r="E18" s="1" t="s">
        <v>298</v>
      </c>
      <c r="F18" s="1" t="s">
        <v>299</v>
      </c>
      <c r="H18" s="1">
        <v>1991</v>
      </c>
      <c r="I18" s="1">
        <v>5.3129999999999997</v>
      </c>
      <c r="K18" s="1">
        <f t="shared" si="1"/>
        <v>1939.2449999999999</v>
      </c>
      <c r="M18" s="27"/>
    </row>
    <row r="19" spans="1:13">
      <c r="A19" t="s">
        <v>53</v>
      </c>
      <c r="B19" s="1" t="s">
        <v>54</v>
      </c>
      <c r="C19" s="1">
        <v>2001</v>
      </c>
      <c r="D19" s="1" t="s">
        <v>55</v>
      </c>
      <c r="E19" s="1" t="s">
        <v>298</v>
      </c>
      <c r="F19" s="1" t="s">
        <v>299</v>
      </c>
      <c r="H19" s="1">
        <v>1992</v>
      </c>
      <c r="I19" s="1">
        <v>5.4450000000000003</v>
      </c>
      <c r="K19" s="1">
        <f t="shared" si="1"/>
        <v>1987.4250000000002</v>
      </c>
      <c r="M19" s="27"/>
    </row>
    <row r="20" spans="1:13">
      <c r="A20" t="s">
        <v>53</v>
      </c>
      <c r="B20" s="1" t="s">
        <v>54</v>
      </c>
      <c r="C20" s="1">
        <v>2001</v>
      </c>
      <c r="D20" s="1" t="s">
        <v>55</v>
      </c>
      <c r="E20" s="1" t="s">
        <v>298</v>
      </c>
      <c r="F20" s="1" t="s">
        <v>299</v>
      </c>
      <c r="H20" s="1">
        <v>1993</v>
      </c>
      <c r="I20" s="1">
        <v>5.4130000000000003</v>
      </c>
      <c r="K20" s="1">
        <f t="shared" si="1"/>
        <v>1975.7450000000001</v>
      </c>
      <c r="M20" s="27"/>
    </row>
    <row r="21" spans="1:13">
      <c r="A21" t="s">
        <v>53</v>
      </c>
      <c r="B21" s="1" t="s">
        <v>54</v>
      </c>
      <c r="C21" s="1">
        <v>2001</v>
      </c>
      <c r="D21" s="1" t="s">
        <v>55</v>
      </c>
      <c r="E21" s="1" t="s">
        <v>298</v>
      </c>
      <c r="F21" s="1" t="s">
        <v>299</v>
      </c>
      <c r="H21" s="1">
        <v>1994</v>
      </c>
      <c r="I21" s="1">
        <v>6.4960000000000004</v>
      </c>
      <c r="K21" s="1">
        <f t="shared" si="1"/>
        <v>2371.04</v>
      </c>
      <c r="M21" s="27"/>
    </row>
    <row r="22" spans="1:13">
      <c r="A22" t="s">
        <v>53</v>
      </c>
      <c r="B22" s="1" t="s">
        <v>54</v>
      </c>
      <c r="C22" s="1">
        <v>2001</v>
      </c>
      <c r="D22" s="1" t="s">
        <v>55</v>
      </c>
      <c r="E22" s="1" t="s">
        <v>298</v>
      </c>
      <c r="F22" s="1" t="s">
        <v>299</v>
      </c>
      <c r="H22" s="1">
        <v>1995</v>
      </c>
      <c r="I22" s="1">
        <v>6.077</v>
      </c>
      <c r="K22" s="1">
        <f t="shared" si="1"/>
        <v>2218.105</v>
      </c>
      <c r="M22" s="27"/>
    </row>
    <row r="23" spans="1:13">
      <c r="A23" t="s">
        <v>53</v>
      </c>
      <c r="B23" s="1" t="s">
        <v>54</v>
      </c>
      <c r="C23" s="1">
        <v>2001</v>
      </c>
      <c r="D23" s="1" t="s">
        <v>55</v>
      </c>
      <c r="E23" s="1" t="s">
        <v>298</v>
      </c>
      <c r="F23" s="1" t="s">
        <v>299</v>
      </c>
      <c r="H23" s="1">
        <v>1996</v>
      </c>
      <c r="I23" s="1">
        <v>5.9619999999999997</v>
      </c>
      <c r="K23" s="1">
        <f t="shared" si="1"/>
        <v>2176.13</v>
      </c>
      <c r="M23" s="27"/>
    </row>
    <row r="24" spans="1:13">
      <c r="A24" t="s">
        <v>53</v>
      </c>
      <c r="B24" s="1" t="s">
        <v>54</v>
      </c>
      <c r="C24" s="1">
        <v>2001</v>
      </c>
      <c r="D24" s="1" t="s">
        <v>55</v>
      </c>
      <c r="E24" s="1" t="s">
        <v>298</v>
      </c>
      <c r="F24" s="1" t="s">
        <v>299</v>
      </c>
      <c r="H24" s="1">
        <v>1997</v>
      </c>
      <c r="I24" s="1">
        <v>6.0620000000000003</v>
      </c>
      <c r="K24" s="1">
        <f t="shared" si="1"/>
        <v>2212.63</v>
      </c>
      <c r="M24" s="27"/>
    </row>
    <row r="25" spans="1:13">
      <c r="A25" t="s">
        <v>53</v>
      </c>
      <c r="B25" s="1" t="s">
        <v>54</v>
      </c>
      <c r="C25" s="1">
        <v>2001</v>
      </c>
      <c r="D25" s="1" t="s">
        <v>55</v>
      </c>
      <c r="E25" s="1" t="s">
        <v>298</v>
      </c>
      <c r="F25" s="1" t="s">
        <v>299</v>
      </c>
      <c r="H25" s="1">
        <v>1998</v>
      </c>
      <c r="I25" s="1">
        <v>5.8419999999999996</v>
      </c>
      <c r="K25" s="1">
        <f t="shared" si="1"/>
        <v>2132.33</v>
      </c>
      <c r="M25" s="27"/>
    </row>
    <row r="26" spans="1:13">
      <c r="A26" t="s">
        <v>53</v>
      </c>
      <c r="B26" s="1" t="s">
        <v>54</v>
      </c>
      <c r="C26" s="1">
        <v>2001</v>
      </c>
      <c r="D26" s="1" t="s">
        <v>55</v>
      </c>
      <c r="E26" s="1" t="s">
        <v>298</v>
      </c>
      <c r="F26" s="1" t="s">
        <v>299</v>
      </c>
      <c r="H26" s="1">
        <v>1999</v>
      </c>
      <c r="I26" s="1">
        <v>5.3369999999999997</v>
      </c>
      <c r="K26" s="1">
        <f t="shared" si="1"/>
        <v>1948.0049999999999</v>
      </c>
      <c r="M26" s="27"/>
    </row>
    <row r="27" spans="1:13">
      <c r="A27" t="s">
        <v>53</v>
      </c>
      <c r="B27" s="1" t="s">
        <v>54</v>
      </c>
      <c r="C27" s="1">
        <v>2001</v>
      </c>
      <c r="D27" s="1" t="s">
        <v>55</v>
      </c>
      <c r="E27" s="1" t="s">
        <v>298</v>
      </c>
      <c r="F27" s="1" t="s">
        <v>299</v>
      </c>
      <c r="H27" s="1">
        <v>2000</v>
      </c>
      <c r="I27" s="1">
        <v>5.39</v>
      </c>
      <c r="K27" s="1">
        <f t="shared" si="1"/>
        <v>1967.35</v>
      </c>
      <c r="M27" s="27"/>
    </row>
    <row r="28" spans="1:13">
      <c r="A28" t="s">
        <v>53</v>
      </c>
      <c r="B28" s="1" t="s">
        <v>54</v>
      </c>
      <c r="C28" s="1">
        <v>2001</v>
      </c>
      <c r="D28" s="1" t="s">
        <v>55</v>
      </c>
      <c r="E28" s="1" t="s">
        <v>301</v>
      </c>
      <c r="F28" s="1" t="s">
        <v>299</v>
      </c>
      <c r="H28" s="1">
        <v>1990</v>
      </c>
      <c r="I28" s="1">
        <f>K28/365</f>
        <v>3.5721534246575342</v>
      </c>
      <c r="K28" s="1">
        <v>1303.836</v>
      </c>
      <c r="M28" s="27" t="s">
        <v>305</v>
      </c>
    </row>
    <row r="29" spans="1:13">
      <c r="A29" t="s">
        <v>53</v>
      </c>
      <c r="B29" s="1" t="s">
        <v>54</v>
      </c>
      <c r="C29" s="1">
        <v>2001</v>
      </c>
      <c r="D29" s="1" t="s">
        <v>55</v>
      </c>
      <c r="E29" s="1" t="s">
        <v>301</v>
      </c>
      <c r="F29" s="1" t="s">
        <v>299</v>
      </c>
      <c r="H29" s="1">
        <v>1991</v>
      </c>
      <c r="I29" s="1">
        <f t="shared" ref="I29:I38" si="2">K29/365</f>
        <v>3.6036767123287672</v>
      </c>
      <c r="K29" s="1">
        <v>1315.3420000000001</v>
      </c>
      <c r="M29" s="27" t="s">
        <v>306</v>
      </c>
    </row>
    <row r="30" spans="1:13">
      <c r="A30" t="s">
        <v>53</v>
      </c>
      <c r="B30" s="1" t="s">
        <v>54</v>
      </c>
      <c r="C30" s="1">
        <v>2001</v>
      </c>
      <c r="D30" s="1" t="s">
        <v>55</v>
      </c>
      <c r="E30" s="1" t="s">
        <v>301</v>
      </c>
      <c r="F30" s="1" t="s">
        <v>299</v>
      </c>
      <c r="H30" s="1">
        <v>1992</v>
      </c>
      <c r="I30" s="1">
        <f t="shared" si="2"/>
        <v>3.4595616438356163</v>
      </c>
      <c r="K30" s="1">
        <v>1262.74</v>
      </c>
      <c r="M30" s="27"/>
    </row>
    <row r="31" spans="1:13">
      <c r="A31" t="s">
        <v>53</v>
      </c>
      <c r="B31" s="1" t="s">
        <v>54</v>
      </c>
      <c r="C31" s="1">
        <v>2001</v>
      </c>
      <c r="D31" s="1" t="s">
        <v>55</v>
      </c>
      <c r="E31" s="1" t="s">
        <v>301</v>
      </c>
      <c r="F31" s="1" t="s">
        <v>299</v>
      </c>
      <c r="H31" s="1">
        <v>1993</v>
      </c>
      <c r="I31" s="1">
        <f t="shared" si="2"/>
        <v>3.2351287671232876</v>
      </c>
      <c r="K31" s="1">
        <v>1180.8219999999999</v>
      </c>
      <c r="M31" s="27"/>
    </row>
    <row r="32" spans="1:13">
      <c r="A32" t="s">
        <v>53</v>
      </c>
      <c r="B32" s="1" t="s">
        <v>54</v>
      </c>
      <c r="C32" s="1">
        <v>2001</v>
      </c>
      <c r="D32" s="1" t="s">
        <v>55</v>
      </c>
      <c r="E32" s="1" t="s">
        <v>301</v>
      </c>
      <c r="F32" s="1" t="s">
        <v>299</v>
      </c>
      <c r="H32" s="1">
        <v>1994</v>
      </c>
      <c r="I32" s="1">
        <f t="shared" si="2"/>
        <v>4.5041095890410956</v>
      </c>
      <c r="K32" s="1">
        <v>1644</v>
      </c>
      <c r="M32" s="27"/>
    </row>
    <row r="33" spans="1:13">
      <c r="A33" t="s">
        <v>53</v>
      </c>
      <c r="B33" s="1" t="s">
        <v>54</v>
      </c>
      <c r="C33" s="1">
        <v>2001</v>
      </c>
      <c r="D33" s="1" t="s">
        <v>55</v>
      </c>
      <c r="E33" s="1" t="s">
        <v>301</v>
      </c>
      <c r="F33" s="1" t="s">
        <v>299</v>
      </c>
      <c r="H33" s="1">
        <v>1995</v>
      </c>
      <c r="I33" s="1">
        <f t="shared" si="2"/>
        <v>4.4958904109589044</v>
      </c>
      <c r="K33" s="1">
        <v>1641</v>
      </c>
      <c r="M33" s="27"/>
    </row>
    <row r="34" spans="1:13">
      <c r="A34" t="s">
        <v>53</v>
      </c>
      <c r="B34" s="1" t="s">
        <v>54</v>
      </c>
      <c r="C34" s="1">
        <v>2001</v>
      </c>
      <c r="D34" s="1" t="s">
        <v>55</v>
      </c>
      <c r="E34" s="1" t="s">
        <v>301</v>
      </c>
      <c r="F34" s="1" t="s">
        <v>299</v>
      </c>
      <c r="H34" s="1">
        <v>1996</v>
      </c>
      <c r="I34" s="1">
        <f t="shared" si="2"/>
        <v>4.6602739726027398</v>
      </c>
      <c r="K34" s="1">
        <v>1701</v>
      </c>
      <c r="M34" s="27"/>
    </row>
    <row r="35" spans="1:13">
      <c r="A35" t="s">
        <v>53</v>
      </c>
      <c r="B35" s="1" t="s">
        <v>54</v>
      </c>
      <c r="C35" s="1">
        <v>2001</v>
      </c>
      <c r="D35" s="1" t="s">
        <v>55</v>
      </c>
      <c r="E35" s="1" t="s">
        <v>301</v>
      </c>
      <c r="F35" s="1" t="s">
        <v>299</v>
      </c>
      <c r="H35" s="1">
        <v>1997</v>
      </c>
      <c r="I35" s="1">
        <f t="shared" si="2"/>
        <v>5.1096575342465753</v>
      </c>
      <c r="K35" s="1">
        <v>1865.0250000000001</v>
      </c>
      <c r="M35" s="27"/>
    </row>
    <row r="36" spans="1:13">
      <c r="A36" t="s">
        <v>53</v>
      </c>
      <c r="B36" s="1" t="s">
        <v>54</v>
      </c>
      <c r="C36" s="1">
        <v>2001</v>
      </c>
      <c r="D36" s="1" t="s">
        <v>55</v>
      </c>
      <c r="E36" s="1" t="s">
        <v>301</v>
      </c>
      <c r="F36" s="1" t="s">
        <v>299</v>
      </c>
      <c r="H36" s="1">
        <v>1998</v>
      </c>
      <c r="I36" s="1">
        <f t="shared" si="2"/>
        <v>5.0696520547945205</v>
      </c>
      <c r="K36" s="1">
        <v>1850.423</v>
      </c>
      <c r="M36" s="27"/>
    </row>
    <row r="37" spans="1:13">
      <c r="A37" t="s">
        <v>53</v>
      </c>
      <c r="B37" s="1" t="s">
        <v>54</v>
      </c>
      <c r="C37" s="1">
        <v>2001</v>
      </c>
      <c r="D37" s="1" t="s">
        <v>55</v>
      </c>
      <c r="E37" s="1" t="s">
        <v>301</v>
      </c>
      <c r="F37" s="1" t="s">
        <v>299</v>
      </c>
      <c r="H37" s="1">
        <v>1999</v>
      </c>
      <c r="I37" s="1">
        <f>K37/365</f>
        <v>4.2000547945205478</v>
      </c>
      <c r="K37" s="1">
        <v>1533.02</v>
      </c>
      <c r="M37" s="27"/>
    </row>
    <row r="38" spans="1:13">
      <c r="A38" t="s">
        <v>53</v>
      </c>
      <c r="B38" s="1" t="s">
        <v>54</v>
      </c>
      <c r="C38" s="1">
        <v>2001</v>
      </c>
      <c r="D38" s="1" t="s">
        <v>55</v>
      </c>
      <c r="E38" s="1" t="s">
        <v>301</v>
      </c>
      <c r="F38" s="1" t="s">
        <v>299</v>
      </c>
      <c r="H38" s="1">
        <v>2000</v>
      </c>
      <c r="I38" s="1">
        <f t="shared" si="2"/>
        <v>4.3843123287671233</v>
      </c>
      <c r="K38" s="1">
        <v>1600.2739999999999</v>
      </c>
      <c r="M38" s="27"/>
    </row>
    <row r="39" spans="1:13">
      <c r="A39" t="s">
        <v>53</v>
      </c>
      <c r="B39" s="1" t="s">
        <v>54</v>
      </c>
      <c r="C39" s="1">
        <v>2001</v>
      </c>
      <c r="D39" s="1" t="s">
        <v>55</v>
      </c>
      <c r="E39" s="1" t="s">
        <v>303</v>
      </c>
      <c r="F39" s="1" t="s">
        <v>299</v>
      </c>
      <c r="H39" s="1">
        <v>1990</v>
      </c>
      <c r="I39" s="1">
        <v>5.0279999999999996</v>
      </c>
      <c r="J39" s="1">
        <v>5.9169999999999998</v>
      </c>
      <c r="K39" s="1">
        <f>I39*365</f>
        <v>1835.2199999999998</v>
      </c>
      <c r="M39" s="27" t="s">
        <v>307</v>
      </c>
    </row>
    <row r="40" spans="1:13">
      <c r="A40" t="s">
        <v>53</v>
      </c>
      <c r="B40" s="1" t="s">
        <v>54</v>
      </c>
      <c r="C40" s="1">
        <v>2001</v>
      </c>
      <c r="D40" s="1" t="s">
        <v>55</v>
      </c>
      <c r="E40" s="1" t="s">
        <v>303</v>
      </c>
      <c r="F40" s="1" t="s">
        <v>299</v>
      </c>
      <c r="H40" s="1">
        <v>1991</v>
      </c>
      <c r="I40" s="1">
        <v>5.3129999999999997</v>
      </c>
      <c r="J40" s="1">
        <v>6.44</v>
      </c>
      <c r="K40" s="1">
        <f t="shared" ref="K40:K61" si="3">I40*365</f>
        <v>1939.2449999999999</v>
      </c>
      <c r="M40" s="27"/>
    </row>
    <row r="41" spans="1:13">
      <c r="A41" t="s">
        <v>53</v>
      </c>
      <c r="B41" s="1" t="s">
        <v>54</v>
      </c>
      <c r="C41" s="1">
        <v>2001</v>
      </c>
      <c r="D41" s="1" t="s">
        <v>55</v>
      </c>
      <c r="E41" s="1" t="s">
        <v>303</v>
      </c>
      <c r="F41" s="1" t="s">
        <v>299</v>
      </c>
      <c r="H41" s="1">
        <v>1992</v>
      </c>
      <c r="I41" s="1">
        <v>5.4450000000000003</v>
      </c>
      <c r="J41" s="1">
        <v>6.8710000000000004</v>
      </c>
      <c r="K41" s="1">
        <f t="shared" si="3"/>
        <v>1987.4250000000002</v>
      </c>
      <c r="M41" s="27"/>
    </row>
    <row r="42" spans="1:13">
      <c r="A42" t="s">
        <v>53</v>
      </c>
      <c r="B42" s="1" t="s">
        <v>54</v>
      </c>
      <c r="C42" s="1">
        <v>2001</v>
      </c>
      <c r="D42" s="1" t="s">
        <v>55</v>
      </c>
      <c r="E42" s="1" t="s">
        <v>303</v>
      </c>
      <c r="F42" s="1" t="s">
        <v>299</v>
      </c>
      <c r="H42" s="1">
        <v>1993</v>
      </c>
      <c r="I42" s="1">
        <v>5.4119999999999999</v>
      </c>
      <c r="J42" s="1">
        <v>6.6790000000000003</v>
      </c>
      <c r="K42" s="1">
        <f t="shared" si="3"/>
        <v>1975.3799999999999</v>
      </c>
      <c r="M42" s="27"/>
    </row>
    <row r="43" spans="1:13">
      <c r="A43" t="s">
        <v>53</v>
      </c>
      <c r="B43" s="1" t="s">
        <v>54</v>
      </c>
      <c r="C43" s="1">
        <v>2001</v>
      </c>
      <c r="D43" s="1" t="s">
        <v>55</v>
      </c>
      <c r="E43" s="1" t="s">
        <v>303</v>
      </c>
      <c r="F43" s="1" t="s">
        <v>299</v>
      </c>
      <c r="H43" s="1">
        <v>1994</v>
      </c>
      <c r="I43" s="1">
        <v>6.4950000000000001</v>
      </c>
      <c r="J43" s="1">
        <v>7.7720000000000002</v>
      </c>
      <c r="K43" s="1">
        <f t="shared" si="3"/>
        <v>2370.6750000000002</v>
      </c>
      <c r="M43" s="27"/>
    </row>
    <row r="44" spans="1:13">
      <c r="A44" t="s">
        <v>53</v>
      </c>
      <c r="B44" s="1" t="s">
        <v>54</v>
      </c>
      <c r="C44" s="1">
        <v>2001</v>
      </c>
      <c r="D44" s="1" t="s">
        <v>55</v>
      </c>
      <c r="E44" s="1" t="s">
        <v>303</v>
      </c>
      <c r="F44" s="1" t="s">
        <v>299</v>
      </c>
      <c r="H44" s="1">
        <v>1995</v>
      </c>
      <c r="I44" s="1">
        <v>6.077</v>
      </c>
      <c r="J44" s="1">
        <v>7.4139999999999997</v>
      </c>
      <c r="K44" s="1">
        <f t="shared" si="3"/>
        <v>2218.105</v>
      </c>
      <c r="M44" s="27"/>
    </row>
    <row r="45" spans="1:13">
      <c r="A45" t="s">
        <v>53</v>
      </c>
      <c r="B45" s="1" t="s">
        <v>54</v>
      </c>
      <c r="C45" s="1">
        <v>2001</v>
      </c>
      <c r="D45" s="1" t="s">
        <v>55</v>
      </c>
      <c r="E45" s="1" t="s">
        <v>303</v>
      </c>
      <c r="F45" s="1" t="s">
        <v>299</v>
      </c>
      <c r="H45" s="1">
        <v>1996</v>
      </c>
      <c r="I45" s="1">
        <v>5.9850000000000003</v>
      </c>
      <c r="J45" s="1">
        <v>7.5369999999999999</v>
      </c>
      <c r="K45" s="1">
        <f t="shared" si="3"/>
        <v>2184.5250000000001</v>
      </c>
      <c r="M45" s="27"/>
    </row>
    <row r="46" spans="1:13">
      <c r="A46" t="s">
        <v>53</v>
      </c>
      <c r="B46" s="1" t="s">
        <v>54</v>
      </c>
      <c r="C46" s="1">
        <v>2001</v>
      </c>
      <c r="D46" s="1" t="s">
        <v>55</v>
      </c>
      <c r="E46" s="1" t="s">
        <v>303</v>
      </c>
      <c r="F46" s="1" t="s">
        <v>299</v>
      </c>
      <c r="H46" s="1">
        <v>1997</v>
      </c>
      <c r="I46" s="1">
        <v>6.0679999999999996</v>
      </c>
      <c r="J46" s="1">
        <v>7.3959999999999999</v>
      </c>
      <c r="K46" s="1">
        <f t="shared" si="3"/>
        <v>2214.8199999999997</v>
      </c>
      <c r="M46" s="27"/>
    </row>
    <row r="47" spans="1:13">
      <c r="A47" t="s">
        <v>53</v>
      </c>
      <c r="B47" s="1" t="s">
        <v>54</v>
      </c>
      <c r="C47" s="1">
        <v>2001</v>
      </c>
      <c r="D47" s="1" t="s">
        <v>55</v>
      </c>
      <c r="E47" s="1" t="s">
        <v>303</v>
      </c>
      <c r="F47" s="1" t="s">
        <v>299</v>
      </c>
      <c r="H47" s="1">
        <v>1998</v>
      </c>
      <c r="I47" s="1">
        <v>5.5730000000000004</v>
      </c>
      <c r="J47" s="1">
        <v>6.9349999999999996</v>
      </c>
      <c r="K47" s="1">
        <f t="shared" si="3"/>
        <v>2034.1450000000002</v>
      </c>
      <c r="M47" s="27"/>
    </row>
    <row r="48" spans="1:13">
      <c r="A48" t="s">
        <v>53</v>
      </c>
      <c r="B48" s="1" t="s">
        <v>54</v>
      </c>
      <c r="C48" s="1">
        <v>2001</v>
      </c>
      <c r="D48" s="1" t="s">
        <v>55</v>
      </c>
      <c r="E48" s="1" t="s">
        <v>303</v>
      </c>
      <c r="F48" s="1" t="s">
        <v>299</v>
      </c>
      <c r="H48" s="1">
        <v>1999</v>
      </c>
      <c r="I48" s="1">
        <v>5.3369999999999997</v>
      </c>
      <c r="J48" s="1">
        <v>6.9960000000000004</v>
      </c>
      <c r="K48" s="1">
        <f t="shared" si="3"/>
        <v>1948.0049999999999</v>
      </c>
      <c r="M48" s="27"/>
    </row>
    <row r="49" spans="1:13">
      <c r="A49" t="s">
        <v>53</v>
      </c>
      <c r="B49" s="1" t="s">
        <v>54</v>
      </c>
      <c r="C49" s="1">
        <v>2001</v>
      </c>
      <c r="D49" s="1" t="s">
        <v>55</v>
      </c>
      <c r="E49" s="1" t="s">
        <v>303</v>
      </c>
      <c r="F49" s="1" t="s">
        <v>299</v>
      </c>
      <c r="H49" s="1">
        <v>2000</v>
      </c>
      <c r="I49" s="1">
        <v>5.391</v>
      </c>
      <c r="J49" s="1">
        <v>6.9029999999999996</v>
      </c>
      <c r="K49" s="1">
        <f t="shared" si="3"/>
        <v>1967.7149999999999</v>
      </c>
      <c r="M49" s="27"/>
    </row>
    <row r="50" spans="1:13">
      <c r="A50" t="s">
        <v>53</v>
      </c>
      <c r="B50" s="1" t="s">
        <v>54</v>
      </c>
      <c r="C50" s="1">
        <v>2012</v>
      </c>
      <c r="D50" s="1" t="s">
        <v>55</v>
      </c>
      <c r="E50" s="1" t="s">
        <v>298</v>
      </c>
      <c r="F50" s="1" t="s">
        <v>299</v>
      </c>
      <c r="H50" s="1">
        <v>2000</v>
      </c>
      <c r="I50" s="1">
        <v>5.3769999999999998</v>
      </c>
      <c r="K50" s="1">
        <f t="shared" si="3"/>
        <v>1962.605</v>
      </c>
      <c r="M50" s="27" t="s">
        <v>300</v>
      </c>
    </row>
    <row r="51" spans="1:13">
      <c r="A51" t="s">
        <v>53</v>
      </c>
      <c r="B51" s="1" t="s">
        <v>54</v>
      </c>
      <c r="C51" s="1">
        <v>2012</v>
      </c>
      <c r="D51" s="1" t="s">
        <v>55</v>
      </c>
      <c r="E51" s="1" t="s">
        <v>298</v>
      </c>
      <c r="F51" s="1" t="s">
        <v>299</v>
      </c>
      <c r="H51" s="1">
        <v>2001</v>
      </c>
      <c r="I51" s="1">
        <v>4.9080000000000004</v>
      </c>
      <c r="K51" s="1">
        <f t="shared" si="3"/>
        <v>1791.42</v>
      </c>
      <c r="M51" s="27"/>
    </row>
    <row r="52" spans="1:13">
      <c r="A52" t="s">
        <v>53</v>
      </c>
      <c r="B52" s="1" t="s">
        <v>54</v>
      </c>
      <c r="C52" s="1">
        <v>2012</v>
      </c>
      <c r="D52" s="1" t="s">
        <v>55</v>
      </c>
      <c r="E52" s="1" t="s">
        <v>298</v>
      </c>
      <c r="F52" s="1" t="s">
        <v>299</v>
      </c>
      <c r="H52" s="1">
        <v>2002</v>
      </c>
      <c r="I52" s="1">
        <v>4.5209999999999999</v>
      </c>
      <c r="K52" s="1">
        <f t="shared" si="3"/>
        <v>1650.165</v>
      </c>
      <c r="M52" s="27"/>
    </row>
    <row r="53" spans="1:13">
      <c r="A53" t="s">
        <v>53</v>
      </c>
      <c r="B53" s="1" t="s">
        <v>54</v>
      </c>
      <c r="C53" s="1">
        <v>2012</v>
      </c>
      <c r="D53" s="1" t="s">
        <v>55</v>
      </c>
      <c r="E53" s="1" t="s">
        <v>298</v>
      </c>
      <c r="F53" s="1" t="s">
        <v>299</v>
      </c>
      <c r="H53" s="1">
        <v>2003</v>
      </c>
      <c r="I53" s="1">
        <v>4.7190000000000003</v>
      </c>
      <c r="K53" s="1">
        <f t="shared" si="3"/>
        <v>1722.4350000000002</v>
      </c>
      <c r="M53" s="27"/>
    </row>
    <row r="54" spans="1:13">
      <c r="A54" t="s">
        <v>53</v>
      </c>
      <c r="B54" s="1" t="s">
        <v>54</v>
      </c>
      <c r="C54" s="1">
        <v>2012</v>
      </c>
      <c r="D54" s="1" t="s">
        <v>55</v>
      </c>
      <c r="E54" s="1" t="s">
        <v>298</v>
      </c>
      <c r="F54" s="1" t="s">
        <v>299</v>
      </c>
      <c r="H54" s="1">
        <v>2004</v>
      </c>
      <c r="I54" s="1">
        <v>4.0839999999999996</v>
      </c>
      <c r="K54" s="1">
        <f>I54*365</f>
        <v>1490.6599999999999</v>
      </c>
      <c r="M54" s="27"/>
    </row>
    <row r="55" spans="1:13">
      <c r="A55" t="s">
        <v>53</v>
      </c>
      <c r="B55" s="1" t="s">
        <v>54</v>
      </c>
      <c r="C55" s="1">
        <v>2012</v>
      </c>
      <c r="D55" s="1" t="s">
        <v>55</v>
      </c>
      <c r="E55" s="1" t="s">
        <v>298</v>
      </c>
      <c r="F55" s="1" t="s">
        <v>299</v>
      </c>
      <c r="H55" s="1">
        <v>2005</v>
      </c>
      <c r="I55" s="1">
        <v>4.1500000000000004</v>
      </c>
      <c r="K55" s="1">
        <f t="shared" si="3"/>
        <v>1514.7500000000002</v>
      </c>
      <c r="M55" s="27"/>
    </row>
    <row r="56" spans="1:13">
      <c r="A56" t="s">
        <v>53</v>
      </c>
      <c r="B56" s="1" t="s">
        <v>54</v>
      </c>
      <c r="C56" s="1">
        <v>2012</v>
      </c>
      <c r="D56" s="1" t="s">
        <v>55</v>
      </c>
      <c r="E56" s="1" t="s">
        <v>298</v>
      </c>
      <c r="F56" s="1" t="s">
        <v>299</v>
      </c>
      <c r="H56" s="1">
        <v>2006</v>
      </c>
      <c r="I56" s="1">
        <v>3.9830000000000001</v>
      </c>
      <c r="K56" s="1">
        <f t="shared" si="3"/>
        <v>1453.7950000000001</v>
      </c>
      <c r="M56" s="27"/>
    </row>
    <row r="57" spans="1:13">
      <c r="A57" t="s">
        <v>53</v>
      </c>
      <c r="B57" s="1" t="s">
        <v>54</v>
      </c>
      <c r="C57" s="1">
        <v>2012</v>
      </c>
      <c r="D57" s="1" t="s">
        <v>55</v>
      </c>
      <c r="E57" s="1" t="s">
        <v>298</v>
      </c>
      <c r="F57" s="1" t="s">
        <v>299</v>
      </c>
      <c r="H57" s="1">
        <v>2007</v>
      </c>
      <c r="I57" s="1">
        <v>3.9660000000000002</v>
      </c>
      <c r="K57" s="1">
        <f t="shared" si="3"/>
        <v>1447.5900000000001</v>
      </c>
      <c r="M57" s="27"/>
    </row>
    <row r="58" spans="1:13">
      <c r="A58" t="s">
        <v>53</v>
      </c>
      <c r="B58" s="1" t="s">
        <v>54</v>
      </c>
      <c r="C58" s="1">
        <v>2012</v>
      </c>
      <c r="D58" s="1" t="s">
        <v>55</v>
      </c>
      <c r="E58" s="1" t="s">
        <v>298</v>
      </c>
      <c r="F58" s="1" t="s">
        <v>299</v>
      </c>
      <c r="H58" s="1">
        <v>2008</v>
      </c>
      <c r="I58" s="1">
        <v>3.5419999999999998</v>
      </c>
      <c r="K58" s="1">
        <f t="shared" si="3"/>
        <v>1292.83</v>
      </c>
      <c r="M58" s="27"/>
    </row>
    <row r="59" spans="1:13">
      <c r="A59" t="s">
        <v>53</v>
      </c>
      <c r="B59" s="1" t="s">
        <v>54</v>
      </c>
      <c r="C59" s="1">
        <v>2012</v>
      </c>
      <c r="D59" s="1" t="s">
        <v>55</v>
      </c>
      <c r="E59" s="1" t="s">
        <v>298</v>
      </c>
      <c r="F59" s="1" t="s">
        <v>299</v>
      </c>
      <c r="H59" s="1">
        <v>2009</v>
      </c>
      <c r="I59" s="1">
        <v>3.0230000000000001</v>
      </c>
      <c r="K59" s="1">
        <f t="shared" si="3"/>
        <v>1103.395</v>
      </c>
      <c r="M59" s="27"/>
    </row>
    <row r="60" spans="1:13">
      <c r="A60" t="s">
        <v>53</v>
      </c>
      <c r="B60" s="1" t="s">
        <v>54</v>
      </c>
      <c r="C60" s="1">
        <v>2012</v>
      </c>
      <c r="D60" s="1" t="s">
        <v>55</v>
      </c>
      <c r="E60" s="1" t="s">
        <v>298</v>
      </c>
      <c r="F60" s="1" t="s">
        <v>299</v>
      </c>
      <c r="H60" s="1">
        <v>2010</v>
      </c>
      <c r="I60" s="1">
        <v>3.077</v>
      </c>
      <c r="K60" s="1">
        <f t="shared" si="3"/>
        <v>1123.105</v>
      </c>
      <c r="M60" s="27"/>
    </row>
    <row r="61" spans="1:13">
      <c r="A61" t="s">
        <v>53</v>
      </c>
      <c r="B61" s="1" t="s">
        <v>54</v>
      </c>
      <c r="C61" s="1">
        <v>2012</v>
      </c>
      <c r="D61" s="1" t="s">
        <v>55</v>
      </c>
      <c r="E61" s="1" t="s">
        <v>298</v>
      </c>
      <c r="F61" s="1" t="s">
        <v>299</v>
      </c>
      <c r="H61" s="1">
        <v>2011</v>
      </c>
      <c r="I61" s="1">
        <v>2.4039999999999999</v>
      </c>
      <c r="K61" s="1">
        <f t="shared" si="3"/>
        <v>877.45999999999992</v>
      </c>
      <c r="M61" s="27"/>
    </row>
    <row r="62" spans="1:13">
      <c r="A62" t="s">
        <v>53</v>
      </c>
      <c r="B62" s="1" t="s">
        <v>54</v>
      </c>
      <c r="C62" s="1">
        <v>2012</v>
      </c>
      <c r="D62" s="1" t="s">
        <v>55</v>
      </c>
      <c r="E62" s="1" t="s">
        <v>301</v>
      </c>
      <c r="F62" s="1" t="s">
        <v>299</v>
      </c>
      <c r="H62" s="1">
        <v>2000</v>
      </c>
      <c r="I62" s="1">
        <f>K62/365</f>
        <v>4.2006301369863017</v>
      </c>
      <c r="K62" s="1">
        <v>1533.23</v>
      </c>
      <c r="M62" s="27" t="s">
        <v>308</v>
      </c>
    </row>
    <row r="63" spans="1:13">
      <c r="A63" t="s">
        <v>53</v>
      </c>
      <c r="B63" s="1" t="s">
        <v>54</v>
      </c>
      <c r="C63" s="1">
        <v>2012</v>
      </c>
      <c r="D63" s="1" t="s">
        <v>55</v>
      </c>
      <c r="E63" s="1" t="s">
        <v>301</v>
      </c>
      <c r="F63" s="1" t="s">
        <v>299</v>
      </c>
      <c r="H63" s="1">
        <v>2001</v>
      </c>
      <c r="I63" s="1">
        <f t="shared" ref="I63:I73" si="4">K63/365</f>
        <v>3.6841671232876712</v>
      </c>
      <c r="K63" s="1">
        <v>1344.721</v>
      </c>
      <c r="M63" s="27"/>
    </row>
    <row r="64" spans="1:13">
      <c r="A64" t="s">
        <v>53</v>
      </c>
      <c r="B64" s="1" t="s">
        <v>54</v>
      </c>
      <c r="C64" s="1">
        <v>2012</v>
      </c>
      <c r="D64" s="1" t="s">
        <v>55</v>
      </c>
      <c r="E64" s="1" t="s">
        <v>301</v>
      </c>
      <c r="F64" s="1" t="s">
        <v>299</v>
      </c>
      <c r="H64" s="1">
        <v>2002</v>
      </c>
      <c r="I64" s="1">
        <f t="shared" si="4"/>
        <v>3.4500301369863013</v>
      </c>
      <c r="K64" s="1">
        <v>1259.261</v>
      </c>
      <c r="M64" s="27"/>
    </row>
    <row r="65" spans="1:13">
      <c r="A65" t="s">
        <v>53</v>
      </c>
      <c r="B65" s="1" t="s">
        <v>54</v>
      </c>
      <c r="C65" s="1">
        <v>2012</v>
      </c>
      <c r="D65" s="1" t="s">
        <v>55</v>
      </c>
      <c r="E65" s="1" t="s">
        <v>301</v>
      </c>
      <c r="F65" s="1" t="s">
        <v>299</v>
      </c>
      <c r="H65" s="1">
        <v>2003</v>
      </c>
      <c r="I65" s="1">
        <f t="shared" si="4"/>
        <v>3.1306109589041098</v>
      </c>
      <c r="K65" s="1">
        <v>1142.673</v>
      </c>
      <c r="M65" s="27"/>
    </row>
    <row r="66" spans="1:13">
      <c r="A66" t="s">
        <v>53</v>
      </c>
      <c r="B66" s="1" t="s">
        <v>54</v>
      </c>
      <c r="C66" s="1">
        <v>2012</v>
      </c>
      <c r="D66" s="1" t="s">
        <v>55</v>
      </c>
      <c r="E66" s="1" t="s">
        <v>301</v>
      </c>
      <c r="F66" s="1" t="s">
        <v>299</v>
      </c>
      <c r="H66" s="1">
        <v>2004</v>
      </c>
      <c r="I66" s="1">
        <f t="shared" si="4"/>
        <v>2.9092027397260272</v>
      </c>
      <c r="K66" s="1">
        <v>1061.8589999999999</v>
      </c>
      <c r="M66" s="27"/>
    </row>
    <row r="67" spans="1:13">
      <c r="A67" t="s">
        <v>53</v>
      </c>
      <c r="B67" s="1" t="s">
        <v>54</v>
      </c>
      <c r="C67" s="1">
        <v>2012</v>
      </c>
      <c r="D67" s="1" t="s">
        <v>55</v>
      </c>
      <c r="E67" s="1" t="s">
        <v>301</v>
      </c>
      <c r="F67" s="1" t="s">
        <v>299</v>
      </c>
      <c r="H67" s="1">
        <v>2005</v>
      </c>
      <c r="I67" s="1">
        <f t="shared" si="4"/>
        <v>3.1994109589041098</v>
      </c>
      <c r="K67" s="1">
        <v>1167.7850000000001</v>
      </c>
      <c r="M67" s="27"/>
    </row>
    <row r="68" spans="1:13">
      <c r="A68" t="s">
        <v>53</v>
      </c>
      <c r="B68" s="1" t="s">
        <v>54</v>
      </c>
      <c r="C68" s="1">
        <v>2012</v>
      </c>
      <c r="D68" s="1" t="s">
        <v>55</v>
      </c>
      <c r="E68" s="1" t="s">
        <v>301</v>
      </c>
      <c r="F68" s="1" t="s">
        <v>299</v>
      </c>
      <c r="H68" s="1">
        <v>2006</v>
      </c>
      <c r="I68" s="1">
        <f t="shared" si="4"/>
        <v>3.1345424657534244</v>
      </c>
      <c r="K68" s="1">
        <v>1144.1079999999999</v>
      </c>
      <c r="M68" s="27"/>
    </row>
    <row r="69" spans="1:13">
      <c r="A69" t="s">
        <v>53</v>
      </c>
      <c r="B69" s="1" t="s">
        <v>54</v>
      </c>
      <c r="C69" s="1">
        <v>2012</v>
      </c>
      <c r="D69" s="1" t="s">
        <v>55</v>
      </c>
      <c r="E69" s="1" t="s">
        <v>301</v>
      </c>
      <c r="F69" s="1" t="s">
        <v>299</v>
      </c>
      <c r="H69" s="1">
        <v>2007</v>
      </c>
      <c r="I69" s="1">
        <f t="shared" si="4"/>
        <v>3.000476712328767</v>
      </c>
      <c r="K69" s="1">
        <v>1095.174</v>
      </c>
      <c r="M69" s="27"/>
    </row>
    <row r="70" spans="1:13">
      <c r="A70" t="s">
        <v>53</v>
      </c>
      <c r="B70" s="1" t="s">
        <v>54</v>
      </c>
      <c r="C70" s="1">
        <v>2012</v>
      </c>
      <c r="D70" s="1" t="s">
        <v>55</v>
      </c>
      <c r="E70" s="1" t="s">
        <v>301</v>
      </c>
      <c r="F70" s="1" t="s">
        <v>299</v>
      </c>
      <c r="H70" s="1">
        <v>2008</v>
      </c>
      <c r="I70" s="1">
        <f t="shared" si="4"/>
        <v>3.0894684931506848</v>
      </c>
      <c r="K70" s="1">
        <v>1127.6559999999999</v>
      </c>
      <c r="M70" s="27"/>
    </row>
    <row r="71" spans="1:13">
      <c r="A71" t="s">
        <v>53</v>
      </c>
      <c r="B71" s="1" t="s">
        <v>54</v>
      </c>
      <c r="C71" s="1">
        <v>2012</v>
      </c>
      <c r="D71" s="1" t="s">
        <v>55</v>
      </c>
      <c r="E71" s="1" t="s">
        <v>301</v>
      </c>
      <c r="F71" s="1" t="s">
        <v>299</v>
      </c>
      <c r="H71" s="1">
        <v>2009</v>
      </c>
      <c r="I71" s="1">
        <f t="shared" si="4"/>
        <v>2.7425643835616436</v>
      </c>
      <c r="K71" s="1">
        <v>1001.0359999999999</v>
      </c>
      <c r="M71" s="27"/>
    </row>
    <row r="72" spans="1:13">
      <c r="A72" t="s">
        <v>53</v>
      </c>
      <c r="B72" s="1" t="s">
        <v>54</v>
      </c>
      <c r="C72" s="1">
        <v>2012</v>
      </c>
      <c r="D72" s="1" t="s">
        <v>55</v>
      </c>
      <c r="E72" s="1" t="s">
        <v>301</v>
      </c>
      <c r="F72" s="1" t="s">
        <v>299</v>
      </c>
      <c r="H72" s="1">
        <v>2010</v>
      </c>
      <c r="I72" s="1">
        <f t="shared" si="4"/>
        <v>2.5672328767123287</v>
      </c>
      <c r="K72" s="1">
        <v>937.04</v>
      </c>
      <c r="M72" s="27"/>
    </row>
    <row r="73" spans="1:13">
      <c r="A73" t="s">
        <v>53</v>
      </c>
      <c r="B73" s="1" t="s">
        <v>54</v>
      </c>
      <c r="C73" s="1">
        <v>2012</v>
      </c>
      <c r="D73" s="1" t="s">
        <v>55</v>
      </c>
      <c r="E73" s="1" t="s">
        <v>301</v>
      </c>
      <c r="F73" s="1" t="s">
        <v>299</v>
      </c>
      <c r="H73" s="1">
        <v>2011</v>
      </c>
      <c r="I73" s="1">
        <f t="shared" si="4"/>
        <v>2.2955178082191781</v>
      </c>
      <c r="K73" s="1">
        <v>837.86400000000003</v>
      </c>
      <c r="M73" s="27"/>
    </row>
    <row r="74" spans="1:13">
      <c r="A74" t="s">
        <v>53</v>
      </c>
      <c r="B74" s="1" t="s">
        <v>54</v>
      </c>
      <c r="C74" s="1">
        <v>2012</v>
      </c>
      <c r="D74" s="1" t="s">
        <v>55</v>
      </c>
      <c r="E74" s="1" t="s">
        <v>303</v>
      </c>
      <c r="F74" s="1" t="s">
        <v>299</v>
      </c>
      <c r="H74" s="1">
        <v>2000</v>
      </c>
      <c r="I74" s="1">
        <v>5.3769999999999998</v>
      </c>
      <c r="J74" s="1">
        <v>6.8949999999999996</v>
      </c>
      <c r="K74" s="1">
        <f>I74*365</f>
        <v>1962.605</v>
      </c>
      <c r="M74" s="27" t="s">
        <v>307</v>
      </c>
    </row>
    <row r="75" spans="1:13">
      <c r="A75" t="s">
        <v>53</v>
      </c>
      <c r="B75" s="1" t="s">
        <v>54</v>
      </c>
      <c r="C75" s="1">
        <v>2012</v>
      </c>
      <c r="D75" s="1" t="s">
        <v>55</v>
      </c>
      <c r="E75" s="1" t="s">
        <v>303</v>
      </c>
      <c r="F75" s="1" t="s">
        <v>299</v>
      </c>
      <c r="H75" s="1">
        <v>2001</v>
      </c>
      <c r="I75" s="1">
        <v>4.9080000000000004</v>
      </c>
      <c r="J75" s="1">
        <v>5.9459999999999997</v>
      </c>
      <c r="K75" s="1">
        <f t="shared" ref="K75:K97" si="5">I75*365</f>
        <v>1791.42</v>
      </c>
      <c r="M75" s="27"/>
    </row>
    <row r="76" spans="1:13">
      <c r="A76" t="s">
        <v>53</v>
      </c>
      <c r="B76" s="1" t="s">
        <v>54</v>
      </c>
      <c r="C76" s="1">
        <v>2012</v>
      </c>
      <c r="D76" s="1" t="s">
        <v>55</v>
      </c>
      <c r="E76" s="1" t="s">
        <v>303</v>
      </c>
      <c r="F76" s="1" t="s">
        <v>299</v>
      </c>
      <c r="H76" s="1">
        <v>2002</v>
      </c>
      <c r="I76" s="1">
        <v>4.5209999999999999</v>
      </c>
      <c r="J76" s="1">
        <v>5.5789999999999997</v>
      </c>
      <c r="K76" s="1">
        <f t="shared" si="5"/>
        <v>1650.165</v>
      </c>
      <c r="M76" s="27"/>
    </row>
    <row r="77" spans="1:13">
      <c r="A77" t="s">
        <v>53</v>
      </c>
      <c r="B77" s="1" t="s">
        <v>54</v>
      </c>
      <c r="C77" s="1">
        <v>2012</v>
      </c>
      <c r="D77" s="1" t="s">
        <v>55</v>
      </c>
      <c r="E77" s="1" t="s">
        <v>303</v>
      </c>
      <c r="F77" s="1" t="s">
        <v>299</v>
      </c>
      <c r="H77" s="1">
        <v>2003</v>
      </c>
      <c r="I77" s="1">
        <v>4.7190000000000003</v>
      </c>
      <c r="J77" s="1">
        <v>6.2210000000000001</v>
      </c>
      <c r="K77" s="1">
        <f t="shared" si="5"/>
        <v>1722.4350000000002</v>
      </c>
      <c r="M77" s="27"/>
    </row>
    <row r="78" spans="1:13">
      <c r="A78" t="s">
        <v>53</v>
      </c>
      <c r="B78" s="1" t="s">
        <v>54</v>
      </c>
      <c r="C78" s="1">
        <v>2012</v>
      </c>
      <c r="D78" s="1" t="s">
        <v>55</v>
      </c>
      <c r="E78" s="1" t="s">
        <v>303</v>
      </c>
      <c r="F78" s="1" t="s">
        <v>299</v>
      </c>
      <c r="H78" s="1">
        <v>2004</v>
      </c>
      <c r="I78" s="1">
        <v>4.0839999999999996</v>
      </c>
      <c r="J78" s="1">
        <v>5.585</v>
      </c>
      <c r="K78" s="1">
        <f t="shared" si="5"/>
        <v>1490.6599999999999</v>
      </c>
      <c r="M78" s="27"/>
    </row>
    <row r="79" spans="1:13">
      <c r="A79" t="s">
        <v>53</v>
      </c>
      <c r="B79" s="1" t="s">
        <v>54</v>
      </c>
      <c r="C79" s="1">
        <v>2012</v>
      </c>
      <c r="D79" s="1" t="s">
        <v>55</v>
      </c>
      <c r="E79" s="1" t="s">
        <v>303</v>
      </c>
      <c r="F79" s="1" t="s">
        <v>299</v>
      </c>
      <c r="H79" s="1">
        <v>2005</v>
      </c>
      <c r="I79" s="1">
        <v>4.1500000000000004</v>
      </c>
      <c r="J79" s="1">
        <v>6.9489999999999998</v>
      </c>
      <c r="K79" s="1">
        <f t="shared" si="5"/>
        <v>1514.7500000000002</v>
      </c>
      <c r="M79" s="27"/>
    </row>
    <row r="80" spans="1:13">
      <c r="A80" t="s">
        <v>53</v>
      </c>
      <c r="B80" s="1" t="s">
        <v>54</v>
      </c>
      <c r="C80" s="1">
        <v>2012</v>
      </c>
      <c r="D80" s="1" t="s">
        <v>55</v>
      </c>
      <c r="E80" s="1" t="s">
        <v>303</v>
      </c>
      <c r="F80" s="1" t="s">
        <v>299</v>
      </c>
      <c r="H80" s="1">
        <v>2006</v>
      </c>
      <c r="I80" s="1">
        <v>3.9830000000000001</v>
      </c>
      <c r="J80" s="1">
        <v>5.0490000000000004</v>
      </c>
      <c r="K80" s="1">
        <f t="shared" si="5"/>
        <v>1453.7950000000001</v>
      </c>
      <c r="M80" s="27"/>
    </row>
    <row r="81" spans="1:13">
      <c r="A81" t="s">
        <v>53</v>
      </c>
      <c r="B81" s="1" t="s">
        <v>54</v>
      </c>
      <c r="C81" s="1">
        <v>2012</v>
      </c>
      <c r="D81" s="1" t="s">
        <v>55</v>
      </c>
      <c r="E81" s="1" t="s">
        <v>303</v>
      </c>
      <c r="F81" s="1" t="s">
        <v>299</v>
      </c>
      <c r="H81" s="1">
        <v>2007</v>
      </c>
      <c r="I81" s="1">
        <v>3.9660000000000002</v>
      </c>
      <c r="J81" s="1">
        <v>5.492</v>
      </c>
      <c r="K81" s="1">
        <f t="shared" si="5"/>
        <v>1447.5900000000001</v>
      </c>
      <c r="M81" s="27"/>
    </row>
    <row r="82" spans="1:13">
      <c r="A82" t="s">
        <v>53</v>
      </c>
      <c r="B82" s="1" t="s">
        <v>54</v>
      </c>
      <c r="C82" s="1">
        <v>2012</v>
      </c>
      <c r="D82" s="1" t="s">
        <v>55</v>
      </c>
      <c r="E82" s="1" t="s">
        <v>303</v>
      </c>
      <c r="F82" s="1" t="s">
        <v>299</v>
      </c>
      <c r="H82" s="1">
        <v>2008</v>
      </c>
      <c r="I82" s="1">
        <v>3.5419999999999998</v>
      </c>
      <c r="J82" s="1">
        <v>4.6120000000000001</v>
      </c>
      <c r="K82" s="1">
        <f t="shared" si="5"/>
        <v>1292.83</v>
      </c>
      <c r="M82" s="27"/>
    </row>
    <row r="83" spans="1:13">
      <c r="A83" t="s">
        <v>53</v>
      </c>
      <c r="B83" s="1" t="s">
        <v>54</v>
      </c>
      <c r="C83" s="1">
        <v>2012</v>
      </c>
      <c r="D83" s="1" t="s">
        <v>55</v>
      </c>
      <c r="E83" s="1" t="s">
        <v>303</v>
      </c>
      <c r="F83" s="1" t="s">
        <v>299</v>
      </c>
      <c r="H83" s="1">
        <v>2009</v>
      </c>
      <c r="I83" s="1">
        <v>3.0230000000000001</v>
      </c>
      <c r="J83" s="1">
        <v>4.9930000000000003</v>
      </c>
      <c r="K83" s="1">
        <f t="shared" si="5"/>
        <v>1103.395</v>
      </c>
      <c r="M83" s="27"/>
    </row>
    <row r="84" spans="1:13">
      <c r="A84" t="s">
        <v>53</v>
      </c>
      <c r="B84" s="1" t="s">
        <v>54</v>
      </c>
      <c r="C84" s="1">
        <v>2012</v>
      </c>
      <c r="D84" s="1" t="s">
        <v>55</v>
      </c>
      <c r="E84" s="1" t="s">
        <v>303</v>
      </c>
      <c r="F84" s="1" t="s">
        <v>299</v>
      </c>
      <c r="H84" s="1">
        <v>2010</v>
      </c>
      <c r="I84" s="1">
        <v>3.0649999999999999</v>
      </c>
      <c r="J84" s="1">
        <v>5.3680000000000003</v>
      </c>
      <c r="K84" s="1">
        <f t="shared" si="5"/>
        <v>1118.7249999999999</v>
      </c>
      <c r="M84" s="27"/>
    </row>
    <row r="85" spans="1:13">
      <c r="A85" t="s">
        <v>53</v>
      </c>
      <c r="B85" s="1" t="s">
        <v>54</v>
      </c>
      <c r="C85" s="1">
        <v>2012</v>
      </c>
      <c r="D85" s="1" t="s">
        <v>55</v>
      </c>
      <c r="E85" s="1" t="s">
        <v>303</v>
      </c>
      <c r="F85" s="1" t="s">
        <v>299</v>
      </c>
      <c r="H85" s="1">
        <v>2011</v>
      </c>
      <c r="I85" s="1">
        <v>2.3769999999999998</v>
      </c>
      <c r="J85" s="1">
        <v>4.3209999999999997</v>
      </c>
      <c r="K85" s="1">
        <f t="shared" si="5"/>
        <v>867.6049999999999</v>
      </c>
      <c r="M85" s="27"/>
    </row>
    <row r="86" spans="1:13">
      <c r="A86" t="s">
        <v>53</v>
      </c>
      <c r="B86" s="1" t="s">
        <v>54</v>
      </c>
      <c r="C86" s="1">
        <v>2014</v>
      </c>
      <c r="D86" s="1" t="s">
        <v>55</v>
      </c>
      <c r="E86" s="1" t="s">
        <v>298</v>
      </c>
      <c r="F86" s="1" t="s">
        <v>299</v>
      </c>
      <c r="H86" s="1">
        <v>2002</v>
      </c>
      <c r="I86" s="1">
        <v>4.5209999999999999</v>
      </c>
      <c r="K86" s="1">
        <f t="shared" si="5"/>
        <v>1650.165</v>
      </c>
      <c r="M86" s="27" t="s">
        <v>300</v>
      </c>
    </row>
    <row r="87" spans="1:13">
      <c r="A87" t="s">
        <v>53</v>
      </c>
      <c r="B87" s="1" t="s">
        <v>54</v>
      </c>
      <c r="C87" s="1">
        <v>2014</v>
      </c>
      <c r="D87" s="1" t="s">
        <v>55</v>
      </c>
      <c r="E87" s="1" t="s">
        <v>298</v>
      </c>
      <c r="F87" s="1" t="s">
        <v>299</v>
      </c>
      <c r="H87" s="1">
        <v>2003</v>
      </c>
      <c r="I87" s="1">
        <v>4.7190000000000003</v>
      </c>
      <c r="K87" s="1">
        <f t="shared" si="5"/>
        <v>1722.4350000000002</v>
      </c>
      <c r="M87" s="27"/>
    </row>
    <row r="88" spans="1:13">
      <c r="A88" t="s">
        <v>53</v>
      </c>
      <c r="B88" s="1" t="s">
        <v>54</v>
      </c>
      <c r="C88" s="1">
        <v>2014</v>
      </c>
      <c r="D88" s="1" t="s">
        <v>55</v>
      </c>
      <c r="E88" s="1" t="s">
        <v>298</v>
      </c>
      <c r="F88" s="1" t="s">
        <v>299</v>
      </c>
      <c r="H88" s="1">
        <v>2004</v>
      </c>
      <c r="I88" s="1">
        <v>4.0839999999999996</v>
      </c>
      <c r="K88" s="1">
        <f t="shared" si="5"/>
        <v>1490.6599999999999</v>
      </c>
      <c r="M88" s="27"/>
    </row>
    <row r="89" spans="1:13">
      <c r="A89" t="s">
        <v>53</v>
      </c>
      <c r="B89" s="1" t="s">
        <v>54</v>
      </c>
      <c r="C89" s="1">
        <v>2014</v>
      </c>
      <c r="D89" s="1" t="s">
        <v>55</v>
      </c>
      <c r="E89" s="1" t="s">
        <v>298</v>
      </c>
      <c r="F89" s="1" t="s">
        <v>299</v>
      </c>
      <c r="H89" s="1">
        <v>2005</v>
      </c>
      <c r="I89" s="1">
        <v>4.1500000000000004</v>
      </c>
      <c r="K89" s="1">
        <f t="shared" si="5"/>
        <v>1514.7500000000002</v>
      </c>
      <c r="M89" s="27"/>
    </row>
    <row r="90" spans="1:13">
      <c r="A90" t="s">
        <v>53</v>
      </c>
      <c r="B90" s="1" t="s">
        <v>54</v>
      </c>
      <c r="C90" s="1">
        <v>2014</v>
      </c>
      <c r="D90" s="1" t="s">
        <v>55</v>
      </c>
      <c r="E90" s="1" t="s">
        <v>298</v>
      </c>
      <c r="F90" s="1" t="s">
        <v>299</v>
      </c>
      <c r="H90" s="1">
        <v>2006</v>
      </c>
      <c r="I90" s="1">
        <v>3.9830000000000001</v>
      </c>
      <c r="K90" s="1">
        <f t="shared" si="5"/>
        <v>1453.7950000000001</v>
      </c>
      <c r="M90" s="27"/>
    </row>
    <row r="91" spans="1:13">
      <c r="A91" t="s">
        <v>53</v>
      </c>
      <c r="B91" s="1" t="s">
        <v>54</v>
      </c>
      <c r="C91" s="1">
        <v>2014</v>
      </c>
      <c r="D91" s="1" t="s">
        <v>55</v>
      </c>
      <c r="E91" s="1" t="s">
        <v>298</v>
      </c>
      <c r="F91" s="1" t="s">
        <v>299</v>
      </c>
      <c r="H91" s="1">
        <v>2007</v>
      </c>
      <c r="I91" s="1">
        <v>3.9660000000000002</v>
      </c>
      <c r="K91" s="1">
        <f t="shared" si="5"/>
        <v>1447.5900000000001</v>
      </c>
      <c r="M91" s="27"/>
    </row>
    <row r="92" spans="1:13">
      <c r="A92" t="s">
        <v>53</v>
      </c>
      <c r="B92" s="1" t="s">
        <v>54</v>
      </c>
      <c r="C92" s="1">
        <v>2014</v>
      </c>
      <c r="D92" s="1" t="s">
        <v>55</v>
      </c>
      <c r="E92" s="1" t="s">
        <v>298</v>
      </c>
      <c r="F92" s="1" t="s">
        <v>299</v>
      </c>
      <c r="H92" s="1">
        <v>2008</v>
      </c>
      <c r="I92" s="1">
        <v>3.5419999999999998</v>
      </c>
      <c r="K92" s="1">
        <f t="shared" si="5"/>
        <v>1292.83</v>
      </c>
      <c r="M92" s="27"/>
    </row>
    <row r="93" spans="1:13">
      <c r="A93" t="s">
        <v>53</v>
      </c>
      <c r="B93" s="1" t="s">
        <v>54</v>
      </c>
      <c r="C93" s="1">
        <v>2014</v>
      </c>
      <c r="D93" s="1" t="s">
        <v>55</v>
      </c>
      <c r="E93" s="1" t="s">
        <v>298</v>
      </c>
      <c r="F93" s="1" t="s">
        <v>299</v>
      </c>
      <c r="H93" s="1">
        <v>2009</v>
      </c>
      <c r="I93" s="1">
        <v>3.0230000000000001</v>
      </c>
      <c r="K93" s="1">
        <f t="shared" si="5"/>
        <v>1103.395</v>
      </c>
      <c r="M93" s="27"/>
    </row>
    <row r="94" spans="1:13">
      <c r="A94" t="s">
        <v>53</v>
      </c>
      <c r="B94" s="1" t="s">
        <v>54</v>
      </c>
      <c r="C94" s="1">
        <v>2014</v>
      </c>
      <c r="D94" s="1" t="s">
        <v>55</v>
      </c>
      <c r="E94" s="1" t="s">
        <v>298</v>
      </c>
      <c r="F94" s="1" t="s">
        <v>299</v>
      </c>
      <c r="H94" s="1">
        <v>2010</v>
      </c>
      <c r="I94" s="1">
        <v>3.077</v>
      </c>
      <c r="K94" s="1">
        <f t="shared" si="5"/>
        <v>1123.105</v>
      </c>
      <c r="M94" s="27"/>
    </row>
    <row r="95" spans="1:13">
      <c r="A95" t="s">
        <v>53</v>
      </c>
      <c r="B95" s="1" t="s">
        <v>54</v>
      </c>
      <c r="C95" s="1">
        <v>2014</v>
      </c>
      <c r="D95" s="1" t="s">
        <v>55</v>
      </c>
      <c r="E95" s="1" t="s">
        <v>298</v>
      </c>
      <c r="F95" s="1" t="s">
        <v>299</v>
      </c>
      <c r="H95" s="1">
        <v>2011</v>
      </c>
      <c r="I95" s="1">
        <v>2.4039999999999999</v>
      </c>
      <c r="K95" s="1">
        <f t="shared" si="5"/>
        <v>877.45999999999992</v>
      </c>
      <c r="M95" s="27"/>
    </row>
    <row r="96" spans="1:13">
      <c r="A96" t="s">
        <v>53</v>
      </c>
      <c r="B96" s="14" t="s">
        <v>54</v>
      </c>
      <c r="C96" s="14">
        <v>2014</v>
      </c>
      <c r="D96" s="14" t="s">
        <v>55</v>
      </c>
      <c r="E96" s="14" t="s">
        <v>298</v>
      </c>
      <c r="F96" s="14" t="s">
        <v>299</v>
      </c>
      <c r="H96" s="1">
        <v>2012</v>
      </c>
      <c r="I96" s="1">
        <v>2.6080000000000001</v>
      </c>
      <c r="K96" s="1">
        <f t="shared" si="5"/>
        <v>951.92000000000007</v>
      </c>
      <c r="M96" s="27"/>
    </row>
    <row r="97" spans="1:13">
      <c r="A97" t="s">
        <v>53</v>
      </c>
      <c r="B97" s="14" t="s">
        <v>54</v>
      </c>
      <c r="C97" s="14">
        <v>2014</v>
      </c>
      <c r="D97" s="14" t="s">
        <v>55</v>
      </c>
      <c r="E97" s="14" t="s">
        <v>298</v>
      </c>
      <c r="F97" s="14" t="s">
        <v>299</v>
      </c>
      <c r="H97" s="1">
        <v>2013</v>
      </c>
      <c r="I97" s="1">
        <v>2.8</v>
      </c>
      <c r="K97" s="1">
        <f t="shared" si="5"/>
        <v>1021.9999999999999</v>
      </c>
      <c r="M97" s="27"/>
    </row>
    <row r="98" spans="1:13">
      <c r="A98" t="s">
        <v>53</v>
      </c>
      <c r="B98" s="1" t="s">
        <v>54</v>
      </c>
      <c r="C98" s="1">
        <v>2014</v>
      </c>
      <c r="D98" s="1" t="s">
        <v>55</v>
      </c>
      <c r="E98" s="1" t="s">
        <v>301</v>
      </c>
      <c r="F98" s="1" t="s">
        <v>299</v>
      </c>
      <c r="H98" s="1">
        <v>2002</v>
      </c>
      <c r="I98" s="1">
        <f>K98/365</f>
        <v>3.4500301369863013</v>
      </c>
      <c r="K98" s="1">
        <v>1259.261</v>
      </c>
      <c r="M98" s="27" t="s">
        <v>308</v>
      </c>
    </row>
    <row r="99" spans="1:13">
      <c r="A99" t="s">
        <v>53</v>
      </c>
      <c r="B99" s="1" t="s">
        <v>54</v>
      </c>
      <c r="C99" s="1">
        <v>2014</v>
      </c>
      <c r="D99" s="1" t="s">
        <v>55</v>
      </c>
      <c r="E99" s="1" t="s">
        <v>301</v>
      </c>
      <c r="F99" s="1" t="s">
        <v>299</v>
      </c>
      <c r="H99" s="1">
        <v>2003</v>
      </c>
      <c r="I99" s="1">
        <f t="shared" ref="I99:I109" si="6">K99/365</f>
        <v>3.1306109589041098</v>
      </c>
      <c r="K99" s="1">
        <v>1142.673</v>
      </c>
      <c r="M99" s="27"/>
    </row>
    <row r="100" spans="1:13">
      <c r="A100" t="s">
        <v>53</v>
      </c>
      <c r="B100" s="1" t="s">
        <v>54</v>
      </c>
      <c r="C100" s="1">
        <v>2014</v>
      </c>
      <c r="D100" s="1" t="s">
        <v>55</v>
      </c>
      <c r="E100" s="1" t="s">
        <v>301</v>
      </c>
      <c r="F100" s="1" t="s">
        <v>299</v>
      </c>
      <c r="H100" s="1">
        <v>2004</v>
      </c>
      <c r="I100" s="1">
        <f t="shared" si="6"/>
        <v>2.9092027397260272</v>
      </c>
      <c r="K100" s="1">
        <v>1061.8589999999999</v>
      </c>
      <c r="M100" s="27"/>
    </row>
    <row r="101" spans="1:13">
      <c r="A101" t="s">
        <v>53</v>
      </c>
      <c r="B101" s="1" t="s">
        <v>54</v>
      </c>
      <c r="C101" s="1">
        <v>2014</v>
      </c>
      <c r="D101" s="1" t="s">
        <v>55</v>
      </c>
      <c r="E101" s="1" t="s">
        <v>301</v>
      </c>
      <c r="F101" s="1" t="s">
        <v>299</v>
      </c>
      <c r="H101" s="1">
        <v>2005</v>
      </c>
      <c r="I101" s="1">
        <f t="shared" si="6"/>
        <v>3.1994109589041098</v>
      </c>
      <c r="K101" s="1">
        <v>1167.7850000000001</v>
      </c>
      <c r="M101" s="27"/>
    </row>
    <row r="102" spans="1:13">
      <c r="A102" t="s">
        <v>53</v>
      </c>
      <c r="B102" s="1" t="s">
        <v>54</v>
      </c>
      <c r="C102" s="1">
        <v>2014</v>
      </c>
      <c r="D102" s="1" t="s">
        <v>55</v>
      </c>
      <c r="E102" s="1" t="s">
        <v>301</v>
      </c>
      <c r="F102" s="1" t="s">
        <v>299</v>
      </c>
      <c r="H102" s="1">
        <v>2006</v>
      </c>
      <c r="I102" s="1">
        <f t="shared" si="6"/>
        <v>3.1345424657534244</v>
      </c>
      <c r="K102" s="1">
        <v>1144.1079999999999</v>
      </c>
      <c r="M102" s="27"/>
    </row>
    <row r="103" spans="1:13">
      <c r="A103" t="s">
        <v>53</v>
      </c>
      <c r="B103" s="1" t="s">
        <v>54</v>
      </c>
      <c r="C103" s="1">
        <v>2014</v>
      </c>
      <c r="D103" s="1" t="s">
        <v>55</v>
      </c>
      <c r="E103" s="1" t="s">
        <v>301</v>
      </c>
      <c r="F103" s="1" t="s">
        <v>299</v>
      </c>
      <c r="H103" s="1">
        <v>2007</v>
      </c>
      <c r="I103" s="1">
        <f t="shared" si="6"/>
        <v>3.000476712328767</v>
      </c>
      <c r="K103" s="1">
        <v>1095.174</v>
      </c>
      <c r="M103" s="27"/>
    </row>
    <row r="104" spans="1:13">
      <c r="A104" t="s">
        <v>53</v>
      </c>
      <c r="B104" s="1" t="s">
        <v>54</v>
      </c>
      <c r="C104" s="1">
        <v>2014</v>
      </c>
      <c r="D104" s="1" t="s">
        <v>55</v>
      </c>
      <c r="E104" s="1" t="s">
        <v>301</v>
      </c>
      <c r="F104" s="1" t="s">
        <v>299</v>
      </c>
      <c r="H104" s="1">
        <v>2008</v>
      </c>
      <c r="I104" s="1">
        <f t="shared" si="6"/>
        <v>3.0894684931506848</v>
      </c>
      <c r="K104" s="1">
        <v>1127.6559999999999</v>
      </c>
      <c r="M104" s="27"/>
    </row>
    <row r="105" spans="1:13">
      <c r="A105" t="s">
        <v>53</v>
      </c>
      <c r="B105" s="1" t="s">
        <v>54</v>
      </c>
      <c r="C105" s="1">
        <v>2014</v>
      </c>
      <c r="D105" s="1" t="s">
        <v>55</v>
      </c>
      <c r="E105" s="1" t="s">
        <v>301</v>
      </c>
      <c r="F105" s="1" t="s">
        <v>299</v>
      </c>
      <c r="H105" s="1">
        <v>2009</v>
      </c>
      <c r="I105" s="1">
        <f t="shared" si="6"/>
        <v>2.7425643835616436</v>
      </c>
      <c r="K105" s="1">
        <v>1001.0359999999999</v>
      </c>
      <c r="M105" s="27"/>
    </row>
    <row r="106" spans="1:13">
      <c r="A106" t="s">
        <v>53</v>
      </c>
      <c r="B106" s="1" t="s">
        <v>54</v>
      </c>
      <c r="C106" s="1">
        <v>2014</v>
      </c>
      <c r="D106" s="1" t="s">
        <v>55</v>
      </c>
      <c r="E106" s="1" t="s">
        <v>301</v>
      </c>
      <c r="F106" s="1" t="s">
        <v>299</v>
      </c>
      <c r="H106" s="1">
        <v>2010</v>
      </c>
      <c r="I106" s="1">
        <f t="shared" si="6"/>
        <v>2.5672328767123287</v>
      </c>
      <c r="K106" s="1">
        <v>937.04</v>
      </c>
      <c r="M106" s="27"/>
    </row>
    <row r="107" spans="1:13">
      <c r="A107" t="s">
        <v>53</v>
      </c>
      <c r="B107" s="1" t="s">
        <v>54</v>
      </c>
      <c r="C107" s="1">
        <v>2014</v>
      </c>
      <c r="D107" s="1" t="s">
        <v>55</v>
      </c>
      <c r="E107" s="1" t="s">
        <v>301</v>
      </c>
      <c r="F107" s="1" t="s">
        <v>299</v>
      </c>
      <c r="H107" s="1">
        <v>2011</v>
      </c>
      <c r="I107" s="1">
        <f t="shared" si="6"/>
        <v>2.2955178082191781</v>
      </c>
      <c r="K107" s="1">
        <v>837.86400000000003</v>
      </c>
      <c r="M107" s="27"/>
    </row>
    <row r="108" spans="1:13">
      <c r="A108" t="s">
        <v>53</v>
      </c>
      <c r="B108" s="1" t="s">
        <v>54</v>
      </c>
      <c r="C108" s="1">
        <v>2014</v>
      </c>
      <c r="D108" s="1" t="s">
        <v>55</v>
      </c>
      <c r="E108" s="1" t="s">
        <v>301</v>
      </c>
      <c r="F108" s="1" t="s">
        <v>299</v>
      </c>
      <c r="H108" s="1">
        <v>2012</v>
      </c>
      <c r="I108" s="1">
        <f t="shared" si="6"/>
        <v>2.3439342465753423</v>
      </c>
      <c r="K108" s="1">
        <v>855.53599999999994</v>
      </c>
      <c r="M108" s="27"/>
    </row>
    <row r="109" spans="1:13">
      <c r="A109" t="s">
        <v>53</v>
      </c>
      <c r="B109" s="1" t="s">
        <v>54</v>
      </c>
      <c r="C109" s="1">
        <v>2014</v>
      </c>
      <c r="D109" s="1" t="s">
        <v>55</v>
      </c>
      <c r="E109" s="1" t="s">
        <v>301</v>
      </c>
      <c r="F109" s="1" t="s">
        <v>299</v>
      </c>
      <c r="H109" s="1">
        <v>2013</v>
      </c>
      <c r="I109" s="1">
        <f t="shared" si="6"/>
        <v>2.6651068493150687</v>
      </c>
      <c r="K109" s="1">
        <v>972.76400000000001</v>
      </c>
      <c r="M109" s="27"/>
    </row>
    <row r="110" spans="1:13">
      <c r="A110" t="s">
        <v>53</v>
      </c>
      <c r="B110" s="1" t="s">
        <v>54</v>
      </c>
      <c r="C110" s="1">
        <v>2014</v>
      </c>
      <c r="D110" s="1" t="s">
        <v>55</v>
      </c>
      <c r="E110" s="1" t="s">
        <v>303</v>
      </c>
      <c r="F110" s="1" t="s">
        <v>299</v>
      </c>
      <c r="H110" s="1">
        <v>2002</v>
      </c>
      <c r="I110" s="1">
        <v>4.5209999999999999</v>
      </c>
      <c r="J110" s="1">
        <v>5.5789999999999997</v>
      </c>
      <c r="K110" s="1">
        <f>I110*365</f>
        <v>1650.165</v>
      </c>
      <c r="M110" s="27"/>
    </row>
    <row r="111" spans="1:13">
      <c r="A111" t="s">
        <v>53</v>
      </c>
      <c r="B111" s="1" t="s">
        <v>54</v>
      </c>
      <c r="C111" s="1">
        <v>2014</v>
      </c>
      <c r="D111" s="1" t="s">
        <v>55</v>
      </c>
      <c r="E111" s="1" t="s">
        <v>303</v>
      </c>
      <c r="F111" s="1" t="s">
        <v>299</v>
      </c>
      <c r="H111" s="1">
        <v>2003</v>
      </c>
      <c r="I111" s="1">
        <v>4.7190000000000003</v>
      </c>
      <c r="J111" s="1">
        <v>6.2210000000000001</v>
      </c>
      <c r="K111" s="1">
        <f t="shared" ref="K111:K121" si="7">I111*365</f>
        <v>1722.4350000000002</v>
      </c>
      <c r="M111" s="27"/>
    </row>
    <row r="112" spans="1:13">
      <c r="A112" t="s">
        <v>53</v>
      </c>
      <c r="B112" s="1" t="s">
        <v>54</v>
      </c>
      <c r="C112" s="1">
        <v>2014</v>
      </c>
      <c r="D112" s="1" t="s">
        <v>55</v>
      </c>
      <c r="E112" s="1" t="s">
        <v>303</v>
      </c>
      <c r="F112" s="1" t="s">
        <v>299</v>
      </c>
      <c r="H112" s="1">
        <v>2004</v>
      </c>
      <c r="I112" s="1">
        <v>4.0839999999999996</v>
      </c>
      <c r="J112" s="1">
        <v>5.585</v>
      </c>
      <c r="K112" s="1">
        <f t="shared" si="7"/>
        <v>1490.6599999999999</v>
      </c>
      <c r="M112" s="27"/>
    </row>
    <row r="113" spans="1:13">
      <c r="A113" t="s">
        <v>53</v>
      </c>
      <c r="B113" s="1" t="s">
        <v>54</v>
      </c>
      <c r="C113" s="1">
        <v>2014</v>
      </c>
      <c r="D113" s="1" t="s">
        <v>55</v>
      </c>
      <c r="E113" s="1" t="s">
        <v>303</v>
      </c>
      <c r="F113" s="1" t="s">
        <v>299</v>
      </c>
      <c r="H113" s="1">
        <v>2005</v>
      </c>
      <c r="I113" s="1">
        <v>4.1500000000000004</v>
      </c>
      <c r="J113" s="1">
        <v>6.9489999999999998</v>
      </c>
      <c r="K113" s="1">
        <f t="shared" si="7"/>
        <v>1514.7500000000002</v>
      </c>
      <c r="M113" s="27"/>
    </row>
    <row r="114" spans="1:13">
      <c r="A114" t="s">
        <v>53</v>
      </c>
      <c r="B114" s="1" t="s">
        <v>54</v>
      </c>
      <c r="C114" s="1">
        <v>2014</v>
      </c>
      <c r="D114" s="1" t="s">
        <v>55</v>
      </c>
      <c r="E114" s="1" t="s">
        <v>303</v>
      </c>
      <c r="F114" s="1" t="s">
        <v>299</v>
      </c>
      <c r="H114" s="1">
        <v>2006</v>
      </c>
      <c r="I114" s="1">
        <v>3.9830000000000001</v>
      </c>
      <c r="J114" s="1">
        <v>5.0490000000000004</v>
      </c>
      <c r="K114" s="1">
        <f t="shared" si="7"/>
        <v>1453.7950000000001</v>
      </c>
      <c r="M114" s="27"/>
    </row>
    <row r="115" spans="1:13">
      <c r="A115" t="s">
        <v>53</v>
      </c>
      <c r="B115" s="1" t="s">
        <v>54</v>
      </c>
      <c r="C115" s="1">
        <v>2014</v>
      </c>
      <c r="D115" s="1" t="s">
        <v>55</v>
      </c>
      <c r="E115" s="1" t="s">
        <v>303</v>
      </c>
      <c r="F115" s="1" t="s">
        <v>299</v>
      </c>
      <c r="H115" s="1">
        <v>2007</v>
      </c>
      <c r="I115" s="1">
        <v>3.9660000000000002</v>
      </c>
      <c r="J115" s="1">
        <v>5.492</v>
      </c>
      <c r="K115" s="1">
        <f t="shared" si="7"/>
        <v>1447.5900000000001</v>
      </c>
      <c r="M115" s="27"/>
    </row>
    <row r="116" spans="1:13">
      <c r="A116" t="s">
        <v>53</v>
      </c>
      <c r="B116" s="1" t="s">
        <v>54</v>
      </c>
      <c r="C116" s="1">
        <v>2014</v>
      </c>
      <c r="D116" s="1" t="s">
        <v>55</v>
      </c>
      <c r="E116" s="1" t="s">
        <v>303</v>
      </c>
      <c r="F116" s="1" t="s">
        <v>299</v>
      </c>
      <c r="H116" s="1">
        <v>2008</v>
      </c>
      <c r="I116" s="1">
        <v>3.5419999999999998</v>
      </c>
      <c r="J116" s="1">
        <v>4.6120000000000001</v>
      </c>
      <c r="K116" s="1">
        <f t="shared" si="7"/>
        <v>1292.83</v>
      </c>
      <c r="M116" s="27"/>
    </row>
    <row r="117" spans="1:13">
      <c r="A117" t="s">
        <v>53</v>
      </c>
      <c r="B117" s="1" t="s">
        <v>54</v>
      </c>
      <c r="C117" s="1">
        <v>2014</v>
      </c>
      <c r="D117" s="1" t="s">
        <v>55</v>
      </c>
      <c r="E117" s="1" t="s">
        <v>303</v>
      </c>
      <c r="F117" s="1" t="s">
        <v>299</v>
      </c>
      <c r="H117" s="1">
        <v>2009</v>
      </c>
      <c r="I117" s="1">
        <v>3.0230000000000001</v>
      </c>
      <c r="J117" s="1">
        <v>4.9930000000000003</v>
      </c>
      <c r="K117" s="1">
        <f t="shared" si="7"/>
        <v>1103.395</v>
      </c>
      <c r="M117" s="27"/>
    </row>
    <row r="118" spans="1:13">
      <c r="A118" t="s">
        <v>53</v>
      </c>
      <c r="B118" s="1" t="s">
        <v>54</v>
      </c>
      <c r="C118" s="1">
        <v>2014</v>
      </c>
      <c r="D118" s="1" t="s">
        <v>55</v>
      </c>
      <c r="E118" s="1" t="s">
        <v>303</v>
      </c>
      <c r="F118" s="1" t="s">
        <v>299</v>
      </c>
      <c r="H118" s="1">
        <v>2010</v>
      </c>
      <c r="I118" s="1">
        <v>3.0649999999999999</v>
      </c>
      <c r="J118" s="1">
        <v>5.3680000000000003</v>
      </c>
      <c r="K118" s="1">
        <f t="shared" si="7"/>
        <v>1118.7249999999999</v>
      </c>
      <c r="M118" s="27"/>
    </row>
    <row r="119" spans="1:13">
      <c r="A119" t="s">
        <v>53</v>
      </c>
      <c r="B119" s="1" t="s">
        <v>54</v>
      </c>
      <c r="C119" s="1">
        <v>2014</v>
      </c>
      <c r="D119" s="1" t="s">
        <v>55</v>
      </c>
      <c r="E119" s="1" t="s">
        <v>303</v>
      </c>
      <c r="F119" s="1" t="s">
        <v>299</v>
      </c>
      <c r="H119" s="1">
        <v>2011</v>
      </c>
      <c r="I119" s="1">
        <v>2.3769999999999998</v>
      </c>
      <c r="J119" s="1">
        <v>4.3209999999999997</v>
      </c>
      <c r="K119" s="1">
        <f t="shared" si="7"/>
        <v>867.6049999999999</v>
      </c>
      <c r="M119" s="27"/>
    </row>
    <row r="120" spans="1:13">
      <c r="A120" t="s">
        <v>53</v>
      </c>
      <c r="B120" s="1" t="s">
        <v>54</v>
      </c>
      <c r="C120" s="1">
        <v>2014</v>
      </c>
      <c r="D120" s="1" t="s">
        <v>55</v>
      </c>
      <c r="E120" s="1" t="s">
        <v>303</v>
      </c>
      <c r="F120" s="1" t="s">
        <v>299</v>
      </c>
      <c r="H120" s="1">
        <v>2012</v>
      </c>
      <c r="I120" s="1">
        <v>2.581</v>
      </c>
      <c r="J120" s="1">
        <v>3.8420000000000001</v>
      </c>
      <c r="K120" s="1">
        <f t="shared" si="7"/>
        <v>942.06499999999994</v>
      </c>
      <c r="M120" s="27"/>
    </row>
    <row r="121" spans="1:13">
      <c r="A121" t="s">
        <v>53</v>
      </c>
      <c r="B121" s="1" t="s">
        <v>54</v>
      </c>
      <c r="C121" s="1">
        <v>2014</v>
      </c>
      <c r="D121" s="1" t="s">
        <v>55</v>
      </c>
      <c r="E121" s="1" t="s">
        <v>303</v>
      </c>
      <c r="F121" s="1" t="s">
        <v>299</v>
      </c>
      <c r="H121" s="1">
        <v>2013</v>
      </c>
      <c r="I121" s="1">
        <v>2.7679999999999998</v>
      </c>
      <c r="J121" s="1">
        <v>3.7280000000000002</v>
      </c>
      <c r="K121" s="1">
        <f t="shared" si="7"/>
        <v>1010.3199999999999</v>
      </c>
      <c r="M121" s="27"/>
    </row>
    <row r="122" spans="1:13">
      <c r="A122" t="s">
        <v>53</v>
      </c>
      <c r="B122" s="1" t="s">
        <v>54</v>
      </c>
      <c r="C122" s="1">
        <v>2016</v>
      </c>
      <c r="D122" s="1" t="s">
        <v>55</v>
      </c>
      <c r="E122" s="1" t="s">
        <v>298</v>
      </c>
      <c r="F122" s="1" t="s">
        <v>299</v>
      </c>
      <c r="H122" s="1">
        <v>2011</v>
      </c>
      <c r="I122" s="1">
        <v>2.4039999999999999</v>
      </c>
      <c r="K122" s="18">
        <f>I122*365</f>
        <v>877.45999999999992</v>
      </c>
      <c r="M122" s="27" t="s">
        <v>300</v>
      </c>
    </row>
    <row r="123" spans="1:13">
      <c r="A123" t="s">
        <v>53</v>
      </c>
      <c r="B123" s="1" t="s">
        <v>54</v>
      </c>
      <c r="C123" s="1">
        <v>2016</v>
      </c>
      <c r="D123" s="1" t="s">
        <v>55</v>
      </c>
      <c r="E123" s="1" t="s">
        <v>298</v>
      </c>
      <c r="F123" s="1" t="s">
        <v>299</v>
      </c>
      <c r="H123" s="1">
        <v>2012</v>
      </c>
      <c r="I123" s="1">
        <v>2.6080000000000001</v>
      </c>
      <c r="K123" s="18">
        <f t="shared" ref="K123:K126" si="8">I123*365</f>
        <v>951.92000000000007</v>
      </c>
      <c r="M123" s="27"/>
    </row>
    <row r="124" spans="1:13">
      <c r="A124" t="s">
        <v>53</v>
      </c>
      <c r="B124" s="1" t="s">
        <v>54</v>
      </c>
      <c r="C124" s="1">
        <v>2016</v>
      </c>
      <c r="D124" s="1" t="s">
        <v>55</v>
      </c>
      <c r="E124" s="1" t="s">
        <v>298</v>
      </c>
      <c r="F124" s="1" t="s">
        <v>299</v>
      </c>
      <c r="H124" s="1">
        <v>2013</v>
      </c>
      <c r="I124" s="1">
        <v>2.8</v>
      </c>
      <c r="K124" s="18">
        <f t="shared" si="8"/>
        <v>1021.9999999999999</v>
      </c>
      <c r="M124" s="27"/>
    </row>
    <row r="125" spans="1:13">
      <c r="A125" t="s">
        <v>53</v>
      </c>
      <c r="B125" s="1" t="s">
        <v>54</v>
      </c>
      <c r="C125" s="1">
        <v>2016</v>
      </c>
      <c r="D125" s="1" t="s">
        <v>55</v>
      </c>
      <c r="E125" s="1" t="s">
        <v>298</v>
      </c>
      <c r="F125" s="1" t="s">
        <v>299</v>
      </c>
      <c r="H125" s="1">
        <v>2014</v>
      </c>
      <c r="I125" s="1">
        <v>3.472</v>
      </c>
      <c r="J125" s="25"/>
      <c r="K125" s="18">
        <f t="shared" si="8"/>
        <v>1267.28</v>
      </c>
      <c r="M125" s="27"/>
    </row>
    <row r="126" spans="1:13">
      <c r="A126" t="s">
        <v>53</v>
      </c>
      <c r="B126" s="1" t="s">
        <v>54</v>
      </c>
      <c r="C126" s="1">
        <v>2016</v>
      </c>
      <c r="D126" s="1" t="s">
        <v>55</v>
      </c>
      <c r="E126" s="1" t="s">
        <v>298</v>
      </c>
      <c r="F126" s="1" t="s">
        <v>299</v>
      </c>
      <c r="H126" s="1">
        <v>2015</v>
      </c>
      <c r="I126" s="1">
        <v>3.2610000000000001</v>
      </c>
      <c r="K126" s="18">
        <f t="shared" si="8"/>
        <v>1190.2650000000001</v>
      </c>
      <c r="M126" s="27"/>
    </row>
    <row r="127" spans="1:13">
      <c r="A127" t="s">
        <v>53</v>
      </c>
      <c r="B127" s="1" t="s">
        <v>54</v>
      </c>
      <c r="C127" s="1">
        <v>2016</v>
      </c>
      <c r="D127" s="1" t="s">
        <v>55</v>
      </c>
      <c r="E127" s="1" t="s">
        <v>301</v>
      </c>
      <c r="F127" s="1" t="s">
        <v>299</v>
      </c>
      <c r="H127" s="1">
        <v>2011</v>
      </c>
      <c r="I127" s="1">
        <v>2.2959999999999998</v>
      </c>
      <c r="K127" s="18">
        <v>837.86400000000003</v>
      </c>
      <c r="M127" s="27" t="s">
        <v>309</v>
      </c>
    </row>
    <row r="128" spans="1:13">
      <c r="A128" t="s">
        <v>53</v>
      </c>
      <c r="B128" s="1" t="s">
        <v>54</v>
      </c>
      <c r="C128" s="1">
        <v>2016</v>
      </c>
      <c r="D128" s="1" t="s">
        <v>55</v>
      </c>
      <c r="E128" s="1" t="s">
        <v>301</v>
      </c>
      <c r="F128" s="1" t="s">
        <v>299</v>
      </c>
      <c r="H128" s="1">
        <v>2012</v>
      </c>
      <c r="I128" s="1">
        <v>2.3439999999999999</v>
      </c>
      <c r="K128" s="18">
        <v>855.53599999999994</v>
      </c>
      <c r="M128" s="27"/>
    </row>
    <row r="129" spans="1:13">
      <c r="A129" t="s">
        <v>53</v>
      </c>
      <c r="B129" s="1" t="s">
        <v>54</v>
      </c>
      <c r="C129" s="1">
        <v>2016</v>
      </c>
      <c r="D129" s="1" t="s">
        <v>55</v>
      </c>
      <c r="E129" s="1" t="s">
        <v>301</v>
      </c>
      <c r="F129" s="1" t="s">
        <v>299</v>
      </c>
      <c r="H129" s="1">
        <v>2013</v>
      </c>
      <c r="I129" s="1">
        <v>2.665</v>
      </c>
      <c r="K129" s="18">
        <v>972.76400000000001</v>
      </c>
      <c r="M129" s="27"/>
    </row>
    <row r="130" spans="1:13">
      <c r="A130" t="s">
        <v>53</v>
      </c>
      <c r="B130" s="1" t="s">
        <v>54</v>
      </c>
      <c r="C130" s="1">
        <v>2016</v>
      </c>
      <c r="D130" s="1" t="s">
        <v>55</v>
      </c>
      <c r="E130" s="1" t="s">
        <v>301</v>
      </c>
      <c r="F130" s="1" t="s">
        <v>299</v>
      </c>
      <c r="H130" s="1">
        <v>2014</v>
      </c>
      <c r="I130" s="1">
        <v>3.016</v>
      </c>
      <c r="J130" s="25"/>
      <c r="K130" s="18">
        <v>1100.8399999999999</v>
      </c>
      <c r="M130" s="27"/>
    </row>
    <row r="131" spans="1:13">
      <c r="A131" t="s">
        <v>53</v>
      </c>
      <c r="B131" s="1" t="s">
        <v>54</v>
      </c>
      <c r="C131" s="1">
        <v>2016</v>
      </c>
      <c r="D131" s="1" t="s">
        <v>55</v>
      </c>
      <c r="E131" s="1" t="s">
        <v>301</v>
      </c>
      <c r="F131" s="1" t="s">
        <v>299</v>
      </c>
      <c r="H131" s="1">
        <v>2015</v>
      </c>
      <c r="I131" s="1">
        <v>2.6970000000000001</v>
      </c>
      <c r="K131" s="18">
        <v>984.40499999999997</v>
      </c>
      <c r="M131" s="27"/>
    </row>
    <row r="132" spans="1:13">
      <c r="A132" t="s">
        <v>53</v>
      </c>
      <c r="B132" s="1" t="s">
        <v>54</v>
      </c>
      <c r="C132" s="1">
        <v>2016</v>
      </c>
      <c r="D132" s="1" t="s">
        <v>55</v>
      </c>
      <c r="E132" s="1" t="s">
        <v>303</v>
      </c>
      <c r="F132" s="1" t="s">
        <v>299</v>
      </c>
      <c r="H132" s="1">
        <v>2011</v>
      </c>
      <c r="I132" s="1">
        <v>2.3769999999999998</v>
      </c>
      <c r="J132" s="1">
        <v>4.3209999999999997</v>
      </c>
      <c r="K132" s="1">
        <f>I132*365</f>
        <v>867.6049999999999</v>
      </c>
      <c r="M132" s="27" t="s">
        <v>307</v>
      </c>
    </row>
    <row r="133" spans="1:13">
      <c r="A133" t="s">
        <v>53</v>
      </c>
      <c r="B133" s="1" t="s">
        <v>54</v>
      </c>
      <c r="C133" s="1">
        <v>2016</v>
      </c>
      <c r="D133" s="1" t="s">
        <v>55</v>
      </c>
      <c r="E133" s="1" t="s">
        <v>303</v>
      </c>
      <c r="F133" s="1" t="s">
        <v>299</v>
      </c>
      <c r="H133" s="1">
        <v>2012</v>
      </c>
      <c r="I133" s="1">
        <v>2.581</v>
      </c>
      <c r="J133" s="1">
        <v>3.8420000000000001</v>
      </c>
      <c r="K133" s="1">
        <f t="shared" ref="K133:K136" si="9">I133*365</f>
        <v>942.06499999999994</v>
      </c>
      <c r="M133" s="27"/>
    </row>
    <row r="134" spans="1:13">
      <c r="A134" t="s">
        <v>53</v>
      </c>
      <c r="B134" s="1" t="s">
        <v>54</v>
      </c>
      <c r="C134" s="1">
        <v>2016</v>
      </c>
      <c r="D134" s="1" t="s">
        <v>55</v>
      </c>
      <c r="E134" s="1" t="s">
        <v>303</v>
      </c>
      <c r="F134" s="1" t="s">
        <v>299</v>
      </c>
      <c r="H134" s="1">
        <v>2013</v>
      </c>
      <c r="I134" s="1">
        <v>2.7679999999999998</v>
      </c>
      <c r="J134" s="1">
        <v>3.7280000000000002</v>
      </c>
      <c r="K134" s="1">
        <f t="shared" si="9"/>
        <v>1010.3199999999999</v>
      </c>
      <c r="M134" s="27"/>
    </row>
    <row r="135" spans="1:13">
      <c r="A135" t="s">
        <v>53</v>
      </c>
      <c r="B135" s="1" t="s">
        <v>54</v>
      </c>
      <c r="C135" s="1">
        <v>2016</v>
      </c>
      <c r="D135" s="1" t="s">
        <v>55</v>
      </c>
      <c r="E135" s="1" t="s">
        <v>303</v>
      </c>
      <c r="F135" s="1" t="s">
        <v>299</v>
      </c>
      <c r="H135" s="1">
        <v>2014</v>
      </c>
      <c r="I135" s="1">
        <v>3.016</v>
      </c>
      <c r="J135" s="1">
        <v>4.8639999999999999</v>
      </c>
      <c r="K135" s="1">
        <f t="shared" si="9"/>
        <v>1100.8399999999999</v>
      </c>
      <c r="M135" s="27"/>
    </row>
    <row r="136" spans="1:13">
      <c r="A136" t="s">
        <v>53</v>
      </c>
      <c r="B136" s="1" t="s">
        <v>54</v>
      </c>
      <c r="C136" s="1">
        <v>2016</v>
      </c>
      <c r="D136" s="1" t="s">
        <v>55</v>
      </c>
      <c r="E136" s="1" t="s">
        <v>303</v>
      </c>
      <c r="F136" s="1" t="s">
        <v>299</v>
      </c>
      <c r="H136" s="1">
        <v>2015</v>
      </c>
      <c r="I136" s="1">
        <v>2.6970000000000001</v>
      </c>
      <c r="J136" s="1">
        <v>4.6109999999999998</v>
      </c>
      <c r="K136" s="1">
        <f t="shared" si="9"/>
        <v>984.40499999999997</v>
      </c>
      <c r="M136" s="27"/>
    </row>
    <row r="137" spans="1:13">
      <c r="A137" t="s">
        <v>53</v>
      </c>
      <c r="B137" s="1" t="s">
        <v>54</v>
      </c>
      <c r="C137" s="1">
        <v>2019</v>
      </c>
      <c r="D137" s="1" t="s">
        <v>55</v>
      </c>
      <c r="E137" s="1" t="s">
        <v>298</v>
      </c>
      <c r="F137" s="1" t="s">
        <v>299</v>
      </c>
      <c r="H137" s="1">
        <v>2014</v>
      </c>
      <c r="I137" s="1">
        <v>3.472</v>
      </c>
      <c r="J137" s="25"/>
      <c r="K137" s="18">
        <f>I137*365</f>
        <v>1267.28</v>
      </c>
      <c r="M137" s="27" t="s">
        <v>300</v>
      </c>
    </row>
    <row r="138" spans="1:13">
      <c r="A138" t="s">
        <v>53</v>
      </c>
      <c r="B138" s="1" t="s">
        <v>54</v>
      </c>
      <c r="C138" s="1">
        <v>2019</v>
      </c>
      <c r="D138" s="1" t="s">
        <v>55</v>
      </c>
      <c r="E138" s="1" t="s">
        <v>298</v>
      </c>
      <c r="F138" s="1" t="s">
        <v>299</v>
      </c>
      <c r="H138" s="1">
        <v>2015</v>
      </c>
      <c r="I138" s="1">
        <v>3.2610000000000001</v>
      </c>
      <c r="K138" s="18">
        <f t="shared" ref="K138:K146" si="10">I138*365</f>
        <v>1190.2650000000001</v>
      </c>
      <c r="M138" s="27"/>
    </row>
    <row r="139" spans="1:13">
      <c r="A139" t="s">
        <v>53</v>
      </c>
      <c r="B139" s="1" t="s">
        <v>54</v>
      </c>
      <c r="C139" s="1">
        <v>2019</v>
      </c>
      <c r="D139" s="1" t="s">
        <v>55</v>
      </c>
      <c r="E139" s="1" t="s">
        <v>298</v>
      </c>
      <c r="F139" s="1" t="s">
        <v>299</v>
      </c>
      <c r="H139" s="1">
        <v>2016</v>
      </c>
      <c r="I139" s="1">
        <v>3.1669999999999998</v>
      </c>
      <c r="K139" s="18">
        <f t="shared" si="10"/>
        <v>1155.9549999999999</v>
      </c>
      <c r="M139" s="27"/>
    </row>
    <row r="140" spans="1:13">
      <c r="A140" t="s">
        <v>53</v>
      </c>
      <c r="B140" s="1" t="s">
        <v>54</v>
      </c>
      <c r="C140" s="1">
        <v>2019</v>
      </c>
      <c r="D140" s="1" t="s">
        <v>55</v>
      </c>
      <c r="E140" s="1" t="s">
        <v>298</v>
      </c>
      <c r="F140" s="1" t="s">
        <v>299</v>
      </c>
      <c r="H140" s="1">
        <v>2017</v>
      </c>
      <c r="I140" s="1">
        <v>3.1920000000000002</v>
      </c>
      <c r="K140" s="18">
        <f t="shared" si="10"/>
        <v>1165.0800000000002</v>
      </c>
      <c r="M140" s="27"/>
    </row>
    <row r="141" spans="1:13">
      <c r="A141" t="s">
        <v>53</v>
      </c>
      <c r="B141" s="1" t="s">
        <v>54</v>
      </c>
      <c r="C141" s="1">
        <v>2019</v>
      </c>
      <c r="D141" s="1" t="s">
        <v>55</v>
      </c>
      <c r="E141" s="1" t="s">
        <v>298</v>
      </c>
      <c r="F141" s="1" t="s">
        <v>299</v>
      </c>
      <c r="H141" s="1">
        <v>2018</v>
      </c>
      <c r="I141" s="1">
        <v>3.516</v>
      </c>
      <c r="K141" s="18">
        <f t="shared" si="10"/>
        <v>1283.3399999999999</v>
      </c>
      <c r="M141" s="27"/>
    </row>
    <row r="142" spans="1:13">
      <c r="A142" t="s">
        <v>53</v>
      </c>
      <c r="B142" s="1" t="s">
        <v>54</v>
      </c>
      <c r="C142" s="1">
        <v>2019</v>
      </c>
      <c r="D142" s="1" t="s">
        <v>55</v>
      </c>
      <c r="E142" s="1" t="s">
        <v>301</v>
      </c>
      <c r="F142" s="1" t="s">
        <v>299</v>
      </c>
      <c r="H142" s="1">
        <v>2014</v>
      </c>
      <c r="I142" s="1">
        <v>3.016</v>
      </c>
      <c r="J142" s="25"/>
      <c r="K142" s="18">
        <f t="shared" si="10"/>
        <v>1100.8399999999999</v>
      </c>
      <c r="M142" s="27" t="s">
        <v>309</v>
      </c>
    </row>
    <row r="143" spans="1:13">
      <c r="A143" t="s">
        <v>53</v>
      </c>
      <c r="B143" s="1" t="s">
        <v>54</v>
      </c>
      <c r="C143" s="1">
        <v>2019</v>
      </c>
      <c r="D143" s="1" t="s">
        <v>55</v>
      </c>
      <c r="E143" s="1" t="s">
        <v>301</v>
      </c>
      <c r="F143" s="1" t="s">
        <v>299</v>
      </c>
      <c r="H143" s="1">
        <v>2015</v>
      </c>
      <c r="I143" s="1">
        <v>2.6970000000000001</v>
      </c>
      <c r="K143" s="18">
        <f t="shared" si="10"/>
        <v>984.40499999999997</v>
      </c>
      <c r="M143" s="27"/>
    </row>
    <row r="144" spans="1:13">
      <c r="A144" t="s">
        <v>53</v>
      </c>
      <c r="B144" s="1" t="s">
        <v>54</v>
      </c>
      <c r="C144" s="1">
        <v>2019</v>
      </c>
      <c r="D144" s="1" t="s">
        <v>55</v>
      </c>
      <c r="E144" s="1" t="s">
        <v>301</v>
      </c>
      <c r="F144" s="1" t="s">
        <v>299</v>
      </c>
      <c r="H144" s="1">
        <v>2016</v>
      </c>
      <c r="I144" s="1">
        <v>2.5219999999999998</v>
      </c>
      <c r="K144" s="18">
        <f t="shared" si="10"/>
        <v>920.53</v>
      </c>
      <c r="M144" s="27"/>
    </row>
    <row r="145" spans="1:13">
      <c r="A145" t="s">
        <v>53</v>
      </c>
      <c r="B145" s="1" t="s">
        <v>54</v>
      </c>
      <c r="C145" s="1">
        <v>2019</v>
      </c>
      <c r="D145" s="1" t="s">
        <v>55</v>
      </c>
      <c r="E145" s="1" t="s">
        <v>301</v>
      </c>
      <c r="F145" s="1" t="s">
        <v>299</v>
      </c>
      <c r="H145" s="1">
        <v>2017</v>
      </c>
      <c r="I145" s="1">
        <v>2.7829999999999999</v>
      </c>
      <c r="K145" s="18">
        <f t="shared" si="10"/>
        <v>1015.795</v>
      </c>
      <c r="M145" s="27"/>
    </row>
    <row r="146" spans="1:13">
      <c r="A146" t="s">
        <v>53</v>
      </c>
      <c r="B146" s="1" t="s">
        <v>54</v>
      </c>
      <c r="C146" s="1">
        <v>2019</v>
      </c>
      <c r="D146" s="1" t="s">
        <v>55</v>
      </c>
      <c r="E146" s="1" t="s">
        <v>301</v>
      </c>
      <c r="F146" s="1" t="s">
        <v>299</v>
      </c>
      <c r="H146" s="1">
        <v>2018</v>
      </c>
      <c r="I146" s="1">
        <v>2.7120000000000002</v>
      </c>
      <c r="K146" s="18">
        <f t="shared" si="10"/>
        <v>989.88000000000011</v>
      </c>
      <c r="M146" s="27"/>
    </row>
    <row r="147" spans="1:13">
      <c r="A147" t="s">
        <v>53</v>
      </c>
      <c r="B147" s="1" t="s">
        <v>54</v>
      </c>
      <c r="C147" s="1">
        <v>2019</v>
      </c>
      <c r="D147" s="1" t="s">
        <v>55</v>
      </c>
      <c r="E147" s="1" t="s">
        <v>303</v>
      </c>
      <c r="F147" s="1" t="s">
        <v>299</v>
      </c>
      <c r="H147" s="1">
        <v>2014</v>
      </c>
      <c r="I147" s="1">
        <v>3.016</v>
      </c>
      <c r="J147" s="25">
        <v>4864</v>
      </c>
      <c r="K147" s="18">
        <f>I147*365</f>
        <v>1100.8399999999999</v>
      </c>
      <c r="M147" s="27" t="s">
        <v>307</v>
      </c>
    </row>
    <row r="148" spans="1:13">
      <c r="A148" t="s">
        <v>53</v>
      </c>
      <c r="B148" s="1" t="s">
        <v>54</v>
      </c>
      <c r="C148" s="1">
        <v>2019</v>
      </c>
      <c r="D148" s="1" t="s">
        <v>55</v>
      </c>
      <c r="E148" s="1" t="s">
        <v>303</v>
      </c>
      <c r="F148" s="1" t="s">
        <v>299</v>
      </c>
      <c r="H148" s="1">
        <v>2015</v>
      </c>
      <c r="I148" s="1">
        <v>2.6970000000000001</v>
      </c>
      <c r="J148" s="1">
        <v>4.6109999999999998</v>
      </c>
      <c r="K148" s="18">
        <f t="shared" ref="K148:K162" si="11">I148*365</f>
        <v>984.40499999999997</v>
      </c>
      <c r="M148" s="27"/>
    </row>
    <row r="149" spans="1:13">
      <c r="A149" t="s">
        <v>53</v>
      </c>
      <c r="B149" s="1" t="s">
        <v>54</v>
      </c>
      <c r="C149" s="1">
        <v>2019</v>
      </c>
      <c r="D149" s="1" t="s">
        <v>55</v>
      </c>
      <c r="E149" s="1" t="s">
        <v>303</v>
      </c>
      <c r="F149" s="1" t="s">
        <v>299</v>
      </c>
      <c r="H149" s="1">
        <v>2016</v>
      </c>
      <c r="I149" s="1">
        <v>2.5219999999999998</v>
      </c>
      <c r="J149" s="1">
        <v>4.2889999999999997</v>
      </c>
      <c r="K149" s="18">
        <f t="shared" si="11"/>
        <v>920.53</v>
      </c>
      <c r="M149" s="27"/>
    </row>
    <row r="150" spans="1:13">
      <c r="A150" t="s">
        <v>53</v>
      </c>
      <c r="B150" s="1" t="s">
        <v>54</v>
      </c>
      <c r="C150" s="1">
        <v>2019</v>
      </c>
      <c r="D150" s="1" t="s">
        <v>55</v>
      </c>
      <c r="E150" s="1" t="s">
        <v>303</v>
      </c>
      <c r="F150" s="1" t="s">
        <v>299</v>
      </c>
      <c r="H150" s="1">
        <v>2017</v>
      </c>
      <c r="I150" s="1">
        <v>2.7829999999999999</v>
      </c>
      <c r="J150" s="1">
        <v>4.194</v>
      </c>
      <c r="K150" s="18">
        <f t="shared" si="11"/>
        <v>1015.795</v>
      </c>
      <c r="M150" s="27"/>
    </row>
    <row r="151" spans="1:13">
      <c r="A151" t="s">
        <v>53</v>
      </c>
      <c r="B151" s="1" t="s">
        <v>54</v>
      </c>
      <c r="C151" s="1">
        <v>2019</v>
      </c>
      <c r="D151" s="1" t="s">
        <v>55</v>
      </c>
      <c r="E151" s="1" t="s">
        <v>303</v>
      </c>
      <c r="F151" s="1" t="s">
        <v>299</v>
      </c>
      <c r="H151" s="1">
        <v>2018</v>
      </c>
      <c r="I151" s="1">
        <v>2.7120000000000002</v>
      </c>
      <c r="J151" s="1">
        <v>4.8789999999999996</v>
      </c>
      <c r="K151" s="18">
        <f t="shared" si="11"/>
        <v>989.88000000000011</v>
      </c>
      <c r="M151" s="27"/>
    </row>
    <row r="152" spans="1:13">
      <c r="A152" t="s">
        <v>53</v>
      </c>
      <c r="B152" s="1" t="s">
        <v>54</v>
      </c>
      <c r="C152" s="1">
        <v>2001</v>
      </c>
      <c r="D152" s="1" t="s">
        <v>67</v>
      </c>
      <c r="E152" s="1" t="s">
        <v>301</v>
      </c>
      <c r="F152" s="1" t="s">
        <v>299</v>
      </c>
      <c r="H152" s="1">
        <v>1990</v>
      </c>
      <c r="I152" s="1">
        <v>1.4890000000000001</v>
      </c>
      <c r="J152" s="1">
        <v>2.8330000000000002</v>
      </c>
      <c r="K152" s="1">
        <f t="shared" si="11"/>
        <v>543.48500000000001</v>
      </c>
      <c r="M152" s="1" t="s">
        <v>307</v>
      </c>
    </row>
    <row r="153" spans="1:13">
      <c r="A153" t="s">
        <v>53</v>
      </c>
      <c r="B153" s="1" t="s">
        <v>54</v>
      </c>
      <c r="C153" s="1">
        <v>2001</v>
      </c>
      <c r="D153" s="1" t="s">
        <v>67</v>
      </c>
      <c r="E153" s="1" t="s">
        <v>301</v>
      </c>
      <c r="F153" s="1" t="s">
        <v>299</v>
      </c>
      <c r="H153" s="1">
        <v>1991</v>
      </c>
      <c r="I153" s="1">
        <v>1.3360000000000001</v>
      </c>
      <c r="J153" s="1">
        <v>2.88</v>
      </c>
      <c r="K153" s="1">
        <f t="shared" si="11"/>
        <v>487.64000000000004</v>
      </c>
    </row>
    <row r="154" spans="1:13">
      <c r="A154" t="s">
        <v>53</v>
      </c>
      <c r="B154" s="1" t="s">
        <v>54</v>
      </c>
      <c r="C154" s="1">
        <v>2001</v>
      </c>
      <c r="D154" s="1" t="s">
        <v>67</v>
      </c>
      <c r="E154" s="1" t="s">
        <v>301</v>
      </c>
      <c r="F154" s="1" t="s">
        <v>299</v>
      </c>
      <c r="H154" s="1">
        <v>1992</v>
      </c>
      <c r="I154" s="1">
        <v>1.3440000000000001</v>
      </c>
      <c r="J154" s="1">
        <v>3.6920000000000002</v>
      </c>
      <c r="K154" s="1">
        <f t="shared" si="11"/>
        <v>490.56</v>
      </c>
    </row>
    <row r="155" spans="1:13">
      <c r="A155" t="s">
        <v>53</v>
      </c>
      <c r="B155" s="1" t="s">
        <v>54</v>
      </c>
      <c r="C155" s="1">
        <v>2001</v>
      </c>
      <c r="D155" s="1" t="s">
        <v>67</v>
      </c>
      <c r="E155" s="1" t="s">
        <v>301</v>
      </c>
      <c r="F155" s="1" t="s">
        <v>299</v>
      </c>
      <c r="H155" s="1">
        <v>1993</v>
      </c>
      <c r="I155" s="1">
        <v>1.5169999999999999</v>
      </c>
      <c r="J155" s="1">
        <v>3.6560000000000001</v>
      </c>
      <c r="K155" s="1">
        <f t="shared" si="11"/>
        <v>553.70499999999993</v>
      </c>
    </row>
    <row r="156" spans="1:13">
      <c r="A156" t="s">
        <v>53</v>
      </c>
      <c r="B156" s="1" t="s">
        <v>54</v>
      </c>
      <c r="C156" s="1">
        <v>2001</v>
      </c>
      <c r="D156" s="1" t="s">
        <v>67</v>
      </c>
      <c r="E156" s="1" t="s">
        <v>301</v>
      </c>
      <c r="F156" s="1" t="s">
        <v>299</v>
      </c>
      <c r="H156" s="1">
        <v>1994</v>
      </c>
      <c r="I156" s="1">
        <v>1.4450000000000001</v>
      </c>
      <c r="J156" s="1">
        <v>4.6379999999999999</v>
      </c>
      <c r="K156" s="1">
        <f t="shared" si="11"/>
        <v>527.42500000000007</v>
      </c>
    </row>
    <row r="157" spans="1:13">
      <c r="A157" t="s">
        <v>53</v>
      </c>
      <c r="B157" s="1" t="s">
        <v>54</v>
      </c>
      <c r="C157" s="1">
        <v>2001</v>
      </c>
      <c r="D157" s="1" t="s">
        <v>67</v>
      </c>
      <c r="E157" s="1" t="s">
        <v>301</v>
      </c>
      <c r="F157" s="1" t="s">
        <v>299</v>
      </c>
      <c r="H157" s="1">
        <v>1995</v>
      </c>
      <c r="I157" s="1">
        <v>1.454</v>
      </c>
      <c r="J157" s="1">
        <v>3.613</v>
      </c>
      <c r="K157" s="1">
        <f t="shared" si="11"/>
        <v>530.71</v>
      </c>
    </row>
    <row r="158" spans="1:13">
      <c r="A158" t="s">
        <v>53</v>
      </c>
      <c r="B158" s="1" t="s">
        <v>54</v>
      </c>
      <c r="C158" s="1">
        <v>2001</v>
      </c>
      <c r="D158" s="1" t="s">
        <v>67</v>
      </c>
      <c r="E158" s="1" t="s">
        <v>301</v>
      </c>
      <c r="F158" s="1" t="s">
        <v>299</v>
      </c>
      <c r="H158" s="1">
        <v>1996</v>
      </c>
      <c r="I158" s="1">
        <v>1.6910000000000001</v>
      </c>
      <c r="J158" s="1">
        <v>3.7650000000000001</v>
      </c>
      <c r="K158" s="1">
        <f t="shared" si="11"/>
        <v>617.21500000000003</v>
      </c>
    </row>
    <row r="159" spans="1:13">
      <c r="A159" t="s">
        <v>53</v>
      </c>
      <c r="B159" s="1" t="s">
        <v>54</v>
      </c>
      <c r="C159" s="1">
        <v>2001</v>
      </c>
      <c r="D159" s="1" t="s">
        <v>67</v>
      </c>
      <c r="E159" s="1" t="s">
        <v>301</v>
      </c>
      <c r="F159" s="1" t="s">
        <v>299</v>
      </c>
      <c r="H159" s="1">
        <v>1997</v>
      </c>
      <c r="I159" s="1">
        <v>1.381</v>
      </c>
      <c r="J159" s="1">
        <v>5.5880000000000001</v>
      </c>
      <c r="K159" s="1">
        <f t="shared" si="11"/>
        <v>504.065</v>
      </c>
    </row>
    <row r="160" spans="1:13">
      <c r="A160" t="s">
        <v>53</v>
      </c>
      <c r="B160" s="1" t="s">
        <v>54</v>
      </c>
      <c r="C160" s="1">
        <v>2001</v>
      </c>
      <c r="D160" s="1" t="s">
        <v>67</v>
      </c>
      <c r="E160" s="1" t="s">
        <v>301</v>
      </c>
      <c r="F160" s="1" t="s">
        <v>299</v>
      </c>
      <c r="H160" s="1">
        <v>1998</v>
      </c>
      <c r="I160" s="1">
        <v>1.5509999999999999</v>
      </c>
      <c r="J160" s="1">
        <v>4.37</v>
      </c>
      <c r="K160" s="1">
        <f t="shared" si="11"/>
        <v>566.11500000000001</v>
      </c>
    </row>
    <row r="161" spans="1:12">
      <c r="A161" t="s">
        <v>53</v>
      </c>
      <c r="B161" s="1" t="s">
        <v>54</v>
      </c>
      <c r="C161" s="1">
        <v>2001</v>
      </c>
      <c r="D161" s="1" t="s">
        <v>67</v>
      </c>
      <c r="E161" s="1" t="s">
        <v>301</v>
      </c>
      <c r="F161" s="1" t="s">
        <v>299</v>
      </c>
      <c r="H161" s="1">
        <v>1999</v>
      </c>
      <c r="I161" s="1">
        <v>1.645</v>
      </c>
      <c r="J161" s="1">
        <v>6.3369999999999997</v>
      </c>
      <c r="K161" s="1">
        <f t="shared" si="11"/>
        <v>600.42499999999995</v>
      </c>
    </row>
    <row r="162" spans="1:12">
      <c r="A162" t="s">
        <v>53</v>
      </c>
      <c r="B162" s="1" t="s">
        <v>54</v>
      </c>
      <c r="C162" s="1">
        <v>2001</v>
      </c>
      <c r="D162" s="1" t="s">
        <v>67</v>
      </c>
      <c r="E162" s="1" t="s">
        <v>301</v>
      </c>
      <c r="F162" s="1" t="s">
        <v>299</v>
      </c>
      <c r="H162" s="1">
        <v>2000</v>
      </c>
      <c r="I162" s="1">
        <v>1.57</v>
      </c>
      <c r="J162" s="1">
        <v>6.4050000000000002</v>
      </c>
      <c r="K162" s="1">
        <f t="shared" si="11"/>
        <v>573.05000000000007</v>
      </c>
    </row>
    <row r="163" spans="1:12">
      <c r="A163" t="s">
        <v>53</v>
      </c>
      <c r="B163" s="1" t="s">
        <v>54</v>
      </c>
      <c r="C163" s="1">
        <v>2012</v>
      </c>
      <c r="D163" s="1" t="s">
        <v>67</v>
      </c>
      <c r="E163" s="1" t="s">
        <v>301</v>
      </c>
      <c r="F163" s="1" t="s">
        <v>299</v>
      </c>
      <c r="G163" s="14" t="s">
        <v>284</v>
      </c>
      <c r="H163" s="1">
        <v>2007</v>
      </c>
      <c r="I163" s="1">
        <f>K163/365</f>
        <v>0.373013698630137</v>
      </c>
      <c r="K163" s="1">
        <v>136.15</v>
      </c>
      <c r="L163" s="1" t="s">
        <v>310</v>
      </c>
    </row>
    <row r="164" spans="1:12">
      <c r="A164" t="s">
        <v>53</v>
      </c>
      <c r="B164" s="1" t="s">
        <v>54</v>
      </c>
      <c r="C164" s="1">
        <v>2012</v>
      </c>
      <c r="D164" s="1" t="s">
        <v>67</v>
      </c>
      <c r="E164" s="1" t="s">
        <v>301</v>
      </c>
      <c r="F164" s="1" t="s">
        <v>299</v>
      </c>
      <c r="G164" s="14" t="s">
        <v>285</v>
      </c>
      <c r="H164" s="1">
        <v>2007</v>
      </c>
      <c r="I164" s="1">
        <f t="shared" ref="I164:I212" si="12">K164/365</f>
        <v>9.2958904109589041E-2</v>
      </c>
      <c r="K164" s="1">
        <v>33.93</v>
      </c>
    </row>
    <row r="165" spans="1:12">
      <c r="A165" t="s">
        <v>53</v>
      </c>
      <c r="B165" s="1" t="s">
        <v>54</v>
      </c>
      <c r="C165" s="1">
        <v>2012</v>
      </c>
      <c r="D165" s="1" t="s">
        <v>67</v>
      </c>
      <c r="E165" s="1" t="s">
        <v>301</v>
      </c>
      <c r="F165" s="1" t="s">
        <v>299</v>
      </c>
      <c r="G165" s="14" t="s">
        <v>286</v>
      </c>
      <c r="H165" s="1">
        <v>2007</v>
      </c>
      <c r="I165" s="1">
        <f t="shared" si="12"/>
        <v>2.1890410958904111E-2</v>
      </c>
      <c r="K165" s="1">
        <v>7.99</v>
      </c>
    </row>
    <row r="166" spans="1:12">
      <c r="A166" t="s">
        <v>53</v>
      </c>
      <c r="B166" s="1" t="s">
        <v>54</v>
      </c>
      <c r="C166" s="1">
        <v>2012</v>
      </c>
      <c r="D166" s="1" t="s">
        <v>67</v>
      </c>
      <c r="E166" s="1" t="s">
        <v>301</v>
      </c>
      <c r="F166" s="1" t="s">
        <v>299</v>
      </c>
      <c r="G166" s="14" t="s">
        <v>287</v>
      </c>
      <c r="H166" s="1">
        <v>2007</v>
      </c>
      <c r="I166" s="1">
        <f t="shared" si="12"/>
        <v>1.2931506849315069E-2</v>
      </c>
      <c r="K166" s="1">
        <v>4.72</v>
      </c>
    </row>
    <row r="167" spans="1:12">
      <c r="A167" t="s">
        <v>53</v>
      </c>
      <c r="B167" s="1" t="s">
        <v>54</v>
      </c>
      <c r="C167" s="1">
        <v>2012</v>
      </c>
      <c r="D167" s="1" t="s">
        <v>67</v>
      </c>
      <c r="E167" s="1" t="s">
        <v>301</v>
      </c>
      <c r="F167" s="1" t="s">
        <v>299</v>
      </c>
      <c r="G167" s="1" t="s">
        <v>288</v>
      </c>
      <c r="H167" s="1">
        <v>2007</v>
      </c>
      <c r="I167" s="1">
        <f t="shared" si="12"/>
        <v>0.50079452054794515</v>
      </c>
      <c r="K167" s="1">
        <v>182.79</v>
      </c>
    </row>
    <row r="168" spans="1:12">
      <c r="A168" t="s">
        <v>53</v>
      </c>
      <c r="B168" s="1" t="s">
        <v>54</v>
      </c>
      <c r="C168" s="1">
        <v>2012</v>
      </c>
      <c r="D168" s="1" t="s">
        <v>67</v>
      </c>
      <c r="E168" s="1" t="s">
        <v>301</v>
      </c>
      <c r="F168" s="1" t="s">
        <v>299</v>
      </c>
      <c r="G168" s="14" t="s">
        <v>284</v>
      </c>
      <c r="H168" s="1">
        <v>2008</v>
      </c>
      <c r="I168" s="1">
        <f t="shared" si="12"/>
        <v>0.47753972602739725</v>
      </c>
      <c r="K168" s="1">
        <v>174.30199999999999</v>
      </c>
    </row>
    <row r="169" spans="1:12">
      <c r="A169" t="s">
        <v>53</v>
      </c>
      <c r="B169" s="1" t="s">
        <v>54</v>
      </c>
      <c r="C169" s="1">
        <v>2012</v>
      </c>
      <c r="D169" s="1" t="s">
        <v>67</v>
      </c>
      <c r="E169" s="1" t="s">
        <v>301</v>
      </c>
      <c r="F169" s="1" t="s">
        <v>299</v>
      </c>
      <c r="G169" s="14" t="s">
        <v>285</v>
      </c>
      <c r="H169" s="1">
        <v>2008</v>
      </c>
      <c r="I169" s="1">
        <f t="shared" si="12"/>
        <v>8.2772602739726031E-2</v>
      </c>
      <c r="K169" s="1">
        <v>30.212</v>
      </c>
    </row>
    <row r="170" spans="1:12">
      <c r="A170" t="s">
        <v>53</v>
      </c>
      <c r="B170" s="1" t="s">
        <v>54</v>
      </c>
      <c r="C170" s="1">
        <v>2012</v>
      </c>
      <c r="D170" s="1" t="s">
        <v>67</v>
      </c>
      <c r="E170" s="1" t="s">
        <v>301</v>
      </c>
      <c r="F170" s="1" t="s">
        <v>299</v>
      </c>
      <c r="G170" s="14" t="s">
        <v>286</v>
      </c>
      <c r="H170" s="1">
        <v>2008</v>
      </c>
      <c r="I170" s="1">
        <f t="shared" si="12"/>
        <v>2.6501369863013699E-2</v>
      </c>
      <c r="K170" s="1">
        <v>9.673</v>
      </c>
    </row>
    <row r="171" spans="1:12">
      <c r="A171" t="s">
        <v>53</v>
      </c>
      <c r="B171" s="1" t="s">
        <v>54</v>
      </c>
      <c r="C171" s="1">
        <v>2012</v>
      </c>
      <c r="D171" s="1" t="s">
        <v>67</v>
      </c>
      <c r="E171" s="1" t="s">
        <v>301</v>
      </c>
      <c r="F171" s="1" t="s">
        <v>299</v>
      </c>
      <c r="G171" s="14" t="s">
        <v>287</v>
      </c>
      <c r="H171" s="1">
        <v>2008</v>
      </c>
      <c r="I171" s="1">
        <f t="shared" si="12"/>
        <v>1.8816438356164384E-2</v>
      </c>
      <c r="K171" s="1">
        <v>6.8680000000000003</v>
      </c>
    </row>
    <row r="172" spans="1:12">
      <c r="A172" t="s">
        <v>53</v>
      </c>
      <c r="B172" s="1" t="s">
        <v>54</v>
      </c>
      <c r="C172" s="1">
        <v>2012</v>
      </c>
      <c r="D172" s="1" t="s">
        <v>67</v>
      </c>
      <c r="E172" s="1" t="s">
        <v>301</v>
      </c>
      <c r="F172" s="1" t="s">
        <v>299</v>
      </c>
      <c r="G172" s="1" t="s">
        <v>288</v>
      </c>
      <c r="H172" s="1">
        <v>2008</v>
      </c>
      <c r="I172" s="1">
        <f t="shared" si="12"/>
        <v>0.60563013698630142</v>
      </c>
      <c r="K172" s="1">
        <v>221.05500000000001</v>
      </c>
    </row>
    <row r="173" spans="1:12">
      <c r="A173" t="s">
        <v>53</v>
      </c>
      <c r="B173" s="1" t="s">
        <v>54</v>
      </c>
      <c r="C173" s="1">
        <v>2012</v>
      </c>
      <c r="D173" s="1" t="s">
        <v>67</v>
      </c>
      <c r="E173" s="1" t="s">
        <v>301</v>
      </c>
      <c r="F173" s="1" t="s">
        <v>299</v>
      </c>
      <c r="G173" s="14" t="s">
        <v>284</v>
      </c>
      <c r="H173" s="1">
        <v>2009</v>
      </c>
      <c r="I173" s="1">
        <f t="shared" si="12"/>
        <v>0.46193150684931505</v>
      </c>
      <c r="K173" s="1">
        <v>168.60499999999999</v>
      </c>
    </row>
    <row r="174" spans="1:12">
      <c r="A174" t="s">
        <v>53</v>
      </c>
      <c r="B174" s="1" t="s">
        <v>54</v>
      </c>
      <c r="C174" s="1">
        <v>2012</v>
      </c>
      <c r="D174" s="1" t="s">
        <v>67</v>
      </c>
      <c r="E174" s="1" t="s">
        <v>301</v>
      </c>
      <c r="F174" s="1" t="s">
        <v>299</v>
      </c>
      <c r="G174" s="14" t="s">
        <v>285</v>
      </c>
      <c r="H174" s="1">
        <v>2009</v>
      </c>
      <c r="I174" s="1">
        <f>K174/365</f>
        <v>0.10400000000000001</v>
      </c>
      <c r="K174" s="1">
        <v>37.96</v>
      </c>
    </row>
    <row r="175" spans="1:12">
      <c r="A175" t="s">
        <v>53</v>
      </c>
      <c r="B175" s="1" t="s">
        <v>54</v>
      </c>
      <c r="C175" s="1">
        <v>2012</v>
      </c>
      <c r="D175" s="1" t="s">
        <v>67</v>
      </c>
      <c r="E175" s="1" t="s">
        <v>301</v>
      </c>
      <c r="F175" s="1" t="s">
        <v>299</v>
      </c>
      <c r="G175" s="14" t="s">
        <v>286</v>
      </c>
      <c r="H175" s="1">
        <v>2009</v>
      </c>
      <c r="I175" s="1">
        <f t="shared" si="12"/>
        <v>2.7460273972602738E-2</v>
      </c>
      <c r="K175" s="1">
        <v>10.023</v>
      </c>
    </row>
    <row r="176" spans="1:12">
      <c r="A176" t="s">
        <v>53</v>
      </c>
      <c r="B176" s="1" t="s">
        <v>54</v>
      </c>
      <c r="C176" s="1">
        <v>2012</v>
      </c>
      <c r="D176" s="1" t="s">
        <v>67</v>
      </c>
      <c r="E176" s="1" t="s">
        <v>301</v>
      </c>
      <c r="F176" s="1" t="s">
        <v>299</v>
      </c>
      <c r="G176" s="14" t="s">
        <v>287</v>
      </c>
      <c r="H176" s="1">
        <v>2009</v>
      </c>
      <c r="I176" s="1">
        <f t="shared" si="12"/>
        <v>1.8915068493150684E-2</v>
      </c>
      <c r="K176" s="1">
        <v>6.9039999999999999</v>
      </c>
    </row>
    <row r="177" spans="1:13">
      <c r="A177" t="s">
        <v>53</v>
      </c>
      <c r="B177" s="1" t="s">
        <v>54</v>
      </c>
      <c r="C177" s="1">
        <v>2012</v>
      </c>
      <c r="D177" s="1" t="s">
        <v>67</v>
      </c>
      <c r="E177" s="1" t="s">
        <v>301</v>
      </c>
      <c r="F177" s="1" t="s">
        <v>299</v>
      </c>
      <c r="G177" s="1" t="s">
        <v>288</v>
      </c>
      <c r="H177" s="1">
        <v>2009</v>
      </c>
      <c r="I177" s="1">
        <f t="shared" si="12"/>
        <v>0.61021369863013697</v>
      </c>
      <c r="K177" s="1">
        <v>222.72800000000001</v>
      </c>
    </row>
    <row r="178" spans="1:13">
      <c r="A178" t="s">
        <v>53</v>
      </c>
      <c r="B178" s="1" t="s">
        <v>54</v>
      </c>
      <c r="C178" s="1">
        <v>2012</v>
      </c>
      <c r="D178" s="1" t="s">
        <v>67</v>
      </c>
      <c r="E178" s="1" t="s">
        <v>301</v>
      </c>
      <c r="F178" s="1" t="s">
        <v>299</v>
      </c>
      <c r="G178" s="14" t="s">
        <v>284</v>
      </c>
      <c r="H178" s="1">
        <v>2010</v>
      </c>
      <c r="I178" s="1">
        <f t="shared" si="12"/>
        <v>0.48474794520547942</v>
      </c>
      <c r="K178" s="1">
        <v>176.93299999999999</v>
      </c>
    </row>
    <row r="179" spans="1:13">
      <c r="A179" t="s">
        <v>53</v>
      </c>
      <c r="B179" s="1" t="s">
        <v>54</v>
      </c>
      <c r="C179" s="1">
        <v>2012</v>
      </c>
      <c r="D179" s="1" t="s">
        <v>67</v>
      </c>
      <c r="E179" s="1" t="s">
        <v>301</v>
      </c>
      <c r="F179" s="1" t="s">
        <v>299</v>
      </c>
      <c r="G179" s="14" t="s">
        <v>285</v>
      </c>
      <c r="H179" s="1">
        <v>2010</v>
      </c>
      <c r="I179" s="1">
        <f t="shared" si="12"/>
        <v>9.8961643835616439E-2</v>
      </c>
      <c r="K179" s="1">
        <v>36.121000000000002</v>
      </c>
    </row>
    <row r="180" spans="1:13">
      <c r="A180" t="s">
        <v>53</v>
      </c>
      <c r="B180" s="1" t="s">
        <v>54</v>
      </c>
      <c r="C180" s="1">
        <v>2012</v>
      </c>
      <c r="D180" s="1" t="s">
        <v>67</v>
      </c>
      <c r="E180" s="1" t="s">
        <v>301</v>
      </c>
      <c r="F180" s="1" t="s">
        <v>299</v>
      </c>
      <c r="G180" s="14" t="s">
        <v>286</v>
      </c>
      <c r="H180" s="1">
        <v>2010</v>
      </c>
      <c r="I180" s="1">
        <f t="shared" si="12"/>
        <v>2.9484931506849315E-2</v>
      </c>
      <c r="K180" s="1">
        <v>10.762</v>
      </c>
    </row>
    <row r="181" spans="1:13">
      <c r="A181" t="s">
        <v>53</v>
      </c>
      <c r="B181" s="1" t="s">
        <v>54</v>
      </c>
      <c r="C181" s="1">
        <v>2012</v>
      </c>
      <c r="D181" s="1" t="s">
        <v>67</v>
      </c>
      <c r="E181" s="1" t="s">
        <v>301</v>
      </c>
      <c r="F181" s="1" t="s">
        <v>299</v>
      </c>
      <c r="G181" s="14" t="s">
        <v>287</v>
      </c>
      <c r="H181" s="1">
        <v>2010</v>
      </c>
      <c r="I181" s="1">
        <f t="shared" si="12"/>
        <v>1.4964383561643835E-2</v>
      </c>
      <c r="K181" s="1">
        <v>5.4619999999999997</v>
      </c>
    </row>
    <row r="182" spans="1:13">
      <c r="A182" t="s">
        <v>53</v>
      </c>
      <c r="B182" s="1" t="s">
        <v>54</v>
      </c>
      <c r="C182" s="1">
        <v>2012</v>
      </c>
      <c r="D182" s="1" t="s">
        <v>67</v>
      </c>
      <c r="E182" s="1" t="s">
        <v>301</v>
      </c>
      <c r="F182" s="1" t="s">
        <v>299</v>
      </c>
      <c r="G182" s="1" t="s">
        <v>288</v>
      </c>
      <c r="H182" s="1">
        <v>2010</v>
      </c>
      <c r="I182" s="1">
        <f t="shared" si="12"/>
        <v>0.62815890410958897</v>
      </c>
      <c r="K182" s="1">
        <v>229.27799999999999</v>
      </c>
    </row>
    <row r="183" spans="1:13">
      <c r="A183" t="s">
        <v>53</v>
      </c>
      <c r="B183" s="1" t="s">
        <v>54</v>
      </c>
      <c r="C183" s="1">
        <v>2012</v>
      </c>
      <c r="D183" s="1" t="s">
        <v>67</v>
      </c>
      <c r="E183" s="1" t="s">
        <v>301</v>
      </c>
      <c r="F183" s="1" t="s">
        <v>299</v>
      </c>
      <c r="G183" s="14" t="s">
        <v>284</v>
      </c>
      <c r="H183" s="1">
        <v>2011</v>
      </c>
      <c r="I183" s="1">
        <f t="shared" si="12"/>
        <v>0.48969863013698633</v>
      </c>
      <c r="K183" s="1">
        <v>178.74</v>
      </c>
    </row>
    <row r="184" spans="1:13">
      <c r="A184" t="s">
        <v>53</v>
      </c>
      <c r="B184" s="1" t="s">
        <v>54</v>
      </c>
      <c r="C184" s="1">
        <v>2012</v>
      </c>
      <c r="D184" s="1" t="s">
        <v>67</v>
      </c>
      <c r="E184" s="1" t="s">
        <v>301</v>
      </c>
      <c r="F184" s="1" t="s">
        <v>299</v>
      </c>
      <c r="G184" s="14" t="s">
        <v>285</v>
      </c>
      <c r="H184" s="1">
        <v>2011</v>
      </c>
      <c r="I184" s="1">
        <f t="shared" si="12"/>
        <v>7.4202739726027395E-2</v>
      </c>
      <c r="K184" s="1">
        <v>27.084</v>
      </c>
    </row>
    <row r="185" spans="1:13">
      <c r="A185" t="s">
        <v>53</v>
      </c>
      <c r="B185" s="1" t="s">
        <v>54</v>
      </c>
      <c r="C185" s="1">
        <v>2012</v>
      </c>
      <c r="D185" s="1" t="s">
        <v>67</v>
      </c>
      <c r="E185" s="1" t="s">
        <v>301</v>
      </c>
      <c r="F185" s="1" t="s">
        <v>299</v>
      </c>
      <c r="G185" s="14" t="s">
        <v>286</v>
      </c>
      <c r="H185" s="1">
        <v>2011</v>
      </c>
      <c r="I185" s="1">
        <f t="shared" si="12"/>
        <v>3.7413698630136986E-2</v>
      </c>
      <c r="K185" s="1">
        <v>13.656000000000001</v>
      </c>
    </row>
    <row r="186" spans="1:13">
      <c r="A186" t="s">
        <v>53</v>
      </c>
      <c r="B186" s="1" t="s">
        <v>54</v>
      </c>
      <c r="C186" s="1">
        <v>2012</v>
      </c>
      <c r="D186" s="1" t="s">
        <v>67</v>
      </c>
      <c r="E186" s="1" t="s">
        <v>301</v>
      </c>
      <c r="F186" s="1" t="s">
        <v>299</v>
      </c>
      <c r="G186" s="14" t="s">
        <v>287</v>
      </c>
      <c r="H186" s="1">
        <v>2011</v>
      </c>
      <c r="I186" s="1">
        <f t="shared" si="12"/>
        <v>2.2561643835616436E-2</v>
      </c>
      <c r="K186" s="1">
        <v>8.2349999999999994</v>
      </c>
    </row>
    <row r="187" spans="1:13">
      <c r="A187" t="s">
        <v>53</v>
      </c>
      <c r="B187" s="1" t="s">
        <v>54</v>
      </c>
      <c r="C187" s="1">
        <v>2012</v>
      </c>
      <c r="D187" s="1" t="s">
        <v>67</v>
      </c>
      <c r="E187" s="1" t="s">
        <v>301</v>
      </c>
      <c r="F187" s="1" t="s">
        <v>299</v>
      </c>
      <c r="G187" s="1" t="s">
        <v>288</v>
      </c>
      <c r="H187" s="1">
        <v>2011</v>
      </c>
      <c r="I187" s="1">
        <f t="shared" si="12"/>
        <v>0.62387671232876718</v>
      </c>
      <c r="K187" s="1">
        <v>227.715</v>
      </c>
    </row>
    <row r="188" spans="1:13">
      <c r="A188" t="s">
        <v>53</v>
      </c>
      <c r="B188" s="1" t="s">
        <v>54</v>
      </c>
      <c r="C188" s="1">
        <v>2017</v>
      </c>
      <c r="D188" s="1" t="s">
        <v>67</v>
      </c>
      <c r="E188" s="1" t="s">
        <v>301</v>
      </c>
      <c r="F188" s="1" t="s">
        <v>299</v>
      </c>
      <c r="G188" s="14" t="s">
        <v>284</v>
      </c>
      <c r="H188" s="1">
        <v>2012</v>
      </c>
      <c r="I188" s="1">
        <f t="shared" si="12"/>
        <v>0.50451780821917813</v>
      </c>
      <c r="K188" s="1">
        <v>184.149</v>
      </c>
      <c r="M188" s="1" t="s">
        <v>311</v>
      </c>
    </row>
    <row r="189" spans="1:13">
      <c r="A189" t="s">
        <v>53</v>
      </c>
      <c r="B189" s="1" t="s">
        <v>54</v>
      </c>
      <c r="C189" s="1">
        <v>2017</v>
      </c>
      <c r="D189" s="1" t="s">
        <v>67</v>
      </c>
      <c r="E189" s="1" t="s">
        <v>301</v>
      </c>
      <c r="F189" s="1" t="s">
        <v>299</v>
      </c>
      <c r="G189" s="14" t="s">
        <v>285</v>
      </c>
      <c r="H189" s="1">
        <v>2012</v>
      </c>
      <c r="I189" s="1">
        <f t="shared" si="12"/>
        <v>6.8389041095890404E-2</v>
      </c>
      <c r="K189" s="1">
        <v>24.962</v>
      </c>
    </row>
    <row r="190" spans="1:13">
      <c r="A190" t="s">
        <v>53</v>
      </c>
      <c r="B190" s="1" t="s">
        <v>54</v>
      </c>
      <c r="C190" s="1">
        <v>2017</v>
      </c>
      <c r="D190" s="1" t="s">
        <v>67</v>
      </c>
      <c r="E190" s="1" t="s">
        <v>301</v>
      </c>
      <c r="F190" s="1" t="s">
        <v>299</v>
      </c>
      <c r="G190" s="14" t="s">
        <v>286</v>
      </c>
      <c r="H190" s="1">
        <v>2012</v>
      </c>
      <c r="I190" s="1">
        <f t="shared" si="12"/>
        <v>3.7115068493150688E-2</v>
      </c>
      <c r="K190" s="1">
        <v>13.547000000000001</v>
      </c>
    </row>
    <row r="191" spans="1:13">
      <c r="A191" t="s">
        <v>53</v>
      </c>
      <c r="B191" s="1" t="s">
        <v>54</v>
      </c>
      <c r="C191" s="1">
        <v>2017</v>
      </c>
      <c r="D191" s="1" t="s">
        <v>67</v>
      </c>
      <c r="E191" s="1" t="s">
        <v>301</v>
      </c>
      <c r="F191" s="1" t="s">
        <v>299</v>
      </c>
      <c r="G191" s="14" t="s">
        <v>287</v>
      </c>
      <c r="H191" s="1">
        <v>2012</v>
      </c>
      <c r="I191" s="1">
        <f t="shared" si="12"/>
        <v>1.4473972602739728E-2</v>
      </c>
      <c r="K191" s="1">
        <v>5.2830000000000004</v>
      </c>
    </row>
    <row r="192" spans="1:13">
      <c r="A192" t="s">
        <v>53</v>
      </c>
      <c r="B192" s="1" t="s">
        <v>54</v>
      </c>
      <c r="C192" s="1">
        <v>2017</v>
      </c>
      <c r="D192" s="1" t="s">
        <v>67</v>
      </c>
      <c r="E192" s="1" t="s">
        <v>301</v>
      </c>
      <c r="F192" s="1" t="s">
        <v>299</v>
      </c>
      <c r="G192" s="1" t="s">
        <v>288</v>
      </c>
      <c r="H192" s="1">
        <v>2012</v>
      </c>
      <c r="I192" s="1">
        <f t="shared" si="12"/>
        <v>0.62449589041095888</v>
      </c>
      <c r="K192" s="1">
        <v>227.941</v>
      </c>
    </row>
    <row r="193" spans="1:11">
      <c r="A193" t="s">
        <v>53</v>
      </c>
      <c r="B193" s="1" t="s">
        <v>54</v>
      </c>
      <c r="C193" s="1">
        <v>2017</v>
      </c>
      <c r="D193" s="1" t="s">
        <v>67</v>
      </c>
      <c r="E193" s="1" t="s">
        <v>301</v>
      </c>
      <c r="F193" s="1" t="s">
        <v>299</v>
      </c>
      <c r="G193" s="14" t="s">
        <v>284</v>
      </c>
      <c r="H193" s="1">
        <v>2013</v>
      </c>
      <c r="I193" s="1">
        <f t="shared" si="12"/>
        <v>0.29201369863013699</v>
      </c>
      <c r="K193" s="1">
        <v>106.58499999999999</v>
      </c>
    </row>
    <row r="194" spans="1:11">
      <c r="A194" t="s">
        <v>53</v>
      </c>
      <c r="B194" s="1" t="s">
        <v>54</v>
      </c>
      <c r="C194" s="1">
        <v>2017</v>
      </c>
      <c r="D194" s="1" t="s">
        <v>67</v>
      </c>
      <c r="E194" s="1" t="s">
        <v>301</v>
      </c>
      <c r="F194" s="1" t="s">
        <v>299</v>
      </c>
      <c r="G194" s="14" t="s">
        <v>285</v>
      </c>
      <c r="H194" s="1">
        <v>2013</v>
      </c>
      <c r="I194" s="1">
        <f t="shared" si="12"/>
        <v>6.8693150684931509E-2</v>
      </c>
      <c r="K194" s="1">
        <v>25.073</v>
      </c>
    </row>
    <row r="195" spans="1:11">
      <c r="A195" t="s">
        <v>53</v>
      </c>
      <c r="B195" s="1" t="s">
        <v>54</v>
      </c>
      <c r="C195" s="1">
        <v>2017</v>
      </c>
      <c r="D195" s="1" t="s">
        <v>67</v>
      </c>
      <c r="E195" s="1" t="s">
        <v>301</v>
      </c>
      <c r="F195" s="1" t="s">
        <v>299</v>
      </c>
      <c r="G195" s="14" t="s">
        <v>286</v>
      </c>
      <c r="H195" s="1">
        <v>2013</v>
      </c>
      <c r="I195" s="1">
        <f t="shared" si="12"/>
        <v>3.7186301369863013E-2</v>
      </c>
      <c r="K195" s="1">
        <v>13.573</v>
      </c>
    </row>
    <row r="196" spans="1:11">
      <c r="A196" t="s">
        <v>53</v>
      </c>
      <c r="B196" s="1" t="s">
        <v>54</v>
      </c>
      <c r="C196" s="1">
        <v>2017</v>
      </c>
      <c r="D196" s="1" t="s">
        <v>67</v>
      </c>
      <c r="E196" s="1" t="s">
        <v>301</v>
      </c>
      <c r="F196" s="1" t="s">
        <v>299</v>
      </c>
      <c r="G196" s="14" t="s">
        <v>287</v>
      </c>
      <c r="H196" s="1">
        <v>2013</v>
      </c>
      <c r="I196" s="1">
        <f t="shared" si="12"/>
        <v>1.4134246575342466E-2</v>
      </c>
      <c r="K196" s="1">
        <v>5.1589999999999998</v>
      </c>
    </row>
    <row r="197" spans="1:11">
      <c r="A197" t="s">
        <v>53</v>
      </c>
      <c r="B197" s="1" t="s">
        <v>54</v>
      </c>
      <c r="C197" s="1">
        <v>2017</v>
      </c>
      <c r="D197" s="1" t="s">
        <v>67</v>
      </c>
      <c r="E197" s="1" t="s">
        <v>301</v>
      </c>
      <c r="F197" s="1" t="s">
        <v>299</v>
      </c>
      <c r="G197" s="1" t="s">
        <v>288</v>
      </c>
      <c r="H197" s="1">
        <v>2013</v>
      </c>
      <c r="I197" s="1">
        <f t="shared" si="12"/>
        <v>0.41202739726027393</v>
      </c>
      <c r="K197" s="1">
        <v>150.38999999999999</v>
      </c>
    </row>
    <row r="198" spans="1:11">
      <c r="A198" t="s">
        <v>53</v>
      </c>
      <c r="B198" s="1" t="s">
        <v>54</v>
      </c>
      <c r="C198" s="1">
        <v>2017</v>
      </c>
      <c r="D198" s="1" t="s">
        <v>67</v>
      </c>
      <c r="E198" s="1" t="s">
        <v>301</v>
      </c>
      <c r="F198" s="1" t="s">
        <v>299</v>
      </c>
      <c r="G198" s="14" t="s">
        <v>284</v>
      </c>
      <c r="H198" s="1">
        <v>2014</v>
      </c>
      <c r="I198" s="1">
        <f t="shared" si="12"/>
        <v>0.40378904109589042</v>
      </c>
      <c r="K198" s="1">
        <v>147.38300000000001</v>
      </c>
    </row>
    <row r="199" spans="1:11">
      <c r="A199" t="s">
        <v>53</v>
      </c>
      <c r="B199" s="1" t="s">
        <v>54</v>
      </c>
      <c r="C199" s="1">
        <v>2017</v>
      </c>
      <c r="D199" s="1" t="s">
        <v>67</v>
      </c>
      <c r="E199" s="1" t="s">
        <v>301</v>
      </c>
      <c r="F199" s="1" t="s">
        <v>299</v>
      </c>
      <c r="G199" s="14" t="s">
        <v>285</v>
      </c>
      <c r="H199" s="1">
        <v>2014</v>
      </c>
      <c r="I199" s="1">
        <f t="shared" si="12"/>
        <v>0.08</v>
      </c>
      <c r="K199" s="1">
        <v>29.2</v>
      </c>
    </row>
    <row r="200" spans="1:11">
      <c r="A200" t="s">
        <v>53</v>
      </c>
      <c r="B200" s="1" t="s">
        <v>54</v>
      </c>
      <c r="C200" s="1">
        <v>2017</v>
      </c>
      <c r="D200" s="1" t="s">
        <v>67</v>
      </c>
      <c r="E200" s="1" t="s">
        <v>301</v>
      </c>
      <c r="F200" s="1" t="s">
        <v>299</v>
      </c>
      <c r="G200" s="14" t="s">
        <v>286</v>
      </c>
      <c r="H200" s="1">
        <v>2014</v>
      </c>
      <c r="I200" s="1">
        <f t="shared" si="12"/>
        <v>2.6865753424657531E-2</v>
      </c>
      <c r="K200" s="1">
        <v>9.8059999999999992</v>
      </c>
    </row>
    <row r="201" spans="1:11">
      <c r="A201" t="s">
        <v>53</v>
      </c>
      <c r="B201" s="1" t="s">
        <v>54</v>
      </c>
      <c r="C201" s="1">
        <v>2017</v>
      </c>
      <c r="D201" s="1" t="s">
        <v>67</v>
      </c>
      <c r="E201" s="1" t="s">
        <v>301</v>
      </c>
      <c r="F201" s="1" t="s">
        <v>299</v>
      </c>
      <c r="G201" s="14" t="s">
        <v>287</v>
      </c>
      <c r="H201" s="1">
        <v>2014</v>
      </c>
      <c r="I201" s="1">
        <f t="shared" si="12"/>
        <v>2.0035616438356163E-2</v>
      </c>
      <c r="K201" s="1">
        <v>7.3129999999999997</v>
      </c>
    </row>
    <row r="202" spans="1:11">
      <c r="A202" t="s">
        <v>53</v>
      </c>
      <c r="B202" s="1" t="s">
        <v>54</v>
      </c>
      <c r="C202" s="1">
        <v>2017</v>
      </c>
      <c r="D202" s="1" t="s">
        <v>67</v>
      </c>
      <c r="E202" s="1" t="s">
        <v>301</v>
      </c>
      <c r="F202" s="1" t="s">
        <v>299</v>
      </c>
      <c r="G202" s="1" t="s">
        <v>288</v>
      </c>
      <c r="H202" s="1">
        <v>2014</v>
      </c>
      <c r="I202" s="1">
        <f t="shared" si="12"/>
        <v>0.53069041095890412</v>
      </c>
      <c r="K202" s="1">
        <v>193.702</v>
      </c>
    </row>
    <row r="203" spans="1:11">
      <c r="A203" t="s">
        <v>53</v>
      </c>
      <c r="B203" s="1" t="s">
        <v>54</v>
      </c>
      <c r="C203" s="1">
        <v>2017</v>
      </c>
      <c r="D203" s="1" t="s">
        <v>67</v>
      </c>
      <c r="E203" s="1" t="s">
        <v>301</v>
      </c>
      <c r="F203" s="1" t="s">
        <v>299</v>
      </c>
      <c r="G203" s="14" t="s">
        <v>284</v>
      </c>
      <c r="H203" s="1">
        <v>2015</v>
      </c>
      <c r="I203" s="1">
        <f t="shared" si="12"/>
        <v>0.44647123287671231</v>
      </c>
      <c r="K203" s="1">
        <v>162.96199999999999</v>
      </c>
    </row>
    <row r="204" spans="1:11">
      <c r="A204" t="s">
        <v>53</v>
      </c>
      <c r="B204" s="1" t="s">
        <v>54</v>
      </c>
      <c r="C204" s="1">
        <v>2017</v>
      </c>
      <c r="D204" s="1" t="s">
        <v>67</v>
      </c>
      <c r="E204" s="1" t="s">
        <v>301</v>
      </c>
      <c r="F204" s="1" t="s">
        <v>299</v>
      </c>
      <c r="G204" s="14" t="s">
        <v>285</v>
      </c>
      <c r="H204" s="1">
        <v>2015</v>
      </c>
      <c r="I204" s="1">
        <f t="shared" si="12"/>
        <v>8.6430136986301365E-2</v>
      </c>
      <c r="K204" s="1">
        <v>31.547000000000001</v>
      </c>
    </row>
    <row r="205" spans="1:11">
      <c r="A205" t="s">
        <v>53</v>
      </c>
      <c r="B205" s="1" t="s">
        <v>54</v>
      </c>
      <c r="C205" s="1">
        <v>2017</v>
      </c>
      <c r="D205" s="1" t="s">
        <v>67</v>
      </c>
      <c r="E205" s="1" t="s">
        <v>301</v>
      </c>
      <c r="F205" s="1" t="s">
        <v>299</v>
      </c>
      <c r="G205" s="14" t="s">
        <v>286</v>
      </c>
      <c r="H205" s="1">
        <v>2015</v>
      </c>
      <c r="I205" s="1">
        <f t="shared" si="12"/>
        <v>3.8057534246575341E-2</v>
      </c>
      <c r="K205" s="1">
        <v>13.891</v>
      </c>
    </row>
    <row r="206" spans="1:11">
      <c r="A206" t="s">
        <v>53</v>
      </c>
      <c r="B206" s="1" t="s">
        <v>54</v>
      </c>
      <c r="C206" s="1">
        <v>2017</v>
      </c>
      <c r="D206" s="1" t="s">
        <v>67</v>
      </c>
      <c r="E206" s="1" t="s">
        <v>301</v>
      </c>
      <c r="F206" s="1" t="s">
        <v>299</v>
      </c>
      <c r="G206" s="14" t="s">
        <v>287</v>
      </c>
      <c r="H206" s="1">
        <v>2015</v>
      </c>
      <c r="I206" s="1">
        <f t="shared" si="12"/>
        <v>2.0468493150684931E-2</v>
      </c>
      <c r="K206" s="1">
        <v>7.4710000000000001</v>
      </c>
    </row>
    <row r="207" spans="1:11">
      <c r="A207" t="s">
        <v>53</v>
      </c>
      <c r="B207" s="1" t="s">
        <v>54</v>
      </c>
      <c r="C207" s="1">
        <v>2017</v>
      </c>
      <c r="D207" s="1" t="s">
        <v>67</v>
      </c>
      <c r="E207" s="1" t="s">
        <v>301</v>
      </c>
      <c r="F207" s="1" t="s">
        <v>299</v>
      </c>
      <c r="G207" s="1" t="s">
        <v>288</v>
      </c>
      <c r="H207" s="1">
        <v>2015</v>
      </c>
      <c r="I207" s="1">
        <f t="shared" si="12"/>
        <v>0.59142739726027405</v>
      </c>
      <c r="K207" s="1">
        <v>215.87100000000001</v>
      </c>
    </row>
    <row r="208" spans="1:11">
      <c r="A208" t="s">
        <v>53</v>
      </c>
      <c r="B208" s="1" t="s">
        <v>54</v>
      </c>
      <c r="C208" s="1">
        <v>2017</v>
      </c>
      <c r="D208" s="1" t="s">
        <v>67</v>
      </c>
      <c r="E208" s="1" t="s">
        <v>301</v>
      </c>
      <c r="F208" s="1" t="s">
        <v>299</v>
      </c>
      <c r="G208" s="14" t="s">
        <v>284</v>
      </c>
      <c r="H208" s="1">
        <v>2016</v>
      </c>
      <c r="I208" s="1">
        <f t="shared" si="12"/>
        <v>0.41469589041095889</v>
      </c>
      <c r="K208" s="1">
        <v>151.364</v>
      </c>
    </row>
    <row r="209" spans="1:11">
      <c r="A209" t="s">
        <v>53</v>
      </c>
      <c r="B209" s="1" t="s">
        <v>54</v>
      </c>
      <c r="C209" s="1">
        <v>2017</v>
      </c>
      <c r="D209" s="1" t="s">
        <v>67</v>
      </c>
      <c r="E209" s="1" t="s">
        <v>301</v>
      </c>
      <c r="F209" s="1" t="s">
        <v>299</v>
      </c>
      <c r="G209" s="14" t="s">
        <v>285</v>
      </c>
      <c r="H209" s="1">
        <v>2016</v>
      </c>
      <c r="I209" s="1">
        <f t="shared" si="12"/>
        <v>7.0501369863013696E-2</v>
      </c>
      <c r="K209" s="1">
        <v>25.733000000000001</v>
      </c>
    </row>
    <row r="210" spans="1:11">
      <c r="A210" t="s">
        <v>53</v>
      </c>
      <c r="B210" s="1" t="s">
        <v>54</v>
      </c>
      <c r="C210" s="1">
        <v>2017</v>
      </c>
      <c r="D210" s="1" t="s">
        <v>67</v>
      </c>
      <c r="E210" s="1" t="s">
        <v>301</v>
      </c>
      <c r="F210" s="1" t="s">
        <v>299</v>
      </c>
      <c r="G210" s="14" t="s">
        <v>286</v>
      </c>
      <c r="H210" s="1">
        <v>2016</v>
      </c>
      <c r="I210" s="1">
        <f t="shared" si="12"/>
        <v>3.6463013698630135E-2</v>
      </c>
      <c r="K210" s="1">
        <v>13.308999999999999</v>
      </c>
    </row>
    <row r="211" spans="1:11">
      <c r="A211" t="s">
        <v>53</v>
      </c>
      <c r="B211" s="1" t="s">
        <v>54</v>
      </c>
      <c r="C211" s="1">
        <v>2017</v>
      </c>
      <c r="D211" s="1" t="s">
        <v>67</v>
      </c>
      <c r="E211" s="1" t="s">
        <v>301</v>
      </c>
      <c r="F211" s="1" t="s">
        <v>299</v>
      </c>
      <c r="G211" s="14" t="s">
        <v>287</v>
      </c>
      <c r="H211" s="1">
        <v>2016</v>
      </c>
      <c r="I211" s="1">
        <f t="shared" si="12"/>
        <v>2.1515068493150685E-2</v>
      </c>
      <c r="K211" s="1">
        <v>7.8529999999999998</v>
      </c>
    </row>
    <row r="212" spans="1:11">
      <c r="A212" t="s">
        <v>53</v>
      </c>
      <c r="B212" s="1" t="s">
        <v>54</v>
      </c>
      <c r="C212" s="1">
        <v>2017</v>
      </c>
      <c r="D212" s="1" t="s">
        <v>67</v>
      </c>
      <c r="E212" s="1" t="s">
        <v>301</v>
      </c>
      <c r="F212" s="1" t="s">
        <v>299</v>
      </c>
      <c r="G212" s="1" t="s">
        <v>288</v>
      </c>
      <c r="H212" s="1">
        <v>2016</v>
      </c>
      <c r="I212" s="1">
        <f t="shared" si="12"/>
        <v>0.54317534246575339</v>
      </c>
      <c r="K212" s="1">
        <v>198.25899999999999</v>
      </c>
    </row>
  </sheetData>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1"/>
  <sheetViews>
    <sheetView workbookViewId="0">
      <selection activeCell="H7" sqref="H7"/>
    </sheetView>
  </sheetViews>
  <sheetFormatPr defaultColWidth="8.6640625" defaultRowHeight="14.4"/>
  <cols>
    <col min="1" max="4" width="8.6640625" style="1"/>
    <col min="5" max="5" width="11.6640625" style="1" bestFit="1" customWidth="1"/>
    <col min="6" max="6" width="14.6640625" style="1" bestFit="1" customWidth="1"/>
    <col min="7" max="16384" width="8.6640625" style="1"/>
  </cols>
  <sheetData>
    <row r="1" spans="1:8">
      <c r="A1" s="2" t="s">
        <v>34</v>
      </c>
      <c r="B1" s="2" t="s">
        <v>35</v>
      </c>
      <c r="C1" s="2" t="s">
        <v>36</v>
      </c>
      <c r="D1" s="2" t="s">
        <v>173</v>
      </c>
      <c r="E1" s="2" t="s">
        <v>312</v>
      </c>
      <c r="F1" s="2" t="s">
        <v>313</v>
      </c>
      <c r="G1" s="2" t="s">
        <v>314</v>
      </c>
      <c r="H1" s="2" t="s">
        <v>52</v>
      </c>
    </row>
    <row r="2" spans="1:8">
      <c r="A2" t="s">
        <v>53</v>
      </c>
      <c r="B2" s="1" t="s">
        <v>54</v>
      </c>
      <c r="C2" s="1">
        <v>1992</v>
      </c>
      <c r="D2" s="1">
        <v>1987</v>
      </c>
      <c r="E2" s="1">
        <v>17.14</v>
      </c>
      <c r="G2" s="1" t="s">
        <v>315</v>
      </c>
      <c r="H2" s="1" t="s">
        <v>316</v>
      </c>
    </row>
    <row r="3" spans="1:8">
      <c r="A3" t="s">
        <v>53</v>
      </c>
      <c r="B3" s="1" t="s">
        <v>54</v>
      </c>
      <c r="C3" s="1">
        <v>1992</v>
      </c>
      <c r="D3" s="1">
        <v>1988</v>
      </c>
      <c r="E3" s="1">
        <v>9.51</v>
      </c>
      <c r="G3" s="1" t="s">
        <v>315</v>
      </c>
    </row>
    <row r="4" spans="1:8">
      <c r="A4" t="s">
        <v>53</v>
      </c>
      <c r="B4" s="1" t="s">
        <v>54</v>
      </c>
      <c r="C4" s="1">
        <v>1992</v>
      </c>
      <c r="D4" s="1">
        <v>1989</v>
      </c>
      <c r="E4" s="1">
        <v>5.93</v>
      </c>
      <c r="G4" s="1" t="s">
        <v>315</v>
      </c>
    </row>
    <row r="5" spans="1:8">
      <c r="A5" t="s">
        <v>53</v>
      </c>
      <c r="B5" s="1" t="s">
        <v>54</v>
      </c>
      <c r="C5" s="1">
        <v>1992</v>
      </c>
      <c r="D5" s="1">
        <v>1990</v>
      </c>
      <c r="E5" s="1">
        <v>5.37</v>
      </c>
      <c r="G5" s="1" t="s">
        <v>315</v>
      </c>
    </row>
    <row r="6" spans="1:8">
      <c r="A6" t="s">
        <v>53</v>
      </c>
      <c r="B6" s="1" t="s">
        <v>54</v>
      </c>
      <c r="C6" s="1">
        <v>1992</v>
      </c>
      <c r="D6" s="1">
        <v>1991</v>
      </c>
      <c r="E6" s="1">
        <v>9.65</v>
      </c>
      <c r="G6" s="1" t="s">
        <v>315</v>
      </c>
    </row>
    <row r="7" spans="1:8">
      <c r="A7" t="s">
        <v>53</v>
      </c>
      <c r="B7" s="1" t="s">
        <v>54</v>
      </c>
      <c r="C7" s="1">
        <v>2001</v>
      </c>
      <c r="D7" s="1">
        <v>1990</v>
      </c>
      <c r="E7" s="1">
        <v>5.37</v>
      </c>
      <c r="G7" s="1" t="s">
        <v>315</v>
      </c>
    </row>
    <row r="8" spans="1:8">
      <c r="A8" t="s">
        <v>53</v>
      </c>
      <c r="B8" s="1" t="s">
        <v>54</v>
      </c>
      <c r="C8" s="1">
        <v>2001</v>
      </c>
      <c r="D8" s="1">
        <v>1991</v>
      </c>
      <c r="E8" s="1">
        <v>9.65</v>
      </c>
      <c r="G8" s="1" t="s">
        <v>315</v>
      </c>
    </row>
    <row r="9" spans="1:8">
      <c r="A9" s="1" t="s">
        <v>53</v>
      </c>
      <c r="B9" s="1" t="s">
        <v>54</v>
      </c>
      <c r="C9" s="1">
        <v>2001</v>
      </c>
      <c r="D9" s="1">
        <v>1992</v>
      </c>
      <c r="E9" s="1">
        <v>15</v>
      </c>
      <c r="G9" s="1" t="s">
        <v>315</v>
      </c>
    </row>
    <row r="10" spans="1:8">
      <c r="A10" s="1" t="s">
        <v>53</v>
      </c>
      <c r="B10" s="1" t="s">
        <v>54</v>
      </c>
      <c r="C10" s="1">
        <v>2001</v>
      </c>
      <c r="D10" s="1">
        <v>1993</v>
      </c>
      <c r="E10" s="1">
        <v>20.03</v>
      </c>
      <c r="G10" s="1" t="s">
        <v>315</v>
      </c>
    </row>
    <row r="11" spans="1:8">
      <c r="A11" s="1" t="s">
        <v>53</v>
      </c>
      <c r="B11" s="1" t="s">
        <v>54</v>
      </c>
      <c r="C11" s="1">
        <v>2001</v>
      </c>
      <c r="D11" s="1">
        <v>1994</v>
      </c>
      <c r="E11" s="1">
        <v>28.79</v>
      </c>
      <c r="G11" s="1" t="s">
        <v>315</v>
      </c>
    </row>
    <row r="12" spans="1:8">
      <c r="A12" s="1" t="s">
        <v>53</v>
      </c>
      <c r="B12" s="1" t="s">
        <v>54</v>
      </c>
      <c r="C12" s="1">
        <v>2001</v>
      </c>
      <c r="D12" s="1">
        <v>1995</v>
      </c>
      <c r="E12" s="1">
        <v>29.44</v>
      </c>
      <c r="G12" s="1" t="s">
        <v>315</v>
      </c>
    </row>
    <row r="13" spans="1:8">
      <c r="A13" s="1" t="s">
        <v>53</v>
      </c>
      <c r="B13" s="1" t="s">
        <v>54</v>
      </c>
      <c r="C13" s="1">
        <v>2001</v>
      </c>
      <c r="D13" s="1">
        <v>1996</v>
      </c>
      <c r="E13" s="1">
        <v>21.86</v>
      </c>
      <c r="G13" s="1" t="s">
        <v>315</v>
      </c>
    </row>
    <row r="14" spans="1:8">
      <c r="A14" s="1" t="s">
        <v>53</v>
      </c>
      <c r="B14" s="1" t="s">
        <v>54</v>
      </c>
      <c r="C14" s="1">
        <v>2001</v>
      </c>
      <c r="D14" s="1">
        <v>1997</v>
      </c>
      <c r="E14" s="1">
        <v>15.75</v>
      </c>
      <c r="G14" s="1" t="s">
        <v>315</v>
      </c>
    </row>
    <row r="15" spans="1:8">
      <c r="A15" s="1" t="s">
        <v>53</v>
      </c>
      <c r="B15" s="1" t="s">
        <v>54</v>
      </c>
      <c r="C15" s="1">
        <v>2001</v>
      </c>
      <c r="D15" s="1">
        <v>1998</v>
      </c>
      <c r="E15" s="1">
        <v>13.21</v>
      </c>
      <c r="G15" s="1" t="s">
        <v>315</v>
      </c>
    </row>
    <row r="16" spans="1:8">
      <c r="A16" s="1" t="s">
        <v>53</v>
      </c>
      <c r="B16" s="1" t="s">
        <v>54</v>
      </c>
      <c r="C16" s="1">
        <v>2001</v>
      </c>
      <c r="D16" s="1">
        <v>1999</v>
      </c>
      <c r="E16" s="1">
        <v>18.72</v>
      </c>
      <c r="G16" s="1" t="s">
        <v>315</v>
      </c>
    </row>
    <row r="17" spans="1:7">
      <c r="A17" s="1" t="s">
        <v>53</v>
      </c>
      <c r="B17" s="1" t="s">
        <v>54</v>
      </c>
      <c r="C17" s="1">
        <v>2001</v>
      </c>
      <c r="D17" s="1">
        <v>2000</v>
      </c>
      <c r="E17" s="1">
        <v>9.5</v>
      </c>
      <c r="G17" s="1" t="s">
        <v>315</v>
      </c>
    </row>
    <row r="18" spans="1:7">
      <c r="A18" t="s">
        <v>53</v>
      </c>
      <c r="B18" s="1" t="s">
        <v>54</v>
      </c>
      <c r="C18" s="1">
        <v>2012</v>
      </c>
      <c r="D18" s="1">
        <v>2000</v>
      </c>
      <c r="E18" s="1">
        <v>27.99</v>
      </c>
      <c r="G18" s="1" t="s">
        <v>315</v>
      </c>
    </row>
    <row r="19" spans="1:7">
      <c r="A19" t="s">
        <v>53</v>
      </c>
      <c r="B19" s="1" t="s">
        <v>54</v>
      </c>
      <c r="C19" s="1">
        <v>2012</v>
      </c>
      <c r="D19" s="1">
        <v>2001</v>
      </c>
      <c r="E19" s="1">
        <v>33.22</v>
      </c>
      <c r="G19" s="1" t="s">
        <v>315</v>
      </c>
    </row>
    <row r="20" spans="1:7">
      <c r="A20" t="s">
        <v>53</v>
      </c>
      <c r="B20" s="1" t="s">
        <v>54</v>
      </c>
      <c r="C20" s="1">
        <v>2012</v>
      </c>
      <c r="D20" s="1">
        <v>2002</v>
      </c>
      <c r="E20" s="1">
        <v>31.04</v>
      </c>
      <c r="G20" s="1" t="s">
        <v>315</v>
      </c>
    </row>
    <row r="21" spans="1:7">
      <c r="A21" t="s">
        <v>53</v>
      </c>
      <c r="B21" s="1" t="s">
        <v>54</v>
      </c>
      <c r="C21" s="1">
        <v>2012</v>
      </c>
      <c r="D21" s="1">
        <v>2003</v>
      </c>
      <c r="E21" s="1">
        <v>50.72</v>
      </c>
      <c r="G21" s="1" t="s">
        <v>315</v>
      </c>
    </row>
    <row r="22" spans="1:7">
      <c r="A22" t="s">
        <v>53</v>
      </c>
      <c r="B22" s="1" t="s">
        <v>54</v>
      </c>
      <c r="C22" s="1">
        <v>2012</v>
      </c>
      <c r="D22" s="1">
        <v>2004</v>
      </c>
      <c r="E22" s="1">
        <v>40.39</v>
      </c>
      <c r="G22" s="1" t="s">
        <v>315</v>
      </c>
    </row>
    <row r="23" spans="1:7">
      <c r="A23" t="s">
        <v>53</v>
      </c>
      <c r="B23" s="1" t="s">
        <v>54</v>
      </c>
      <c r="C23" s="1">
        <v>2012</v>
      </c>
      <c r="D23" s="1">
        <v>2005</v>
      </c>
      <c r="E23" s="1">
        <v>29.73</v>
      </c>
      <c r="G23" s="1" t="s">
        <v>315</v>
      </c>
    </row>
    <row r="24" spans="1:7">
      <c r="A24" t="s">
        <v>53</v>
      </c>
      <c r="B24" s="1" t="s">
        <v>54</v>
      </c>
      <c r="C24" s="1">
        <v>2012</v>
      </c>
      <c r="D24" s="1">
        <v>2006</v>
      </c>
      <c r="E24" s="1">
        <v>25.96</v>
      </c>
      <c r="G24" s="1" t="s">
        <v>315</v>
      </c>
    </row>
    <row r="25" spans="1:7">
      <c r="A25" t="s">
        <v>53</v>
      </c>
      <c r="B25" s="1" t="s">
        <v>54</v>
      </c>
      <c r="C25" s="1">
        <v>2012</v>
      </c>
      <c r="D25" s="1">
        <v>2007</v>
      </c>
      <c r="E25" s="1">
        <v>31.8</v>
      </c>
      <c r="G25" s="1" t="s">
        <v>315</v>
      </c>
    </row>
    <row r="26" spans="1:7">
      <c r="A26" t="s">
        <v>53</v>
      </c>
      <c r="B26" s="1" t="s">
        <v>54</v>
      </c>
      <c r="C26" s="1">
        <v>2012</v>
      </c>
      <c r="D26" s="1">
        <v>2008</v>
      </c>
      <c r="E26" s="1">
        <v>14.66</v>
      </c>
      <c r="G26" s="1" t="s">
        <v>315</v>
      </c>
    </row>
    <row r="27" spans="1:7">
      <c r="A27" t="s">
        <v>53</v>
      </c>
      <c r="B27" s="1" t="s">
        <v>54</v>
      </c>
      <c r="C27" s="1">
        <v>2012</v>
      </c>
      <c r="D27" s="1">
        <v>2009</v>
      </c>
      <c r="E27" s="1">
        <v>10.199999999999999</v>
      </c>
      <c r="G27" s="1" t="s">
        <v>315</v>
      </c>
    </row>
    <row r="28" spans="1:7">
      <c r="A28" t="s">
        <v>53</v>
      </c>
      <c r="B28" s="1" t="s">
        <v>54</v>
      </c>
      <c r="C28" s="1">
        <v>2012</v>
      </c>
      <c r="D28" s="1">
        <v>2010</v>
      </c>
      <c r="E28" s="1">
        <v>19.86</v>
      </c>
      <c r="G28" s="1" t="s">
        <v>315</v>
      </c>
    </row>
    <row r="29" spans="1:7">
      <c r="A29" t="s">
        <v>53</v>
      </c>
      <c r="B29" s="1" t="s">
        <v>54</v>
      </c>
      <c r="C29" s="1">
        <v>2012</v>
      </c>
      <c r="D29" s="1">
        <v>2011</v>
      </c>
      <c r="E29" s="1">
        <v>4.49</v>
      </c>
      <c r="G29" s="1" t="s">
        <v>315</v>
      </c>
    </row>
    <row r="30" spans="1:7">
      <c r="A30" t="s">
        <v>53</v>
      </c>
      <c r="B30" s="1" t="s">
        <v>54</v>
      </c>
      <c r="C30" s="1">
        <v>2014</v>
      </c>
      <c r="D30" s="1">
        <v>2002</v>
      </c>
      <c r="E30" s="1">
        <v>31.04</v>
      </c>
      <c r="G30" s="1" t="s">
        <v>315</v>
      </c>
    </row>
    <row r="31" spans="1:7">
      <c r="A31" t="s">
        <v>53</v>
      </c>
      <c r="B31" s="1" t="s">
        <v>54</v>
      </c>
      <c r="C31" s="1">
        <v>2014</v>
      </c>
      <c r="D31" s="1">
        <v>2003</v>
      </c>
      <c r="E31" s="1">
        <v>50.72</v>
      </c>
      <c r="G31" s="1" t="s">
        <v>315</v>
      </c>
    </row>
    <row r="32" spans="1:7">
      <c r="A32" t="s">
        <v>53</v>
      </c>
      <c r="B32" s="1" t="s">
        <v>54</v>
      </c>
      <c r="C32" s="1">
        <v>2014</v>
      </c>
      <c r="D32" s="1">
        <v>2004</v>
      </c>
      <c r="E32" s="1">
        <v>40.39</v>
      </c>
      <c r="G32" s="1" t="s">
        <v>315</v>
      </c>
    </row>
    <row r="33" spans="1:7">
      <c r="A33" t="s">
        <v>53</v>
      </c>
      <c r="B33" s="1" t="s">
        <v>54</v>
      </c>
      <c r="C33" s="1">
        <v>2014</v>
      </c>
      <c r="D33" s="1">
        <v>2005</v>
      </c>
      <c r="E33" s="1">
        <v>29.73</v>
      </c>
      <c r="G33" s="1" t="s">
        <v>315</v>
      </c>
    </row>
    <row r="34" spans="1:7">
      <c r="A34" t="s">
        <v>53</v>
      </c>
      <c r="B34" s="1" t="s">
        <v>54</v>
      </c>
      <c r="C34" s="1">
        <v>2014</v>
      </c>
      <c r="D34" s="1">
        <v>2006</v>
      </c>
      <c r="E34" s="1">
        <v>25.96</v>
      </c>
      <c r="G34" s="1" t="s">
        <v>315</v>
      </c>
    </row>
    <row r="35" spans="1:7">
      <c r="A35" t="s">
        <v>53</v>
      </c>
      <c r="B35" s="1" t="s">
        <v>54</v>
      </c>
      <c r="C35" s="1">
        <v>2014</v>
      </c>
      <c r="D35" s="1">
        <v>2007</v>
      </c>
      <c r="E35" s="1">
        <v>31.8</v>
      </c>
      <c r="G35" s="1" t="s">
        <v>315</v>
      </c>
    </row>
    <row r="36" spans="1:7">
      <c r="A36" t="s">
        <v>53</v>
      </c>
      <c r="B36" s="1" t="s">
        <v>54</v>
      </c>
      <c r="C36" s="1">
        <v>2014</v>
      </c>
      <c r="D36" s="1">
        <v>2008</v>
      </c>
      <c r="E36" s="1">
        <v>14.66</v>
      </c>
      <c r="G36" s="1" t="s">
        <v>315</v>
      </c>
    </row>
    <row r="37" spans="1:7">
      <c r="A37" t="s">
        <v>53</v>
      </c>
      <c r="B37" s="1" t="s">
        <v>54</v>
      </c>
      <c r="C37" s="1">
        <v>2014</v>
      </c>
      <c r="D37" s="1">
        <v>2009</v>
      </c>
      <c r="E37" s="1">
        <v>10.199999999999999</v>
      </c>
      <c r="G37" s="1" t="s">
        <v>315</v>
      </c>
    </row>
    <row r="38" spans="1:7">
      <c r="A38" t="s">
        <v>53</v>
      </c>
      <c r="B38" s="1" t="s">
        <v>54</v>
      </c>
      <c r="C38" s="1">
        <v>2014</v>
      </c>
      <c r="D38" s="1">
        <v>2010</v>
      </c>
      <c r="E38" s="1">
        <v>19.86</v>
      </c>
      <c r="G38" s="1" t="s">
        <v>315</v>
      </c>
    </row>
    <row r="39" spans="1:7">
      <c r="A39" t="s">
        <v>53</v>
      </c>
      <c r="B39" s="1" t="s">
        <v>54</v>
      </c>
      <c r="C39" s="1">
        <v>2014</v>
      </c>
      <c r="D39" s="1">
        <v>2011</v>
      </c>
      <c r="E39" s="1">
        <v>4.49</v>
      </c>
      <c r="G39" s="1" t="s">
        <v>315</v>
      </c>
    </row>
    <row r="40" spans="1:7">
      <c r="A40" t="s">
        <v>53</v>
      </c>
      <c r="B40" s="1" t="s">
        <v>54</v>
      </c>
      <c r="C40" s="1">
        <v>2014</v>
      </c>
      <c r="D40" s="1">
        <v>2012</v>
      </c>
      <c r="E40" s="1">
        <v>10.119999999999999</v>
      </c>
      <c r="G40" s="1" t="s">
        <v>315</v>
      </c>
    </row>
    <row r="41" spans="1:7">
      <c r="A41" t="s">
        <v>53</v>
      </c>
      <c r="B41" s="1" t="s">
        <v>54</v>
      </c>
      <c r="C41" s="1">
        <v>2014</v>
      </c>
      <c r="D41" s="1">
        <v>2013</v>
      </c>
      <c r="E41" s="1">
        <v>4.82</v>
      </c>
      <c r="G41" s="1" t="s">
        <v>315</v>
      </c>
    </row>
    <row r="42" spans="1:7">
      <c r="A42" t="s">
        <v>53</v>
      </c>
      <c r="B42" s="1" t="s">
        <v>54</v>
      </c>
      <c r="C42" s="1">
        <v>2016</v>
      </c>
      <c r="D42" s="1">
        <v>2011</v>
      </c>
      <c r="E42" s="1">
        <v>4.49</v>
      </c>
      <c r="G42" s="1" t="s">
        <v>315</v>
      </c>
    </row>
    <row r="43" spans="1:7">
      <c r="A43" t="s">
        <v>53</v>
      </c>
      <c r="B43" s="1" t="s">
        <v>54</v>
      </c>
      <c r="C43" s="1">
        <v>2016</v>
      </c>
      <c r="D43" s="1">
        <v>2012</v>
      </c>
      <c r="E43" s="1">
        <v>10.119999999999999</v>
      </c>
      <c r="G43" s="1" t="s">
        <v>315</v>
      </c>
    </row>
    <row r="44" spans="1:7">
      <c r="A44" t="s">
        <v>53</v>
      </c>
      <c r="B44" s="1" t="s">
        <v>54</v>
      </c>
      <c r="C44" s="1">
        <v>2016</v>
      </c>
      <c r="D44" s="1">
        <v>2013</v>
      </c>
      <c r="E44" s="1">
        <v>4.82</v>
      </c>
      <c r="G44" s="1" t="s">
        <v>315</v>
      </c>
    </row>
    <row r="45" spans="1:7">
      <c r="A45" t="s">
        <v>53</v>
      </c>
      <c r="B45" s="1" t="s">
        <v>54</v>
      </c>
      <c r="C45" s="1">
        <v>2016</v>
      </c>
      <c r="D45" s="1">
        <v>2014</v>
      </c>
      <c r="E45" s="1">
        <v>13.1</v>
      </c>
      <c r="G45" s="1" t="s">
        <v>315</v>
      </c>
    </row>
    <row r="46" spans="1:7">
      <c r="A46" t="s">
        <v>53</v>
      </c>
      <c r="B46" s="1" t="s">
        <v>54</v>
      </c>
      <c r="C46" s="1">
        <v>2016</v>
      </c>
      <c r="D46" s="1">
        <v>2015</v>
      </c>
      <c r="E46" s="1">
        <v>17.3</v>
      </c>
      <c r="G46" s="1" t="s">
        <v>315</v>
      </c>
    </row>
    <row r="47" spans="1:7">
      <c r="A47" t="s">
        <v>53</v>
      </c>
      <c r="B47" s="1" t="s">
        <v>54</v>
      </c>
      <c r="C47" s="1">
        <v>2019</v>
      </c>
      <c r="D47" s="1">
        <v>2014</v>
      </c>
      <c r="E47" s="1">
        <v>13.1</v>
      </c>
      <c r="G47" s="1" t="s">
        <v>315</v>
      </c>
    </row>
    <row r="48" spans="1:7">
      <c r="A48" t="s">
        <v>53</v>
      </c>
      <c r="B48" s="1" t="s">
        <v>54</v>
      </c>
      <c r="C48" s="1">
        <v>2019</v>
      </c>
      <c r="D48" s="1">
        <v>2015</v>
      </c>
      <c r="E48" s="1">
        <v>17.3</v>
      </c>
      <c r="G48" s="1" t="s">
        <v>315</v>
      </c>
    </row>
    <row r="49" spans="1:7">
      <c r="A49" t="s">
        <v>53</v>
      </c>
      <c r="B49" s="1" t="s">
        <v>54</v>
      </c>
      <c r="C49" s="1">
        <v>2019</v>
      </c>
      <c r="D49" s="1">
        <v>2016</v>
      </c>
      <c r="E49" s="1">
        <v>20.399999999999999</v>
      </c>
      <c r="G49" s="1" t="s">
        <v>315</v>
      </c>
    </row>
    <row r="50" spans="1:7">
      <c r="A50" t="s">
        <v>53</v>
      </c>
      <c r="B50" s="1" t="s">
        <v>54</v>
      </c>
      <c r="C50" s="1">
        <v>2019</v>
      </c>
      <c r="D50" s="1">
        <v>2017</v>
      </c>
      <c r="E50" s="1">
        <v>12.8</v>
      </c>
      <c r="G50" s="1" t="s">
        <v>315</v>
      </c>
    </row>
    <row r="51" spans="1:7">
      <c r="A51" t="s">
        <v>53</v>
      </c>
      <c r="B51" s="1" t="s">
        <v>54</v>
      </c>
      <c r="C51" s="1">
        <v>2019</v>
      </c>
      <c r="D51" s="1">
        <v>2018</v>
      </c>
      <c r="E51" s="1">
        <v>22.9</v>
      </c>
      <c r="G51" s="1" t="s">
        <v>315</v>
      </c>
    </row>
  </sheetData>
  <phoneticPr fontId="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91"/>
  <sheetViews>
    <sheetView topLeftCell="B1" workbookViewId="0">
      <pane ySplit="1" topLeftCell="A64" activePane="bottomLeft" state="frozen"/>
      <selection activeCell="C1" sqref="C1"/>
      <selection pane="bottomLeft" activeCell="E6" sqref="E6"/>
    </sheetView>
  </sheetViews>
  <sheetFormatPr defaultColWidth="8.6640625" defaultRowHeight="14.4"/>
  <cols>
    <col min="1" max="7" width="8.6640625" style="1"/>
    <col min="8" max="8" width="10.109375" style="1" bestFit="1" customWidth="1"/>
    <col min="9" max="10" width="8.6640625" style="1"/>
    <col min="11" max="11" width="10.109375" style="1" bestFit="1" customWidth="1"/>
    <col min="12" max="16384" width="8.6640625" style="1"/>
  </cols>
  <sheetData>
    <row r="1" spans="1:13">
      <c r="A1" s="2" t="s">
        <v>34</v>
      </c>
      <c r="B1" s="2" t="s">
        <v>35</v>
      </c>
      <c r="C1" s="2" t="s">
        <v>36</v>
      </c>
      <c r="D1" s="2" t="s">
        <v>37</v>
      </c>
      <c r="E1" s="2" t="s">
        <v>317</v>
      </c>
      <c r="F1" s="2" t="s">
        <v>134</v>
      </c>
      <c r="G1" s="2" t="s">
        <v>173</v>
      </c>
      <c r="H1" s="5" t="s">
        <v>318</v>
      </c>
      <c r="I1" s="4" t="s">
        <v>319</v>
      </c>
      <c r="J1" s="4" t="s">
        <v>320</v>
      </c>
      <c r="K1" s="2" t="s">
        <v>321</v>
      </c>
      <c r="L1" s="2" t="s">
        <v>322</v>
      </c>
      <c r="M1" s="4" t="s">
        <v>52</v>
      </c>
    </row>
    <row r="2" spans="1:13">
      <c r="A2" t="s">
        <v>53</v>
      </c>
      <c r="B2" s="1" t="s">
        <v>54</v>
      </c>
      <c r="C2" s="1">
        <v>1992</v>
      </c>
      <c r="D2" s="1" t="s">
        <v>55</v>
      </c>
      <c r="E2" t="s">
        <v>323</v>
      </c>
      <c r="F2" s="1" t="s">
        <v>324</v>
      </c>
      <c r="G2" s="1">
        <v>1992</v>
      </c>
      <c r="H2" s="1">
        <v>707575000</v>
      </c>
      <c r="I2" s="1">
        <v>714636</v>
      </c>
      <c r="J2" s="1" t="s">
        <v>325</v>
      </c>
      <c r="K2" s="1">
        <f>((H2/1000000)/(4.801*365))*100</f>
        <v>40.378288769748316</v>
      </c>
      <c r="L2" s="1">
        <f>(I2/2578502)*100</f>
        <v>27.715161748953459</v>
      </c>
    </row>
    <row r="3" spans="1:13">
      <c r="A3" t="s">
        <v>53</v>
      </c>
      <c r="B3" s="1" t="s">
        <v>54</v>
      </c>
      <c r="C3" s="1">
        <v>1992</v>
      </c>
      <c r="D3" s="1" t="s">
        <v>55</v>
      </c>
      <c r="E3" t="s">
        <v>326</v>
      </c>
      <c r="F3" s="1" t="s">
        <v>327</v>
      </c>
      <c r="G3" s="1">
        <v>1992</v>
      </c>
      <c r="H3" s="1">
        <v>104985000</v>
      </c>
      <c r="I3" s="1">
        <v>99195</v>
      </c>
      <c r="J3" s="1" t="s">
        <v>325</v>
      </c>
      <c r="K3" s="1">
        <f t="shared" ref="K3:K10" si="0">((H3/1000000)/(4.801*365))*100</f>
        <v>5.9910463858842196</v>
      </c>
      <c r="L3" s="1">
        <f t="shared" ref="L3:L11" si="1">(I3/2578502)*100</f>
        <v>3.8470010882287466</v>
      </c>
    </row>
    <row r="4" spans="1:13">
      <c r="A4" t="s">
        <v>53</v>
      </c>
      <c r="B4" s="1" t="s">
        <v>54</v>
      </c>
      <c r="C4" s="1">
        <v>1992</v>
      </c>
      <c r="D4" s="1" t="s">
        <v>55</v>
      </c>
      <c r="E4" t="s">
        <v>328</v>
      </c>
      <c r="F4" s="1" t="s">
        <v>289</v>
      </c>
      <c r="G4" s="1">
        <v>1992</v>
      </c>
      <c r="H4" s="1">
        <v>75619000</v>
      </c>
      <c r="I4" s="1">
        <v>87717</v>
      </c>
      <c r="J4" s="1" t="s">
        <v>325</v>
      </c>
      <c r="K4" s="1">
        <f t="shared" si="0"/>
        <v>4.3152539567955301</v>
      </c>
      <c r="L4" s="1">
        <f t="shared" si="1"/>
        <v>3.4018589087772666</v>
      </c>
    </row>
    <row r="5" spans="1:13">
      <c r="A5" t="s">
        <v>53</v>
      </c>
      <c r="B5" s="1" t="s">
        <v>54</v>
      </c>
      <c r="C5" s="1">
        <v>1992</v>
      </c>
      <c r="D5" s="1" t="s">
        <v>55</v>
      </c>
      <c r="E5" t="s">
        <v>329</v>
      </c>
      <c r="F5" s="1" t="s">
        <v>324</v>
      </c>
      <c r="G5" s="1">
        <v>1992</v>
      </c>
      <c r="H5" s="1">
        <v>51365000</v>
      </c>
      <c r="I5" s="1">
        <v>50752</v>
      </c>
      <c r="J5" s="1" t="s">
        <v>325</v>
      </c>
      <c r="K5" s="1">
        <f t="shared" si="0"/>
        <v>2.9311815746148775</v>
      </c>
      <c r="L5" s="1">
        <f t="shared" si="1"/>
        <v>1.9682746028508027</v>
      </c>
    </row>
    <row r="6" spans="1:13">
      <c r="A6" t="s">
        <v>53</v>
      </c>
      <c r="B6" s="1" t="s">
        <v>54</v>
      </c>
      <c r="C6" s="1">
        <v>1992</v>
      </c>
      <c r="D6" s="1" t="s">
        <v>55</v>
      </c>
      <c r="E6" t="s">
        <v>330</v>
      </c>
      <c r="G6" s="1">
        <v>1992</v>
      </c>
      <c r="H6" s="1">
        <v>36177000</v>
      </c>
      <c r="I6" s="1">
        <v>48916</v>
      </c>
      <c r="J6" s="1" t="s">
        <v>325</v>
      </c>
      <c r="K6" s="1">
        <f t="shared" si="0"/>
        <v>2.0644671629483584</v>
      </c>
      <c r="L6" s="1">
        <f t="shared" si="1"/>
        <v>1.8970704695982394</v>
      </c>
      <c r="M6" s="1" t="s">
        <v>331</v>
      </c>
    </row>
    <row r="7" spans="1:13">
      <c r="A7" t="s">
        <v>53</v>
      </c>
      <c r="B7" s="1" t="s">
        <v>54</v>
      </c>
      <c r="C7" s="1">
        <v>1992</v>
      </c>
      <c r="D7" s="1" t="s">
        <v>55</v>
      </c>
      <c r="E7" t="s">
        <v>332</v>
      </c>
      <c r="F7" s="1" t="s">
        <v>324</v>
      </c>
      <c r="G7" s="1">
        <v>1992</v>
      </c>
      <c r="H7" s="1">
        <v>27376000</v>
      </c>
      <c r="I7" s="1">
        <v>28006</v>
      </c>
      <c r="J7" s="1" t="s">
        <v>325</v>
      </c>
      <c r="K7" s="1">
        <f t="shared" si="0"/>
        <v>1.5622316127062572</v>
      </c>
      <c r="L7" s="1">
        <f t="shared" si="1"/>
        <v>1.0861345075551618</v>
      </c>
    </row>
    <row r="8" spans="1:13">
      <c r="A8" t="s">
        <v>53</v>
      </c>
      <c r="B8" s="1" t="s">
        <v>54</v>
      </c>
      <c r="C8" s="1">
        <v>1992</v>
      </c>
      <c r="D8" s="1" t="s">
        <v>55</v>
      </c>
      <c r="E8" t="s">
        <v>333</v>
      </c>
      <c r="F8" s="1" t="s">
        <v>324</v>
      </c>
      <c r="G8" s="1">
        <v>1992</v>
      </c>
      <c r="H8" s="1">
        <v>7765000</v>
      </c>
      <c r="I8" s="1">
        <v>8317</v>
      </c>
      <c r="J8" s="1" t="s">
        <v>325</v>
      </c>
      <c r="K8" s="1">
        <f t="shared" si="0"/>
        <v>0.44311544683898613</v>
      </c>
      <c r="L8" s="1">
        <f t="shared" si="1"/>
        <v>0.32255162105749768</v>
      </c>
    </row>
    <row r="9" spans="1:13">
      <c r="A9" t="s">
        <v>53</v>
      </c>
      <c r="B9" s="1" t="s">
        <v>54</v>
      </c>
      <c r="C9" s="1">
        <v>1992</v>
      </c>
      <c r="D9" s="1" t="s">
        <v>55</v>
      </c>
      <c r="E9" t="s">
        <v>334</v>
      </c>
      <c r="F9" s="1" t="s">
        <v>335</v>
      </c>
      <c r="G9" s="1">
        <v>1992</v>
      </c>
      <c r="H9" s="1">
        <v>7459000</v>
      </c>
      <c r="I9" s="1">
        <v>8029</v>
      </c>
      <c r="J9" s="1" t="s">
        <v>325</v>
      </c>
      <c r="K9" s="1">
        <f t="shared" si="0"/>
        <v>0.42565333135505445</v>
      </c>
      <c r="L9" s="1">
        <f t="shared" si="1"/>
        <v>0.3113823452531741</v>
      </c>
    </row>
    <row r="10" spans="1:13">
      <c r="A10" t="s">
        <v>53</v>
      </c>
      <c r="B10" s="1" t="s">
        <v>54</v>
      </c>
      <c r="C10" s="1">
        <v>1992</v>
      </c>
      <c r="D10" s="1" t="s">
        <v>55</v>
      </c>
      <c r="E10" t="s">
        <v>336</v>
      </c>
      <c r="F10" s="1" t="s">
        <v>337</v>
      </c>
      <c r="G10" s="1">
        <v>1992</v>
      </c>
      <c r="H10" s="1">
        <v>4231000</v>
      </c>
      <c r="I10" s="1">
        <v>4486</v>
      </c>
      <c r="J10" s="1" t="s">
        <v>325</v>
      </c>
      <c r="K10" s="1">
        <f t="shared" si="0"/>
        <v>0.24144513272063756</v>
      </c>
      <c r="L10" s="1">
        <f t="shared" si="1"/>
        <v>0.17397698353540159</v>
      </c>
    </row>
    <row r="11" spans="1:13">
      <c r="A11" t="s">
        <v>53</v>
      </c>
      <c r="B11" s="1" t="s">
        <v>54</v>
      </c>
      <c r="C11" s="1">
        <v>1992</v>
      </c>
      <c r="D11" s="1" t="s">
        <v>55</v>
      </c>
      <c r="E11" t="s">
        <v>338</v>
      </c>
      <c r="F11" s="1" t="s">
        <v>339</v>
      </c>
      <c r="G11" s="1">
        <v>1992</v>
      </c>
      <c r="H11" s="1">
        <v>3583000</v>
      </c>
      <c r="I11" s="1">
        <v>3958</v>
      </c>
      <c r="J11" s="1" t="s">
        <v>325</v>
      </c>
      <c r="K11" s="1">
        <f>((H11/1000000)/(4.801*365))*100</f>
        <v>0.20446653522525274</v>
      </c>
      <c r="L11" s="1">
        <f t="shared" si="1"/>
        <v>0.15349997789414163</v>
      </c>
    </row>
    <row r="12" spans="1:13">
      <c r="A12" t="s">
        <v>53</v>
      </c>
      <c r="B12" s="1" t="s">
        <v>54</v>
      </c>
      <c r="C12" s="1">
        <v>2001</v>
      </c>
      <c r="D12" s="1" t="s">
        <v>55</v>
      </c>
      <c r="E12" t="s">
        <v>340</v>
      </c>
      <c r="F12" s="1" t="s">
        <v>324</v>
      </c>
      <c r="G12" s="1">
        <v>2001</v>
      </c>
      <c r="H12" s="1" t="s">
        <v>58</v>
      </c>
      <c r="I12" s="1">
        <v>410535</v>
      </c>
      <c r="J12" s="1" t="s">
        <v>315</v>
      </c>
      <c r="K12" s="1" t="s">
        <v>58</v>
      </c>
      <c r="L12" s="1">
        <v>10.9</v>
      </c>
    </row>
    <row r="13" spans="1:13">
      <c r="A13" t="s">
        <v>53</v>
      </c>
      <c r="B13" s="1" t="s">
        <v>54</v>
      </c>
      <c r="C13" s="1">
        <v>2001</v>
      </c>
      <c r="D13" s="1" t="s">
        <v>55</v>
      </c>
      <c r="E13" t="s">
        <v>341</v>
      </c>
      <c r="F13" s="1" t="s">
        <v>324</v>
      </c>
      <c r="G13" s="1">
        <v>2001</v>
      </c>
      <c r="H13" s="1" t="s">
        <v>58</v>
      </c>
      <c r="I13" s="1">
        <v>262451</v>
      </c>
      <c r="J13" s="1" t="s">
        <v>315</v>
      </c>
      <c r="K13" s="1" t="s">
        <v>58</v>
      </c>
      <c r="L13" s="1">
        <v>6.9</v>
      </c>
    </row>
    <row r="14" spans="1:13">
      <c r="A14" t="s">
        <v>53</v>
      </c>
      <c r="B14" s="1" t="s">
        <v>54</v>
      </c>
      <c r="C14" s="1">
        <v>2001</v>
      </c>
      <c r="D14" s="1" t="s">
        <v>55</v>
      </c>
      <c r="E14" t="s">
        <v>342</v>
      </c>
      <c r="F14" s="1" t="s">
        <v>324</v>
      </c>
      <c r="G14" s="1">
        <v>2001</v>
      </c>
      <c r="H14" s="1" t="s">
        <v>58</v>
      </c>
      <c r="I14" s="1">
        <v>130162</v>
      </c>
      <c r="J14" s="1" t="s">
        <v>315</v>
      </c>
      <c r="K14" s="1" t="s">
        <v>58</v>
      </c>
      <c r="L14" s="1">
        <v>3.4</v>
      </c>
    </row>
    <row r="15" spans="1:13">
      <c r="A15" t="s">
        <v>53</v>
      </c>
      <c r="B15" s="1" t="s">
        <v>54</v>
      </c>
      <c r="C15" s="1">
        <v>2001</v>
      </c>
      <c r="D15" s="1" t="s">
        <v>55</v>
      </c>
      <c r="E15" t="s">
        <v>343</v>
      </c>
      <c r="F15" s="1" t="s">
        <v>324</v>
      </c>
      <c r="G15" s="1">
        <v>2001</v>
      </c>
      <c r="H15" s="1" t="s">
        <v>58</v>
      </c>
      <c r="I15" s="1">
        <v>118068</v>
      </c>
      <c r="J15" s="1" t="s">
        <v>315</v>
      </c>
      <c r="K15" s="1" t="s">
        <v>58</v>
      </c>
      <c r="L15" s="1">
        <v>3.1</v>
      </c>
    </row>
    <row r="16" spans="1:13">
      <c r="A16" t="s">
        <v>53</v>
      </c>
      <c r="B16" s="1" t="s">
        <v>54</v>
      </c>
      <c r="C16" s="1">
        <v>2001</v>
      </c>
      <c r="D16" s="1" t="s">
        <v>55</v>
      </c>
      <c r="E16" t="s">
        <v>344</v>
      </c>
      <c r="F16" s="1" t="s">
        <v>335</v>
      </c>
      <c r="G16" s="1">
        <v>2001</v>
      </c>
      <c r="H16" s="1" t="s">
        <v>58</v>
      </c>
      <c r="I16" s="1">
        <v>28334</v>
      </c>
      <c r="J16" s="1" t="s">
        <v>315</v>
      </c>
      <c r="K16" s="1" t="s">
        <v>58</v>
      </c>
      <c r="L16" s="1">
        <v>0.7</v>
      </c>
    </row>
    <row r="17" spans="1:13">
      <c r="A17" t="s">
        <v>53</v>
      </c>
      <c r="B17" s="1" t="s">
        <v>54</v>
      </c>
      <c r="C17" s="1">
        <v>2001</v>
      </c>
      <c r="D17" s="1" t="s">
        <v>55</v>
      </c>
      <c r="E17" t="s">
        <v>345</v>
      </c>
      <c r="F17" s="1" t="s">
        <v>335</v>
      </c>
      <c r="G17" s="1">
        <v>2001</v>
      </c>
      <c r="H17" s="1" t="s">
        <v>58</v>
      </c>
      <c r="I17" s="1">
        <v>10468</v>
      </c>
      <c r="J17" s="1" t="s">
        <v>315</v>
      </c>
      <c r="K17" s="1" t="s">
        <v>58</v>
      </c>
      <c r="L17" s="1">
        <v>0.3</v>
      </c>
    </row>
    <row r="18" spans="1:13">
      <c r="A18" t="s">
        <v>53</v>
      </c>
      <c r="B18" s="1" t="s">
        <v>54</v>
      </c>
      <c r="C18" s="1">
        <v>2001</v>
      </c>
      <c r="D18" s="1" t="s">
        <v>55</v>
      </c>
      <c r="E18" t="s">
        <v>346</v>
      </c>
      <c r="F18" s="1" t="s">
        <v>347</v>
      </c>
      <c r="G18" s="1">
        <v>2001</v>
      </c>
      <c r="H18" s="1" t="s">
        <v>58</v>
      </c>
      <c r="I18" s="1">
        <v>6895</v>
      </c>
      <c r="J18" s="1" t="s">
        <v>315</v>
      </c>
      <c r="K18" s="1" t="s">
        <v>58</v>
      </c>
      <c r="L18" s="1">
        <v>0.2</v>
      </c>
    </row>
    <row r="19" spans="1:13">
      <c r="A19" t="s">
        <v>53</v>
      </c>
      <c r="B19" s="1" t="s">
        <v>54</v>
      </c>
      <c r="C19" s="1">
        <v>2001</v>
      </c>
      <c r="D19" s="1" t="s">
        <v>55</v>
      </c>
      <c r="E19" t="s">
        <v>348</v>
      </c>
      <c r="F19" s="1" t="s">
        <v>349</v>
      </c>
      <c r="G19" s="1">
        <v>2001</v>
      </c>
      <c r="H19" s="1" t="s">
        <v>58</v>
      </c>
      <c r="I19" s="1">
        <v>7185</v>
      </c>
      <c r="J19" s="1" t="s">
        <v>315</v>
      </c>
      <c r="K19" s="1" t="s">
        <v>58</v>
      </c>
      <c r="L19" s="1">
        <v>0.2</v>
      </c>
      <c r="M19" s="1" t="s">
        <v>350</v>
      </c>
    </row>
    <row r="20" spans="1:13">
      <c r="A20" t="s">
        <v>53</v>
      </c>
      <c r="B20" s="1" t="s">
        <v>54</v>
      </c>
      <c r="C20" s="1">
        <v>2001</v>
      </c>
      <c r="D20" s="1" t="s">
        <v>55</v>
      </c>
      <c r="E20" t="s">
        <v>351</v>
      </c>
      <c r="G20" s="1">
        <v>2001</v>
      </c>
      <c r="H20" s="1" t="s">
        <v>58</v>
      </c>
      <c r="I20" s="1">
        <v>6346</v>
      </c>
      <c r="J20" s="1" t="s">
        <v>315</v>
      </c>
      <c r="K20" s="1" t="s">
        <v>58</v>
      </c>
      <c r="L20" s="1">
        <v>0.2</v>
      </c>
      <c r="M20" s="1" t="s">
        <v>331</v>
      </c>
    </row>
    <row r="21" spans="1:13">
      <c r="A21" t="s">
        <v>53</v>
      </c>
      <c r="B21" s="1" t="s">
        <v>54</v>
      </c>
      <c r="C21" s="1">
        <v>2001</v>
      </c>
      <c r="D21" s="1" t="s">
        <v>55</v>
      </c>
      <c r="E21" t="s">
        <v>352</v>
      </c>
      <c r="F21" s="1" t="s">
        <v>353</v>
      </c>
      <c r="G21" s="1">
        <v>2001</v>
      </c>
      <c r="H21" s="1" t="s">
        <v>58</v>
      </c>
      <c r="I21" s="1">
        <v>5081</v>
      </c>
      <c r="J21" s="1" t="s">
        <v>315</v>
      </c>
      <c r="K21" s="1" t="s">
        <v>58</v>
      </c>
      <c r="L21" s="1">
        <v>0.1</v>
      </c>
    </row>
    <row r="22" spans="1:13">
      <c r="A22" t="s">
        <v>53</v>
      </c>
      <c r="B22" s="1" t="s">
        <v>54</v>
      </c>
      <c r="C22" s="1">
        <v>2012</v>
      </c>
      <c r="D22" s="1" t="s">
        <v>55</v>
      </c>
      <c r="E22" t="s">
        <v>354</v>
      </c>
      <c r="F22" s="1" t="s">
        <v>289</v>
      </c>
      <c r="G22" s="1">
        <v>2012</v>
      </c>
      <c r="H22" s="1" t="s">
        <v>58</v>
      </c>
      <c r="I22" s="1">
        <v>307658</v>
      </c>
      <c r="J22" s="1" t="s">
        <v>315</v>
      </c>
      <c r="K22" s="1" t="s">
        <v>58</v>
      </c>
      <c r="L22" s="1">
        <v>5.7</v>
      </c>
    </row>
    <row r="23" spans="1:13">
      <c r="A23" t="s">
        <v>53</v>
      </c>
      <c r="B23" s="1" t="s">
        <v>54</v>
      </c>
      <c r="C23" s="1">
        <v>2012</v>
      </c>
      <c r="D23" s="1" t="s">
        <v>55</v>
      </c>
      <c r="E23" t="s">
        <v>343</v>
      </c>
      <c r="F23" s="1" t="s">
        <v>324</v>
      </c>
      <c r="G23" s="1">
        <v>2012</v>
      </c>
      <c r="H23" s="1" t="s">
        <v>58</v>
      </c>
      <c r="I23" s="1">
        <v>297722</v>
      </c>
      <c r="J23" s="1" t="s">
        <v>315</v>
      </c>
      <c r="K23" s="1" t="s">
        <v>58</v>
      </c>
      <c r="L23" s="1">
        <v>5.5</v>
      </c>
    </row>
    <row r="24" spans="1:13">
      <c r="A24" t="s">
        <v>53</v>
      </c>
      <c r="B24" s="1" t="s">
        <v>54</v>
      </c>
      <c r="C24" s="1">
        <v>2012</v>
      </c>
      <c r="D24" s="1" t="s">
        <v>55</v>
      </c>
      <c r="E24" t="s">
        <v>342</v>
      </c>
      <c r="F24" s="1" t="s">
        <v>324</v>
      </c>
      <c r="G24" s="1">
        <v>2012</v>
      </c>
      <c r="H24" s="1" t="s">
        <v>58</v>
      </c>
      <c r="I24" s="1">
        <v>197170</v>
      </c>
      <c r="J24" s="1" t="s">
        <v>315</v>
      </c>
      <c r="K24" s="1" t="s">
        <v>58</v>
      </c>
      <c r="L24" s="1">
        <v>3.6</v>
      </c>
    </row>
    <row r="25" spans="1:13">
      <c r="A25" t="s">
        <v>53</v>
      </c>
      <c r="B25" s="1" t="s">
        <v>54</v>
      </c>
      <c r="C25" s="1">
        <v>2012</v>
      </c>
      <c r="D25" s="1" t="s">
        <v>55</v>
      </c>
      <c r="E25" t="s">
        <v>340</v>
      </c>
      <c r="F25" s="1" t="s">
        <v>324</v>
      </c>
      <c r="G25" s="1">
        <v>2012</v>
      </c>
      <c r="H25" s="1" t="s">
        <v>58</v>
      </c>
      <c r="I25" s="1">
        <v>114594</v>
      </c>
      <c r="J25" s="1" t="s">
        <v>315</v>
      </c>
      <c r="K25" s="1" t="s">
        <v>58</v>
      </c>
      <c r="L25" s="1">
        <v>2.1</v>
      </c>
    </row>
    <row r="26" spans="1:13">
      <c r="A26" t="s">
        <v>53</v>
      </c>
      <c r="B26" s="1" t="s">
        <v>54</v>
      </c>
      <c r="C26" s="1">
        <v>2012</v>
      </c>
      <c r="D26" s="1" t="s">
        <v>55</v>
      </c>
      <c r="E26" t="s">
        <v>344</v>
      </c>
      <c r="F26" s="1" t="s">
        <v>335</v>
      </c>
      <c r="G26" s="1">
        <v>2012</v>
      </c>
      <c r="H26" s="1" t="s">
        <v>58</v>
      </c>
      <c r="I26" s="1">
        <v>59023</v>
      </c>
      <c r="J26" s="1" t="s">
        <v>315</v>
      </c>
      <c r="K26" s="1" t="s">
        <v>58</v>
      </c>
      <c r="L26" s="1">
        <v>1.1000000000000001</v>
      </c>
    </row>
    <row r="27" spans="1:13">
      <c r="A27" t="s">
        <v>53</v>
      </c>
      <c r="B27" s="1" t="s">
        <v>54</v>
      </c>
      <c r="C27" s="1">
        <v>2012</v>
      </c>
      <c r="D27" s="1" t="s">
        <v>55</v>
      </c>
      <c r="E27" t="s">
        <v>355</v>
      </c>
      <c r="F27" s="1" t="s">
        <v>324</v>
      </c>
      <c r="G27" s="1">
        <v>2012</v>
      </c>
      <c r="H27" s="1" t="s">
        <v>58</v>
      </c>
      <c r="I27" s="1">
        <v>55223</v>
      </c>
      <c r="J27" s="1" t="s">
        <v>315</v>
      </c>
      <c r="K27" s="1" t="s">
        <v>58</v>
      </c>
      <c r="L27" s="1">
        <v>1</v>
      </c>
    </row>
    <row r="28" spans="1:13">
      <c r="A28" t="s">
        <v>53</v>
      </c>
      <c r="B28" s="1" t="s">
        <v>54</v>
      </c>
      <c r="C28" s="1">
        <v>2012</v>
      </c>
      <c r="D28" s="1" t="s">
        <v>55</v>
      </c>
      <c r="E28" t="s">
        <v>348</v>
      </c>
      <c r="F28" s="1" t="s">
        <v>349</v>
      </c>
      <c r="G28" s="1">
        <v>2012</v>
      </c>
      <c r="H28" s="1" t="s">
        <v>58</v>
      </c>
      <c r="I28" s="1">
        <v>36061</v>
      </c>
      <c r="J28" s="1" t="s">
        <v>315</v>
      </c>
      <c r="K28" s="1" t="s">
        <v>58</v>
      </c>
      <c r="L28" s="1">
        <v>0.7</v>
      </c>
      <c r="M28" s="1" t="s">
        <v>350</v>
      </c>
    </row>
    <row r="29" spans="1:13">
      <c r="A29" t="s">
        <v>53</v>
      </c>
      <c r="B29" s="1" t="s">
        <v>54</v>
      </c>
      <c r="C29" s="1">
        <v>2012</v>
      </c>
      <c r="D29" s="1" t="s">
        <v>55</v>
      </c>
      <c r="E29" t="s">
        <v>345</v>
      </c>
      <c r="F29" s="1" t="s">
        <v>335</v>
      </c>
      <c r="G29" s="1">
        <v>2012</v>
      </c>
      <c r="H29" s="1" t="s">
        <v>58</v>
      </c>
      <c r="I29" s="1">
        <v>25192</v>
      </c>
      <c r="J29" s="1" t="s">
        <v>315</v>
      </c>
      <c r="K29" s="1" t="s">
        <v>58</v>
      </c>
      <c r="L29" s="1">
        <v>0.5</v>
      </c>
    </row>
    <row r="30" spans="1:13">
      <c r="A30" t="s">
        <v>53</v>
      </c>
      <c r="B30" s="1" t="s">
        <v>54</v>
      </c>
      <c r="C30" s="1">
        <v>2012</v>
      </c>
      <c r="D30" s="1" t="s">
        <v>55</v>
      </c>
      <c r="E30" t="s">
        <v>346</v>
      </c>
      <c r="F30" s="1" t="s">
        <v>347</v>
      </c>
      <c r="G30" s="1">
        <v>2012</v>
      </c>
      <c r="H30" s="1" t="s">
        <v>58</v>
      </c>
      <c r="I30" s="1">
        <v>16235</v>
      </c>
      <c r="J30" s="1" t="s">
        <v>315</v>
      </c>
      <c r="K30" s="1" t="s">
        <v>58</v>
      </c>
      <c r="L30" s="1">
        <v>0.3</v>
      </c>
    </row>
    <row r="31" spans="1:13">
      <c r="A31" t="s">
        <v>53</v>
      </c>
      <c r="B31" s="1" t="s">
        <v>54</v>
      </c>
      <c r="C31" s="1">
        <v>2012</v>
      </c>
      <c r="D31" s="1" t="s">
        <v>55</v>
      </c>
      <c r="E31" t="s">
        <v>352</v>
      </c>
      <c r="F31" s="1" t="s">
        <v>353</v>
      </c>
      <c r="G31" s="1">
        <v>2012</v>
      </c>
      <c r="H31" s="1" t="s">
        <v>58</v>
      </c>
      <c r="I31" s="1">
        <v>12621</v>
      </c>
      <c r="J31" s="1" t="s">
        <v>315</v>
      </c>
      <c r="K31" s="1" t="s">
        <v>58</v>
      </c>
      <c r="L31" s="1">
        <v>0.2</v>
      </c>
    </row>
    <row r="32" spans="1:13">
      <c r="A32" t="s">
        <v>53</v>
      </c>
      <c r="B32" s="1" t="s">
        <v>54</v>
      </c>
      <c r="C32" s="1">
        <v>2014</v>
      </c>
      <c r="D32" s="1" t="s">
        <v>55</v>
      </c>
      <c r="E32" s="1" t="s">
        <v>354</v>
      </c>
      <c r="F32" s="1" t="s">
        <v>289</v>
      </c>
      <c r="G32" s="1">
        <v>2014</v>
      </c>
      <c r="H32" s="1" t="s">
        <v>58</v>
      </c>
      <c r="I32" s="1">
        <v>336545</v>
      </c>
      <c r="J32" s="1" t="s">
        <v>315</v>
      </c>
      <c r="K32" s="1" t="s">
        <v>58</v>
      </c>
      <c r="L32" s="1">
        <v>4.7</v>
      </c>
    </row>
    <row r="33" spans="1:12">
      <c r="A33" t="s">
        <v>53</v>
      </c>
      <c r="B33" s="1" t="s">
        <v>54</v>
      </c>
      <c r="C33" s="1">
        <v>2014</v>
      </c>
      <c r="D33" s="1" t="s">
        <v>55</v>
      </c>
      <c r="E33" s="1" t="s">
        <v>343</v>
      </c>
      <c r="F33" s="1" t="s">
        <v>324</v>
      </c>
      <c r="G33" s="1">
        <v>2014</v>
      </c>
      <c r="H33" s="1" t="s">
        <v>58</v>
      </c>
      <c r="I33" s="1">
        <v>330095</v>
      </c>
      <c r="J33" s="1" t="s">
        <v>315</v>
      </c>
      <c r="K33" s="1" t="s">
        <v>58</v>
      </c>
      <c r="L33" s="1">
        <v>4.7</v>
      </c>
    </row>
    <row r="34" spans="1:12">
      <c r="A34" t="s">
        <v>53</v>
      </c>
      <c r="B34" s="1" t="s">
        <v>54</v>
      </c>
      <c r="C34" s="1">
        <v>2014</v>
      </c>
      <c r="D34" s="1" t="s">
        <v>55</v>
      </c>
      <c r="E34" s="1" t="s">
        <v>342</v>
      </c>
      <c r="F34" s="1" t="s">
        <v>324</v>
      </c>
      <c r="G34" s="1">
        <v>2014</v>
      </c>
      <c r="H34" s="1" t="s">
        <v>58</v>
      </c>
      <c r="I34" s="1">
        <v>249744</v>
      </c>
      <c r="J34" s="1" t="s">
        <v>315</v>
      </c>
      <c r="K34" s="1" t="s">
        <v>58</v>
      </c>
      <c r="L34" s="1">
        <v>3.5</v>
      </c>
    </row>
    <row r="35" spans="1:12">
      <c r="A35" t="s">
        <v>53</v>
      </c>
      <c r="B35" s="1" t="s">
        <v>54</v>
      </c>
      <c r="C35" s="1">
        <v>2014</v>
      </c>
      <c r="D35" s="1" t="s">
        <v>55</v>
      </c>
      <c r="E35" s="1" t="s">
        <v>340</v>
      </c>
      <c r="F35" s="1" t="s">
        <v>324</v>
      </c>
      <c r="G35" s="1">
        <v>2014</v>
      </c>
      <c r="H35" s="1" t="s">
        <v>58</v>
      </c>
      <c r="I35" s="1">
        <v>155716</v>
      </c>
      <c r="J35" s="1" t="s">
        <v>315</v>
      </c>
      <c r="K35" s="1" t="s">
        <v>58</v>
      </c>
      <c r="L35" s="1">
        <v>2.2000000000000002</v>
      </c>
    </row>
    <row r="36" spans="1:12">
      <c r="A36" t="s">
        <v>53</v>
      </c>
      <c r="B36" s="1" t="s">
        <v>54</v>
      </c>
      <c r="C36" s="1">
        <v>2014</v>
      </c>
      <c r="D36" s="1" t="s">
        <v>55</v>
      </c>
      <c r="E36" s="1" t="s">
        <v>356</v>
      </c>
      <c r="F36" s="1" t="s">
        <v>289</v>
      </c>
      <c r="G36" s="1">
        <v>2014</v>
      </c>
      <c r="H36" s="1" t="s">
        <v>58</v>
      </c>
      <c r="I36" s="1">
        <v>130547</v>
      </c>
      <c r="J36" s="1" t="s">
        <v>315</v>
      </c>
      <c r="K36" s="1" t="s">
        <v>58</v>
      </c>
      <c r="L36" s="1">
        <v>1.8</v>
      </c>
    </row>
    <row r="37" spans="1:12">
      <c r="A37" t="s">
        <v>53</v>
      </c>
      <c r="B37" s="1" t="s">
        <v>54</v>
      </c>
      <c r="C37" s="1">
        <v>2014</v>
      </c>
      <c r="D37" s="1" t="s">
        <v>55</v>
      </c>
      <c r="E37" s="1" t="s">
        <v>357</v>
      </c>
      <c r="F37" s="1" t="s">
        <v>324</v>
      </c>
      <c r="G37" s="1">
        <v>2014</v>
      </c>
      <c r="H37" s="1" t="s">
        <v>58</v>
      </c>
      <c r="I37" s="1">
        <v>74882</v>
      </c>
      <c r="J37" s="1" t="s">
        <v>315</v>
      </c>
      <c r="K37" s="1" t="s">
        <v>58</v>
      </c>
      <c r="L37" s="1">
        <v>1.1000000000000001</v>
      </c>
    </row>
    <row r="38" spans="1:12">
      <c r="A38" t="s">
        <v>53</v>
      </c>
      <c r="B38" s="1" t="s">
        <v>54</v>
      </c>
      <c r="C38" s="1">
        <v>2014</v>
      </c>
      <c r="D38" s="1" t="s">
        <v>55</v>
      </c>
      <c r="E38" s="1" t="s">
        <v>344</v>
      </c>
      <c r="F38" s="1" t="s">
        <v>289</v>
      </c>
      <c r="G38" s="1">
        <v>2014</v>
      </c>
      <c r="H38" s="1" t="s">
        <v>58</v>
      </c>
      <c r="I38" s="1">
        <v>72269</v>
      </c>
      <c r="J38" s="1" t="s">
        <v>315</v>
      </c>
      <c r="K38" s="1" t="s">
        <v>58</v>
      </c>
      <c r="L38" s="1">
        <v>1</v>
      </c>
    </row>
    <row r="39" spans="1:12">
      <c r="A39" t="s">
        <v>53</v>
      </c>
      <c r="B39" s="1" t="s">
        <v>54</v>
      </c>
      <c r="C39" s="1">
        <v>2014</v>
      </c>
      <c r="D39" s="1" t="s">
        <v>55</v>
      </c>
      <c r="E39" s="1" t="s">
        <v>348</v>
      </c>
      <c r="F39" s="1" t="s">
        <v>349</v>
      </c>
      <c r="G39" s="1">
        <v>2014</v>
      </c>
      <c r="H39" s="1" t="s">
        <v>58</v>
      </c>
      <c r="I39" s="1">
        <v>47053</v>
      </c>
      <c r="J39" s="1" t="s">
        <v>315</v>
      </c>
      <c r="K39" s="1" t="s">
        <v>58</v>
      </c>
      <c r="L39" s="1">
        <v>0.7</v>
      </c>
    </row>
    <row r="40" spans="1:12">
      <c r="A40" t="s">
        <v>53</v>
      </c>
      <c r="B40" s="1" t="s">
        <v>54</v>
      </c>
      <c r="C40" s="1">
        <v>2014</v>
      </c>
      <c r="D40" s="1" t="s">
        <v>55</v>
      </c>
      <c r="E40" s="1" t="s">
        <v>345</v>
      </c>
      <c r="F40" s="1" t="s">
        <v>335</v>
      </c>
      <c r="G40" s="1">
        <v>2014</v>
      </c>
      <c r="H40" s="1" t="s">
        <v>58</v>
      </c>
      <c r="I40" s="1">
        <v>40714</v>
      </c>
      <c r="J40" s="1" t="s">
        <v>315</v>
      </c>
      <c r="K40" s="1" t="s">
        <v>58</v>
      </c>
      <c r="L40" s="1">
        <v>0.6</v>
      </c>
    </row>
    <row r="41" spans="1:12">
      <c r="A41" t="s">
        <v>53</v>
      </c>
      <c r="B41" s="1" t="s">
        <v>54</v>
      </c>
      <c r="C41" s="1">
        <v>2014</v>
      </c>
      <c r="D41" s="1" t="s">
        <v>55</v>
      </c>
      <c r="E41" s="1" t="s">
        <v>352</v>
      </c>
      <c r="F41" s="1" t="s">
        <v>353</v>
      </c>
      <c r="G41" s="1">
        <v>2014</v>
      </c>
      <c r="H41" s="1" t="s">
        <v>58</v>
      </c>
      <c r="I41" s="1">
        <v>13676</v>
      </c>
      <c r="J41" s="1" t="s">
        <v>315</v>
      </c>
      <c r="K41" s="1" t="s">
        <v>58</v>
      </c>
      <c r="L41" s="1">
        <v>0.2</v>
      </c>
    </row>
    <row r="42" spans="1:12">
      <c r="A42" t="s">
        <v>53</v>
      </c>
      <c r="B42" s="1" t="s">
        <v>54</v>
      </c>
      <c r="C42" s="1">
        <v>2016</v>
      </c>
      <c r="D42" s="1" t="s">
        <v>55</v>
      </c>
      <c r="E42" s="1" t="s">
        <v>357</v>
      </c>
      <c r="F42" s="1" t="s">
        <v>324</v>
      </c>
      <c r="G42" s="1">
        <v>2016</v>
      </c>
      <c r="H42" s="1" t="s">
        <v>58</v>
      </c>
      <c r="I42" s="1">
        <v>869113</v>
      </c>
      <c r="J42" s="1" t="s">
        <v>315</v>
      </c>
      <c r="K42" s="1" t="s">
        <v>58</v>
      </c>
      <c r="L42" s="1">
        <v>10.210000000000001</v>
      </c>
    </row>
    <row r="43" spans="1:12">
      <c r="A43" t="s">
        <v>53</v>
      </c>
      <c r="B43" s="1" t="s">
        <v>54</v>
      </c>
      <c r="C43" s="1">
        <v>2016</v>
      </c>
      <c r="D43" s="1" t="s">
        <v>55</v>
      </c>
      <c r="E43" s="1" t="s">
        <v>354</v>
      </c>
      <c r="F43" s="1" t="s">
        <v>289</v>
      </c>
      <c r="G43" s="1">
        <v>2016</v>
      </c>
      <c r="H43" s="1" t="s">
        <v>58</v>
      </c>
      <c r="I43" s="1">
        <v>329347</v>
      </c>
      <c r="J43" s="1" t="s">
        <v>315</v>
      </c>
      <c r="K43" s="1" t="s">
        <v>58</v>
      </c>
      <c r="L43" s="1">
        <v>3.87</v>
      </c>
    </row>
    <row r="44" spans="1:12">
      <c r="A44" t="s">
        <v>53</v>
      </c>
      <c r="B44" s="1" t="s">
        <v>54</v>
      </c>
      <c r="C44" s="1">
        <v>2016</v>
      </c>
      <c r="D44" s="1" t="s">
        <v>55</v>
      </c>
      <c r="E44" s="1" t="s">
        <v>343</v>
      </c>
      <c r="F44" s="1" t="s">
        <v>324</v>
      </c>
      <c r="G44" s="1">
        <v>2016</v>
      </c>
      <c r="H44" s="1" t="s">
        <v>58</v>
      </c>
      <c r="I44" s="1">
        <v>181705</v>
      </c>
      <c r="J44" s="1" t="s">
        <v>315</v>
      </c>
      <c r="K44" s="1" t="s">
        <v>58</v>
      </c>
      <c r="L44" s="1">
        <v>2.13</v>
      </c>
    </row>
    <row r="45" spans="1:12">
      <c r="A45" t="s">
        <v>53</v>
      </c>
      <c r="B45" s="1" t="s">
        <v>54</v>
      </c>
      <c r="C45" s="1">
        <v>2016</v>
      </c>
      <c r="D45" s="1" t="s">
        <v>55</v>
      </c>
      <c r="E45" s="1" t="s">
        <v>356</v>
      </c>
      <c r="F45" s="1" t="s">
        <v>289</v>
      </c>
      <c r="G45" s="1">
        <v>2016</v>
      </c>
      <c r="H45" s="1" t="s">
        <v>58</v>
      </c>
      <c r="I45" s="1">
        <v>150408</v>
      </c>
      <c r="J45" s="1" t="s">
        <v>315</v>
      </c>
      <c r="K45" s="1" t="s">
        <v>58</v>
      </c>
      <c r="L45" s="1">
        <v>1.77</v>
      </c>
    </row>
    <row r="46" spans="1:12">
      <c r="A46" t="s">
        <v>53</v>
      </c>
      <c r="B46" s="1" t="s">
        <v>54</v>
      </c>
      <c r="C46" s="1">
        <v>2016</v>
      </c>
      <c r="D46" s="1" t="s">
        <v>55</v>
      </c>
      <c r="E46" s="1" t="s">
        <v>340</v>
      </c>
      <c r="F46" s="1" t="s">
        <v>324</v>
      </c>
      <c r="G46" s="1">
        <v>2016</v>
      </c>
      <c r="H46" s="1" t="s">
        <v>58</v>
      </c>
      <c r="I46" s="1">
        <v>132198</v>
      </c>
      <c r="J46" s="1" t="s">
        <v>315</v>
      </c>
      <c r="K46" s="1" t="s">
        <v>58</v>
      </c>
      <c r="L46" s="1">
        <v>1.55</v>
      </c>
    </row>
    <row r="47" spans="1:12">
      <c r="A47" t="s">
        <v>53</v>
      </c>
      <c r="B47" s="1" t="s">
        <v>54</v>
      </c>
      <c r="C47" s="1">
        <v>2016</v>
      </c>
      <c r="D47" s="1" t="s">
        <v>55</v>
      </c>
      <c r="E47" s="1" t="s">
        <v>344</v>
      </c>
      <c r="F47" s="1" t="s">
        <v>335</v>
      </c>
      <c r="G47" s="1">
        <v>2016</v>
      </c>
      <c r="H47" s="1" t="s">
        <v>58</v>
      </c>
      <c r="I47" s="1">
        <v>80996</v>
      </c>
      <c r="J47" s="1" t="s">
        <v>315</v>
      </c>
      <c r="K47" s="1" t="s">
        <v>58</v>
      </c>
      <c r="L47" s="1">
        <v>0.95</v>
      </c>
    </row>
    <row r="48" spans="1:12">
      <c r="A48" t="s">
        <v>53</v>
      </c>
      <c r="B48" s="1" t="s">
        <v>54</v>
      </c>
      <c r="C48" s="1">
        <v>2016</v>
      </c>
      <c r="D48" s="1" t="s">
        <v>55</v>
      </c>
      <c r="E48" s="1" t="s">
        <v>345</v>
      </c>
      <c r="F48" s="1" t="s">
        <v>335</v>
      </c>
      <c r="G48" s="1">
        <v>2016</v>
      </c>
      <c r="H48" s="1" t="s">
        <v>58</v>
      </c>
      <c r="I48" s="1">
        <v>52095</v>
      </c>
      <c r="J48" s="1" t="s">
        <v>315</v>
      </c>
      <c r="K48" s="1" t="s">
        <v>58</v>
      </c>
      <c r="L48" s="1">
        <v>0.61</v>
      </c>
    </row>
    <row r="49" spans="1:12">
      <c r="A49" t="s">
        <v>53</v>
      </c>
      <c r="B49" s="1" t="s">
        <v>54</v>
      </c>
      <c r="C49" s="1">
        <v>2016</v>
      </c>
      <c r="D49" s="1" t="s">
        <v>55</v>
      </c>
      <c r="E49" s="1" t="s">
        <v>358</v>
      </c>
      <c r="F49" s="1" t="s">
        <v>359</v>
      </c>
      <c r="G49" s="1">
        <v>2016</v>
      </c>
      <c r="H49" s="1" t="s">
        <v>58</v>
      </c>
      <c r="I49" s="1">
        <v>27811</v>
      </c>
      <c r="J49" s="1" t="s">
        <v>315</v>
      </c>
      <c r="K49" s="1" t="s">
        <v>58</v>
      </c>
      <c r="L49" s="1">
        <v>0.33</v>
      </c>
    </row>
    <row r="50" spans="1:12">
      <c r="A50" t="s">
        <v>53</v>
      </c>
      <c r="B50" s="1" t="s">
        <v>54</v>
      </c>
      <c r="C50" s="1">
        <v>2016</v>
      </c>
      <c r="D50" s="1" t="s">
        <v>55</v>
      </c>
      <c r="E50" s="1" t="s">
        <v>336</v>
      </c>
      <c r="F50" s="1" t="s">
        <v>337</v>
      </c>
      <c r="G50" s="1">
        <v>2016</v>
      </c>
      <c r="H50" s="1" t="s">
        <v>58</v>
      </c>
      <c r="I50" s="1">
        <v>25831</v>
      </c>
      <c r="J50" s="1" t="s">
        <v>315</v>
      </c>
      <c r="K50" s="1" t="s">
        <v>58</v>
      </c>
      <c r="L50" s="1">
        <v>0.3</v>
      </c>
    </row>
    <row r="51" spans="1:12">
      <c r="A51" t="s">
        <v>53</v>
      </c>
      <c r="B51" s="1" t="s">
        <v>54</v>
      </c>
      <c r="C51" s="1">
        <v>2016</v>
      </c>
      <c r="D51" s="1" t="s">
        <v>55</v>
      </c>
      <c r="E51" s="1" t="s">
        <v>360</v>
      </c>
      <c r="F51" s="1" t="s">
        <v>324</v>
      </c>
      <c r="G51" s="1">
        <v>2016</v>
      </c>
      <c r="H51" s="1" t="s">
        <v>58</v>
      </c>
      <c r="I51" s="1">
        <v>19989</v>
      </c>
      <c r="J51" s="1" t="s">
        <v>315</v>
      </c>
      <c r="K51" s="1" t="s">
        <v>58</v>
      </c>
      <c r="L51" s="1">
        <v>0.23</v>
      </c>
    </row>
    <row r="52" spans="1:12">
      <c r="A52" t="s">
        <v>53</v>
      </c>
      <c r="B52" s="1" t="s">
        <v>54</v>
      </c>
      <c r="C52" s="1">
        <v>2019</v>
      </c>
      <c r="D52" s="1" t="s">
        <v>55</v>
      </c>
      <c r="E52" s="1" t="s">
        <v>357</v>
      </c>
      <c r="F52" s="1" t="s">
        <v>324</v>
      </c>
      <c r="G52" s="1">
        <v>2019</v>
      </c>
      <c r="H52" s="1" t="s">
        <v>58</v>
      </c>
      <c r="I52" s="1">
        <v>755270</v>
      </c>
      <c r="J52" s="1" t="s">
        <v>315</v>
      </c>
      <c r="K52" s="1" t="s">
        <v>58</v>
      </c>
      <c r="L52" s="1">
        <v>8.4700000000000006</v>
      </c>
    </row>
    <row r="53" spans="1:12">
      <c r="A53" t="s">
        <v>53</v>
      </c>
      <c r="B53" s="1" t="s">
        <v>54</v>
      </c>
      <c r="C53" s="1">
        <v>2019</v>
      </c>
      <c r="D53" s="1" t="s">
        <v>55</v>
      </c>
      <c r="E53" s="1" t="s">
        <v>354</v>
      </c>
      <c r="F53" s="1" t="s">
        <v>289</v>
      </c>
      <c r="G53" s="1">
        <v>2019</v>
      </c>
      <c r="H53" s="1" t="s">
        <v>58</v>
      </c>
      <c r="I53" s="1">
        <v>388820</v>
      </c>
      <c r="J53" s="1" t="s">
        <v>315</v>
      </c>
      <c r="K53" s="1" t="s">
        <v>58</v>
      </c>
      <c r="L53" s="1">
        <v>4.3600000000000003</v>
      </c>
    </row>
    <row r="54" spans="1:12">
      <c r="A54" t="s">
        <v>53</v>
      </c>
      <c r="B54" s="1" t="s">
        <v>54</v>
      </c>
      <c r="C54" s="1">
        <v>2019</v>
      </c>
      <c r="D54" s="1" t="s">
        <v>55</v>
      </c>
      <c r="E54" s="1" t="s">
        <v>361</v>
      </c>
      <c r="F54" s="1" t="s">
        <v>289</v>
      </c>
      <c r="G54" s="1">
        <v>2019</v>
      </c>
      <c r="H54" s="1" t="s">
        <v>58</v>
      </c>
      <c r="I54" s="1">
        <v>328447</v>
      </c>
      <c r="J54" s="1" t="s">
        <v>315</v>
      </c>
      <c r="K54" s="1" t="s">
        <v>58</v>
      </c>
      <c r="L54" s="1">
        <v>3.69</v>
      </c>
    </row>
    <row r="55" spans="1:12">
      <c r="A55" t="s">
        <v>53</v>
      </c>
      <c r="B55" s="1" t="s">
        <v>54</v>
      </c>
      <c r="C55" s="1">
        <v>2019</v>
      </c>
      <c r="D55" s="1" t="s">
        <v>55</v>
      </c>
      <c r="E55" s="1" t="s">
        <v>356</v>
      </c>
      <c r="F55" s="1" t="s">
        <v>289</v>
      </c>
      <c r="G55" s="1">
        <v>2019</v>
      </c>
      <c r="H55" s="1" t="s">
        <v>58</v>
      </c>
      <c r="I55" s="1">
        <v>171475</v>
      </c>
      <c r="J55" s="1" t="s">
        <v>315</v>
      </c>
      <c r="K55" s="1" t="s">
        <v>58</v>
      </c>
      <c r="L55" s="1">
        <v>1.92</v>
      </c>
    </row>
    <row r="56" spans="1:12">
      <c r="A56" t="s">
        <v>53</v>
      </c>
      <c r="B56" s="1" t="s">
        <v>54</v>
      </c>
      <c r="C56" s="1">
        <v>2019</v>
      </c>
      <c r="D56" s="1" t="s">
        <v>55</v>
      </c>
      <c r="E56" s="1" t="s">
        <v>340</v>
      </c>
      <c r="F56" s="1" t="s">
        <v>324</v>
      </c>
      <c r="G56" s="1">
        <v>2019</v>
      </c>
      <c r="H56" s="1" t="s">
        <v>58</v>
      </c>
      <c r="I56" s="1">
        <v>137764</v>
      </c>
      <c r="J56" s="1" t="s">
        <v>315</v>
      </c>
      <c r="K56" s="1" t="s">
        <v>58</v>
      </c>
      <c r="L56" s="1">
        <v>1.55</v>
      </c>
    </row>
    <row r="57" spans="1:12">
      <c r="A57" t="s">
        <v>53</v>
      </c>
      <c r="B57" s="1" t="s">
        <v>54</v>
      </c>
      <c r="C57" s="1">
        <v>2019</v>
      </c>
      <c r="D57" s="1" t="s">
        <v>55</v>
      </c>
      <c r="E57" s="1" t="s">
        <v>344</v>
      </c>
      <c r="F57" s="1" t="s">
        <v>335</v>
      </c>
      <c r="G57" s="1">
        <v>2019</v>
      </c>
      <c r="H57" s="1" t="s">
        <v>58</v>
      </c>
      <c r="I57" s="1">
        <v>87785</v>
      </c>
      <c r="J57" s="1" t="s">
        <v>315</v>
      </c>
      <c r="K57" s="1" t="s">
        <v>58</v>
      </c>
      <c r="L57" s="1">
        <v>0.98</v>
      </c>
    </row>
    <row r="58" spans="1:12">
      <c r="A58" t="s">
        <v>53</v>
      </c>
      <c r="B58" s="1" t="s">
        <v>54</v>
      </c>
      <c r="C58" s="1">
        <v>2019</v>
      </c>
      <c r="D58" s="1" t="s">
        <v>55</v>
      </c>
      <c r="E58" s="1" t="s">
        <v>345</v>
      </c>
      <c r="F58" s="1" t="s">
        <v>335</v>
      </c>
      <c r="G58" s="1">
        <v>2019</v>
      </c>
      <c r="H58" s="1" t="s">
        <v>58</v>
      </c>
      <c r="I58" s="1">
        <v>85979</v>
      </c>
      <c r="J58" s="1" t="s">
        <v>315</v>
      </c>
      <c r="K58" s="1" t="s">
        <v>58</v>
      </c>
      <c r="L58" s="1">
        <v>0.96</v>
      </c>
    </row>
    <row r="59" spans="1:12">
      <c r="A59" t="s">
        <v>53</v>
      </c>
      <c r="B59" s="1" t="s">
        <v>54</v>
      </c>
      <c r="C59" s="1">
        <v>2019</v>
      </c>
      <c r="D59" s="1" t="s">
        <v>55</v>
      </c>
      <c r="E59" s="1" t="s">
        <v>358</v>
      </c>
      <c r="F59" s="1" t="s">
        <v>359</v>
      </c>
      <c r="G59" s="1">
        <v>2019</v>
      </c>
      <c r="H59" s="1" t="s">
        <v>58</v>
      </c>
      <c r="I59" s="1">
        <v>83897</v>
      </c>
      <c r="J59" s="1" t="s">
        <v>315</v>
      </c>
      <c r="K59" s="1" t="s">
        <v>58</v>
      </c>
      <c r="L59" s="1">
        <v>0.94</v>
      </c>
    </row>
    <row r="60" spans="1:12">
      <c r="A60" t="s">
        <v>53</v>
      </c>
      <c r="B60" s="1" t="s">
        <v>54</v>
      </c>
      <c r="C60" s="1">
        <v>2019</v>
      </c>
      <c r="D60" s="1" t="s">
        <v>55</v>
      </c>
      <c r="E60" s="1" t="s">
        <v>336</v>
      </c>
      <c r="F60" s="1" t="s">
        <v>337</v>
      </c>
      <c r="G60" s="1">
        <v>2019</v>
      </c>
      <c r="H60" s="1" t="s">
        <v>58</v>
      </c>
      <c r="I60" s="1">
        <v>64251</v>
      </c>
      <c r="J60" s="1" t="s">
        <v>315</v>
      </c>
      <c r="K60" s="1" t="s">
        <v>58</v>
      </c>
      <c r="L60" s="1">
        <v>0.72</v>
      </c>
    </row>
    <row r="61" spans="1:12">
      <c r="A61" t="s">
        <v>53</v>
      </c>
      <c r="B61" s="1" t="s">
        <v>54</v>
      </c>
      <c r="C61" s="1">
        <v>2019</v>
      </c>
      <c r="D61" s="1" t="s">
        <v>55</v>
      </c>
      <c r="E61" s="1" t="s">
        <v>360</v>
      </c>
      <c r="F61" s="1" t="s">
        <v>324</v>
      </c>
      <c r="G61" s="1">
        <v>2019</v>
      </c>
      <c r="H61" s="1" t="s">
        <v>58</v>
      </c>
      <c r="I61" s="1">
        <v>45299</v>
      </c>
      <c r="J61" s="1" t="s">
        <v>315</v>
      </c>
      <c r="K61" s="1" t="s">
        <v>58</v>
      </c>
      <c r="L61" s="1">
        <v>0.51</v>
      </c>
    </row>
    <row r="62" spans="1:12">
      <c r="A62" t="s">
        <v>53</v>
      </c>
      <c r="B62" s="1" t="s">
        <v>54</v>
      </c>
      <c r="C62" s="1">
        <v>2001</v>
      </c>
      <c r="D62" s="1" t="s">
        <v>67</v>
      </c>
      <c r="E62" s="1" t="s">
        <v>340</v>
      </c>
      <c r="F62" s="1" t="s">
        <v>324</v>
      </c>
      <c r="G62" s="1">
        <v>2001</v>
      </c>
      <c r="H62" s="1" t="s">
        <v>58</v>
      </c>
      <c r="I62" s="1">
        <v>35100</v>
      </c>
      <c r="J62" s="1" t="s">
        <v>315</v>
      </c>
      <c r="K62" s="1" t="s">
        <v>58</v>
      </c>
      <c r="L62" s="1">
        <v>2.9</v>
      </c>
    </row>
    <row r="63" spans="1:12">
      <c r="A63" t="s">
        <v>53</v>
      </c>
      <c r="B63" s="1" t="s">
        <v>54</v>
      </c>
      <c r="C63" s="1">
        <v>2001</v>
      </c>
      <c r="D63" s="1" t="s">
        <v>67</v>
      </c>
      <c r="E63" s="1" t="s">
        <v>348</v>
      </c>
      <c r="F63" s="1" t="s">
        <v>349</v>
      </c>
      <c r="G63" s="1">
        <v>2001</v>
      </c>
      <c r="H63" s="1" t="s">
        <v>58</v>
      </c>
      <c r="I63" s="1">
        <v>9313</v>
      </c>
      <c r="J63" s="1" t="s">
        <v>315</v>
      </c>
      <c r="K63" s="1" t="s">
        <v>58</v>
      </c>
      <c r="L63" s="1">
        <v>0.8</v>
      </c>
    </row>
    <row r="64" spans="1:12">
      <c r="A64" t="s">
        <v>53</v>
      </c>
      <c r="B64" s="1" t="s">
        <v>54</v>
      </c>
      <c r="C64" s="1">
        <v>2001</v>
      </c>
      <c r="D64" s="1" t="s">
        <v>67</v>
      </c>
      <c r="E64" s="1" t="s">
        <v>362</v>
      </c>
      <c r="F64" s="1" t="s">
        <v>363</v>
      </c>
      <c r="G64" s="1">
        <v>2001</v>
      </c>
      <c r="H64" s="1" t="s">
        <v>58</v>
      </c>
      <c r="I64" s="1">
        <v>8073</v>
      </c>
      <c r="J64" s="1" t="s">
        <v>315</v>
      </c>
      <c r="K64" s="1" t="s">
        <v>58</v>
      </c>
      <c r="L64" s="1">
        <v>0.7</v>
      </c>
    </row>
    <row r="65" spans="1:12">
      <c r="A65" t="s">
        <v>53</v>
      </c>
      <c r="B65" s="1" t="s">
        <v>54</v>
      </c>
      <c r="C65" s="1">
        <v>2001</v>
      </c>
      <c r="D65" s="1" t="s">
        <v>67</v>
      </c>
      <c r="E65" s="1" t="s">
        <v>338</v>
      </c>
      <c r="F65" s="1" t="s">
        <v>339</v>
      </c>
      <c r="G65" s="1">
        <v>2001</v>
      </c>
      <c r="H65" s="1" t="s">
        <v>58</v>
      </c>
      <c r="I65" s="1">
        <v>7488</v>
      </c>
      <c r="J65" s="1" t="s">
        <v>315</v>
      </c>
      <c r="K65" s="1" t="s">
        <v>58</v>
      </c>
      <c r="L65" s="1">
        <v>0.6</v>
      </c>
    </row>
    <row r="66" spans="1:12">
      <c r="A66" t="s">
        <v>53</v>
      </c>
      <c r="B66" s="1" t="s">
        <v>54</v>
      </c>
      <c r="C66" s="1">
        <v>2001</v>
      </c>
      <c r="D66" s="1" t="s">
        <v>67</v>
      </c>
      <c r="E66" s="1" t="s">
        <v>352</v>
      </c>
      <c r="F66" s="1" t="s">
        <v>353</v>
      </c>
      <c r="G66" s="1">
        <v>2001</v>
      </c>
      <c r="H66" s="1" t="s">
        <v>58</v>
      </c>
      <c r="I66" s="1">
        <v>6532</v>
      </c>
      <c r="J66" s="1" t="s">
        <v>315</v>
      </c>
      <c r="K66" s="1" t="s">
        <v>58</v>
      </c>
      <c r="L66" s="1">
        <v>0.5</v>
      </c>
    </row>
    <row r="67" spans="1:12">
      <c r="A67" t="s">
        <v>53</v>
      </c>
      <c r="B67" s="1" t="s">
        <v>54</v>
      </c>
      <c r="C67" s="1">
        <v>2001</v>
      </c>
      <c r="D67" s="1" t="s">
        <v>67</v>
      </c>
      <c r="E67" s="1" t="s">
        <v>345</v>
      </c>
      <c r="F67" s="1" t="s">
        <v>335</v>
      </c>
      <c r="G67" s="1">
        <v>2001</v>
      </c>
      <c r="H67" s="1" t="s">
        <v>58</v>
      </c>
      <c r="I67" s="1">
        <v>3941</v>
      </c>
      <c r="J67" s="1" t="s">
        <v>315</v>
      </c>
      <c r="K67" s="1" t="s">
        <v>58</v>
      </c>
      <c r="L67" s="1">
        <v>0.3</v>
      </c>
    </row>
    <row r="68" spans="1:12">
      <c r="A68" t="s">
        <v>53</v>
      </c>
      <c r="B68" s="1" t="s">
        <v>54</v>
      </c>
      <c r="C68" s="1">
        <v>2001</v>
      </c>
      <c r="D68" s="1" t="s">
        <v>67</v>
      </c>
      <c r="E68" s="1" t="s">
        <v>364</v>
      </c>
      <c r="F68" s="1" t="s">
        <v>365</v>
      </c>
      <c r="G68" s="1">
        <v>2001</v>
      </c>
      <c r="H68" s="1" t="s">
        <v>58</v>
      </c>
      <c r="I68" s="1">
        <v>3241</v>
      </c>
      <c r="J68" s="1" t="s">
        <v>315</v>
      </c>
      <c r="K68" s="1" t="s">
        <v>58</v>
      </c>
      <c r="L68" s="1">
        <v>0.3</v>
      </c>
    </row>
    <row r="69" spans="1:12">
      <c r="A69" t="s">
        <v>53</v>
      </c>
      <c r="B69" s="1" t="s">
        <v>54</v>
      </c>
      <c r="C69" s="1">
        <v>2001</v>
      </c>
      <c r="D69" s="1" t="s">
        <v>67</v>
      </c>
      <c r="E69" s="1" t="s">
        <v>366</v>
      </c>
      <c r="F69" s="1" t="s">
        <v>363</v>
      </c>
      <c r="G69" s="1">
        <v>2001</v>
      </c>
      <c r="H69" s="1" t="s">
        <v>58</v>
      </c>
      <c r="I69" s="1">
        <v>2269</v>
      </c>
      <c r="J69" s="1" t="s">
        <v>315</v>
      </c>
      <c r="K69" s="1" t="s">
        <v>58</v>
      </c>
      <c r="L69" s="1">
        <v>0.2</v>
      </c>
    </row>
    <row r="70" spans="1:12">
      <c r="A70" t="s">
        <v>53</v>
      </c>
      <c r="B70" s="1" t="s">
        <v>54</v>
      </c>
      <c r="C70" s="1">
        <v>2001</v>
      </c>
      <c r="D70" s="1" t="s">
        <v>67</v>
      </c>
      <c r="E70" s="1" t="s">
        <v>367</v>
      </c>
      <c r="F70" s="1" t="s">
        <v>359</v>
      </c>
      <c r="G70" s="1">
        <v>2001</v>
      </c>
      <c r="H70" s="1" t="s">
        <v>58</v>
      </c>
      <c r="I70" s="1">
        <v>2154</v>
      </c>
      <c r="J70" s="1" t="s">
        <v>315</v>
      </c>
      <c r="K70" s="1" t="s">
        <v>58</v>
      </c>
      <c r="L70" s="1">
        <v>0.2</v>
      </c>
    </row>
    <row r="71" spans="1:12">
      <c r="A71" t="s">
        <v>53</v>
      </c>
      <c r="B71" s="1" t="s">
        <v>54</v>
      </c>
      <c r="C71" s="1">
        <v>2001</v>
      </c>
      <c r="D71" s="1" t="s">
        <v>67</v>
      </c>
      <c r="E71" s="32" t="s">
        <v>368</v>
      </c>
      <c r="F71" s="1" t="s">
        <v>369</v>
      </c>
      <c r="G71" s="1">
        <v>2001</v>
      </c>
      <c r="H71" s="1" t="s">
        <v>58</v>
      </c>
      <c r="I71" s="1">
        <v>1866</v>
      </c>
      <c r="J71" s="1" t="s">
        <v>315</v>
      </c>
      <c r="K71" s="1" t="s">
        <v>58</v>
      </c>
      <c r="L71" s="1">
        <v>0.2</v>
      </c>
    </row>
    <row r="72" spans="1:12">
      <c r="A72" t="s">
        <v>53</v>
      </c>
      <c r="B72" s="1" t="s">
        <v>54</v>
      </c>
      <c r="C72" s="1">
        <v>2012</v>
      </c>
      <c r="D72" s="1" t="s">
        <v>67</v>
      </c>
      <c r="E72" s="1" t="s">
        <v>348</v>
      </c>
      <c r="F72" s="1" t="s">
        <v>349</v>
      </c>
      <c r="G72" s="1">
        <v>2012</v>
      </c>
      <c r="H72" s="1" t="s">
        <v>58</v>
      </c>
      <c r="I72" s="1">
        <v>26639</v>
      </c>
      <c r="J72" s="1" t="s">
        <v>315</v>
      </c>
      <c r="K72" s="1" t="s">
        <v>58</v>
      </c>
      <c r="L72" s="1">
        <v>1.28</v>
      </c>
    </row>
    <row r="73" spans="1:12">
      <c r="A73" t="s">
        <v>53</v>
      </c>
      <c r="B73" s="1" t="s">
        <v>54</v>
      </c>
      <c r="C73" s="1">
        <v>2012</v>
      </c>
      <c r="D73" s="1" t="s">
        <v>67</v>
      </c>
      <c r="E73" s="1" t="s">
        <v>340</v>
      </c>
      <c r="F73" s="1" t="s">
        <v>324</v>
      </c>
      <c r="G73" s="1">
        <v>2012</v>
      </c>
      <c r="H73" s="1" t="s">
        <v>58</v>
      </c>
      <c r="I73" s="1">
        <v>16800</v>
      </c>
      <c r="J73" s="1" t="s">
        <v>315</v>
      </c>
      <c r="K73" s="1" t="s">
        <v>58</v>
      </c>
      <c r="L73" s="1">
        <v>0.81</v>
      </c>
    </row>
    <row r="74" spans="1:12">
      <c r="A74" t="s">
        <v>53</v>
      </c>
      <c r="B74" s="1" t="s">
        <v>54</v>
      </c>
      <c r="C74" s="1">
        <v>2012</v>
      </c>
      <c r="D74" s="1" t="s">
        <v>67</v>
      </c>
      <c r="E74" s="1" t="s">
        <v>352</v>
      </c>
      <c r="F74" s="1" t="s">
        <v>353</v>
      </c>
      <c r="G74" s="1">
        <v>2012</v>
      </c>
      <c r="H74" s="1" t="s">
        <v>58</v>
      </c>
      <c r="I74" s="1">
        <v>9191</v>
      </c>
      <c r="J74" s="1" t="s">
        <v>315</v>
      </c>
      <c r="K74" s="1" t="s">
        <v>58</v>
      </c>
      <c r="L74" s="1">
        <v>0.44</v>
      </c>
    </row>
    <row r="75" spans="1:12">
      <c r="A75" t="s">
        <v>53</v>
      </c>
      <c r="B75" s="1" t="s">
        <v>54</v>
      </c>
      <c r="C75" s="1">
        <v>2012</v>
      </c>
      <c r="D75" s="1" t="s">
        <v>67</v>
      </c>
      <c r="E75" s="1" t="s">
        <v>370</v>
      </c>
      <c r="F75" s="1" t="s">
        <v>339</v>
      </c>
      <c r="G75" s="1">
        <v>2012</v>
      </c>
      <c r="H75" s="1" t="s">
        <v>58</v>
      </c>
      <c r="I75" s="1">
        <v>6647</v>
      </c>
      <c r="J75" s="1" t="s">
        <v>315</v>
      </c>
      <c r="K75" s="1" t="s">
        <v>58</v>
      </c>
      <c r="L75" s="1">
        <v>0.32</v>
      </c>
    </row>
    <row r="76" spans="1:12">
      <c r="A76" t="s">
        <v>53</v>
      </c>
      <c r="B76" s="1" t="s">
        <v>54</v>
      </c>
      <c r="C76" s="1">
        <v>2012</v>
      </c>
      <c r="D76" s="1" t="s">
        <v>67</v>
      </c>
      <c r="E76" s="32" t="s">
        <v>367</v>
      </c>
      <c r="F76" s="1" t="s">
        <v>359</v>
      </c>
      <c r="G76" s="1">
        <v>2012</v>
      </c>
      <c r="H76" s="1" t="s">
        <v>58</v>
      </c>
      <c r="I76" s="1">
        <v>4799</v>
      </c>
      <c r="J76" s="1" t="s">
        <v>315</v>
      </c>
      <c r="K76" s="1" t="s">
        <v>58</v>
      </c>
      <c r="L76" s="1">
        <v>0.23</v>
      </c>
    </row>
    <row r="77" spans="1:12">
      <c r="A77" t="s">
        <v>53</v>
      </c>
      <c r="B77" s="1" t="s">
        <v>54</v>
      </c>
      <c r="C77" s="1">
        <v>2012</v>
      </c>
      <c r="D77" s="1" t="s">
        <v>67</v>
      </c>
      <c r="E77" s="32" t="s">
        <v>345</v>
      </c>
      <c r="F77" s="1" t="s">
        <v>335</v>
      </c>
      <c r="G77" s="1">
        <v>2012</v>
      </c>
      <c r="H77" s="1" t="s">
        <v>58</v>
      </c>
      <c r="I77" s="1">
        <v>3863</v>
      </c>
      <c r="J77" s="1" t="s">
        <v>315</v>
      </c>
      <c r="K77" s="1" t="s">
        <v>58</v>
      </c>
      <c r="L77" s="1">
        <v>0.18</v>
      </c>
    </row>
    <row r="78" spans="1:12">
      <c r="A78" t="s">
        <v>53</v>
      </c>
      <c r="B78" s="1" t="s">
        <v>54</v>
      </c>
      <c r="C78" s="1">
        <v>2012</v>
      </c>
      <c r="D78" s="1" t="s">
        <v>67</v>
      </c>
      <c r="E78" s="32" t="s">
        <v>371</v>
      </c>
      <c r="F78" s="1" t="s">
        <v>349</v>
      </c>
      <c r="G78" s="1">
        <v>2012</v>
      </c>
      <c r="H78" s="1" t="s">
        <v>58</v>
      </c>
      <c r="I78" s="1">
        <v>3564</v>
      </c>
      <c r="J78" s="1" t="s">
        <v>315</v>
      </c>
      <c r="K78" s="1" t="s">
        <v>58</v>
      </c>
      <c r="L78" s="1">
        <v>0.17</v>
      </c>
    </row>
    <row r="79" spans="1:12">
      <c r="A79" t="s">
        <v>53</v>
      </c>
      <c r="B79" s="1" t="s">
        <v>54</v>
      </c>
      <c r="C79" s="1">
        <v>2012</v>
      </c>
      <c r="D79" s="1" t="s">
        <v>67</v>
      </c>
      <c r="E79" s="32" t="s">
        <v>366</v>
      </c>
      <c r="F79" s="1" t="s">
        <v>363</v>
      </c>
      <c r="G79" s="1">
        <v>2012</v>
      </c>
      <c r="H79" s="1" t="s">
        <v>58</v>
      </c>
      <c r="I79" s="1">
        <v>3423</v>
      </c>
      <c r="J79" s="1" t="s">
        <v>315</v>
      </c>
      <c r="K79" s="1" t="s">
        <v>58</v>
      </c>
      <c r="L79" s="1">
        <v>0.16</v>
      </c>
    </row>
    <row r="80" spans="1:12">
      <c r="A80" t="s">
        <v>53</v>
      </c>
      <c r="B80" s="1" t="s">
        <v>54</v>
      </c>
      <c r="C80" s="1">
        <v>2012</v>
      </c>
      <c r="D80" s="1" t="s">
        <v>67</v>
      </c>
      <c r="E80" s="32" t="s">
        <v>372</v>
      </c>
      <c r="F80" s="1" t="s">
        <v>349</v>
      </c>
      <c r="G80" s="1">
        <v>2012</v>
      </c>
      <c r="H80" s="1" t="s">
        <v>58</v>
      </c>
      <c r="I80" s="1">
        <v>2665</v>
      </c>
      <c r="J80" s="1" t="s">
        <v>315</v>
      </c>
      <c r="K80" s="1" t="s">
        <v>58</v>
      </c>
      <c r="L80" s="1">
        <v>0.13</v>
      </c>
    </row>
    <row r="81" spans="1:12">
      <c r="A81" t="s">
        <v>53</v>
      </c>
      <c r="B81" s="1" t="s">
        <v>54</v>
      </c>
      <c r="C81" s="1">
        <v>2012</v>
      </c>
      <c r="D81" s="1" t="s">
        <v>67</v>
      </c>
      <c r="E81" s="32" t="s">
        <v>368</v>
      </c>
      <c r="F81" s="1" t="s">
        <v>369</v>
      </c>
      <c r="G81" s="1">
        <v>2012</v>
      </c>
      <c r="H81" s="1" t="s">
        <v>58</v>
      </c>
      <c r="I81" s="1">
        <v>2479</v>
      </c>
      <c r="J81" s="1" t="s">
        <v>315</v>
      </c>
      <c r="K81" s="1" t="s">
        <v>58</v>
      </c>
      <c r="L81" s="1">
        <v>0.12</v>
      </c>
    </row>
    <row r="82" spans="1:12">
      <c r="A82" t="s">
        <v>53</v>
      </c>
      <c r="B82" s="1" t="s">
        <v>54</v>
      </c>
      <c r="C82" s="1">
        <v>2017</v>
      </c>
      <c r="D82" s="1" t="s">
        <v>67</v>
      </c>
      <c r="E82" s="32" t="s">
        <v>348</v>
      </c>
      <c r="F82" s="1" t="s">
        <v>349</v>
      </c>
      <c r="G82" s="1">
        <v>2012</v>
      </c>
      <c r="H82" s="1" t="s">
        <v>58</v>
      </c>
      <c r="I82" s="1">
        <v>34877</v>
      </c>
      <c r="J82" s="1" t="s">
        <v>315</v>
      </c>
      <c r="K82" s="1" t="s">
        <v>58</v>
      </c>
      <c r="L82" s="1">
        <v>1.75</v>
      </c>
    </row>
    <row r="83" spans="1:12">
      <c r="A83" t="s">
        <v>53</v>
      </c>
      <c r="B83" s="1" t="s">
        <v>54</v>
      </c>
      <c r="C83" s="1">
        <v>2017</v>
      </c>
      <c r="D83" s="1" t="s">
        <v>67</v>
      </c>
      <c r="E83" s="32" t="s">
        <v>340</v>
      </c>
      <c r="F83" s="1" t="s">
        <v>324</v>
      </c>
      <c r="G83" s="1">
        <v>2012</v>
      </c>
      <c r="H83" s="1" t="s">
        <v>58</v>
      </c>
      <c r="I83" s="1">
        <v>16800</v>
      </c>
      <c r="J83" s="1" t="s">
        <v>315</v>
      </c>
      <c r="K83" s="1" t="s">
        <v>58</v>
      </c>
      <c r="L83" s="1">
        <v>0.84</v>
      </c>
    </row>
    <row r="84" spans="1:12">
      <c r="A84" t="s">
        <v>53</v>
      </c>
      <c r="B84" s="1" t="s">
        <v>54</v>
      </c>
      <c r="C84" s="1">
        <v>2017</v>
      </c>
      <c r="D84" s="1" t="s">
        <v>67</v>
      </c>
      <c r="E84" s="32" t="s">
        <v>352</v>
      </c>
      <c r="F84" s="1" t="s">
        <v>353</v>
      </c>
      <c r="G84" s="1">
        <v>2012</v>
      </c>
      <c r="H84" s="1" t="s">
        <v>58</v>
      </c>
      <c r="I84" s="1">
        <v>11702</v>
      </c>
      <c r="J84" s="1" t="s">
        <v>315</v>
      </c>
      <c r="K84" s="1" t="s">
        <v>58</v>
      </c>
      <c r="L84" s="1">
        <v>0.59</v>
      </c>
    </row>
    <row r="85" spans="1:12">
      <c r="A85" t="s">
        <v>53</v>
      </c>
      <c r="B85" s="1" t="s">
        <v>54</v>
      </c>
      <c r="C85" s="1">
        <v>2017</v>
      </c>
      <c r="D85" s="1" t="s">
        <v>67</v>
      </c>
      <c r="E85" s="32" t="s">
        <v>367</v>
      </c>
      <c r="F85" s="1" t="s">
        <v>359</v>
      </c>
      <c r="G85" s="1">
        <v>2012</v>
      </c>
      <c r="H85" s="1" t="s">
        <v>58</v>
      </c>
      <c r="I85" s="1">
        <v>7866</v>
      </c>
      <c r="J85" s="1" t="s">
        <v>315</v>
      </c>
      <c r="K85" s="1" t="s">
        <v>58</v>
      </c>
      <c r="L85" s="1">
        <v>0.39</v>
      </c>
    </row>
    <row r="86" spans="1:12">
      <c r="A86" t="s">
        <v>53</v>
      </c>
      <c r="B86" s="1" t="s">
        <v>54</v>
      </c>
      <c r="C86" s="1">
        <v>2017</v>
      </c>
      <c r="D86" s="1" t="s">
        <v>67</v>
      </c>
      <c r="E86" s="32" t="s">
        <v>345</v>
      </c>
      <c r="F86" s="1" t="s">
        <v>335</v>
      </c>
      <c r="G86" s="1">
        <v>2012</v>
      </c>
      <c r="H86" s="1" t="s">
        <v>58</v>
      </c>
      <c r="I86" s="1">
        <v>6713</v>
      </c>
      <c r="J86" s="1" t="s">
        <v>315</v>
      </c>
      <c r="K86" s="1" t="s">
        <v>58</v>
      </c>
      <c r="L86" s="1">
        <v>34</v>
      </c>
    </row>
    <row r="87" spans="1:12">
      <c r="A87" t="s">
        <v>53</v>
      </c>
      <c r="B87" s="1" t="s">
        <v>54</v>
      </c>
      <c r="C87" s="1">
        <v>2017</v>
      </c>
      <c r="D87" s="1" t="s">
        <v>67</v>
      </c>
      <c r="E87" s="32" t="s">
        <v>373</v>
      </c>
      <c r="F87" s="1" t="s">
        <v>374</v>
      </c>
      <c r="G87" s="1">
        <v>2012</v>
      </c>
      <c r="H87" s="1" t="s">
        <v>58</v>
      </c>
      <c r="I87" s="1">
        <v>3473</v>
      </c>
      <c r="J87" s="1" t="s">
        <v>315</v>
      </c>
      <c r="K87" s="1" t="s">
        <v>58</v>
      </c>
      <c r="L87" s="1">
        <v>0.17</v>
      </c>
    </row>
    <row r="88" spans="1:12">
      <c r="A88" t="s">
        <v>53</v>
      </c>
      <c r="B88" s="1" t="s">
        <v>54</v>
      </c>
      <c r="C88" s="1">
        <v>2017</v>
      </c>
      <c r="D88" s="1" t="s">
        <v>67</v>
      </c>
      <c r="E88" s="32" t="s">
        <v>375</v>
      </c>
      <c r="F88" s="1" t="s">
        <v>376</v>
      </c>
      <c r="G88" s="1">
        <v>2012</v>
      </c>
      <c r="H88" s="1" t="s">
        <v>58</v>
      </c>
      <c r="I88" s="1">
        <v>3442</v>
      </c>
      <c r="J88" s="1" t="s">
        <v>315</v>
      </c>
      <c r="K88" s="1" t="s">
        <v>58</v>
      </c>
      <c r="L88" s="1">
        <v>0.17</v>
      </c>
    </row>
    <row r="89" spans="1:12">
      <c r="A89" t="s">
        <v>53</v>
      </c>
      <c r="B89" s="1" t="s">
        <v>54</v>
      </c>
      <c r="C89" s="1">
        <v>2017</v>
      </c>
      <c r="D89" s="1" t="s">
        <v>67</v>
      </c>
      <c r="E89" s="32" t="s">
        <v>377</v>
      </c>
      <c r="F89" s="1" t="s">
        <v>324</v>
      </c>
      <c r="G89" s="1">
        <v>2012</v>
      </c>
      <c r="H89" s="1" t="s">
        <v>58</v>
      </c>
      <c r="I89" s="1">
        <v>2744</v>
      </c>
      <c r="J89" s="1" t="s">
        <v>315</v>
      </c>
      <c r="K89" s="1" t="s">
        <v>58</v>
      </c>
      <c r="L89" s="1">
        <v>0.14000000000000001</v>
      </c>
    </row>
    <row r="90" spans="1:12">
      <c r="A90" t="s">
        <v>53</v>
      </c>
      <c r="B90" s="1" t="s">
        <v>54</v>
      </c>
      <c r="C90" s="1">
        <v>2017</v>
      </c>
      <c r="D90" s="1" t="s">
        <v>67</v>
      </c>
      <c r="E90" s="32" t="s">
        <v>378</v>
      </c>
      <c r="F90" s="1" t="s">
        <v>363</v>
      </c>
      <c r="G90" s="1">
        <v>2012</v>
      </c>
      <c r="H90" s="1" t="s">
        <v>58</v>
      </c>
      <c r="I90" s="1">
        <v>2676</v>
      </c>
      <c r="J90" s="1" t="s">
        <v>315</v>
      </c>
      <c r="K90" s="1" t="s">
        <v>58</v>
      </c>
      <c r="L90" s="1">
        <v>0.13</v>
      </c>
    </row>
    <row r="91" spans="1:12">
      <c r="A91" t="s">
        <v>53</v>
      </c>
      <c r="B91" s="1" t="s">
        <v>54</v>
      </c>
      <c r="C91" s="1">
        <v>2017</v>
      </c>
      <c r="D91" s="1" t="s">
        <v>67</v>
      </c>
      <c r="E91" s="32" t="s">
        <v>379</v>
      </c>
      <c r="F91" s="1" t="s">
        <v>369</v>
      </c>
      <c r="G91" s="1">
        <v>2012</v>
      </c>
      <c r="H91" s="1" t="s">
        <v>58</v>
      </c>
      <c r="I91" s="1">
        <v>2660</v>
      </c>
      <c r="J91" s="1" t="s">
        <v>315</v>
      </c>
      <c r="K91" s="1" t="s">
        <v>58</v>
      </c>
      <c r="L91" s="1">
        <v>0.13</v>
      </c>
    </row>
  </sheetData>
  <phoneticPr fontId="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711"/>
  <sheetViews>
    <sheetView zoomScaleNormal="100" workbookViewId="0">
      <pane ySplit="1" topLeftCell="A694" activePane="bottomLeft" state="frozen"/>
      <selection pane="bottomLeft" activeCell="Q706" sqref="Q706"/>
    </sheetView>
  </sheetViews>
  <sheetFormatPr defaultColWidth="8.6640625" defaultRowHeight="14.4"/>
  <cols>
    <col min="1" max="16384" width="8.6640625" style="1"/>
  </cols>
  <sheetData>
    <row r="1" spans="1:17">
      <c r="A1" s="4" t="s">
        <v>34</v>
      </c>
      <c r="B1" s="4" t="s">
        <v>35</v>
      </c>
      <c r="C1" s="4" t="s">
        <v>36</v>
      </c>
      <c r="D1" s="4" t="s">
        <v>380</v>
      </c>
      <c r="E1" s="4" t="s">
        <v>381</v>
      </c>
      <c r="F1" s="4" t="s">
        <v>37</v>
      </c>
      <c r="G1" s="4" t="s">
        <v>382</v>
      </c>
      <c r="H1" s="4" t="s">
        <v>383</v>
      </c>
      <c r="I1" s="4" t="s">
        <v>384</v>
      </c>
      <c r="J1" s="4" t="s">
        <v>280</v>
      </c>
      <c r="K1" s="4" t="s">
        <v>385</v>
      </c>
      <c r="L1" s="4" t="s">
        <v>386</v>
      </c>
      <c r="M1" s="4" t="s">
        <v>387</v>
      </c>
      <c r="N1" s="4" t="s">
        <v>388</v>
      </c>
      <c r="O1" s="4" t="s">
        <v>389</v>
      </c>
      <c r="P1" s="4" t="s">
        <v>390</v>
      </c>
      <c r="Q1" s="4" t="s">
        <v>52</v>
      </c>
    </row>
    <row r="2" spans="1:17">
      <c r="A2" t="s">
        <v>53</v>
      </c>
      <c r="B2" s="1" t="s">
        <v>54</v>
      </c>
      <c r="C2" s="1">
        <v>1992</v>
      </c>
      <c r="D2" s="1">
        <v>1979</v>
      </c>
      <c r="E2" s="1" t="s">
        <v>58</v>
      </c>
      <c r="F2" s="1" t="s">
        <v>55</v>
      </c>
      <c r="G2" s="1" t="s">
        <v>391</v>
      </c>
      <c r="H2" s="1" t="s">
        <v>392</v>
      </c>
      <c r="I2" s="1" t="s">
        <v>393</v>
      </c>
      <c r="J2" s="1" t="s">
        <v>394</v>
      </c>
      <c r="K2" s="1" t="s">
        <v>395</v>
      </c>
      <c r="O2" s="1">
        <v>11.5</v>
      </c>
      <c r="P2" s="1" t="s">
        <v>396</v>
      </c>
      <c r="Q2" s="1" t="s">
        <v>397</v>
      </c>
    </row>
    <row r="3" spans="1:17">
      <c r="A3" t="s">
        <v>53</v>
      </c>
      <c r="B3" s="1" t="s">
        <v>54</v>
      </c>
      <c r="C3" s="1">
        <v>1992</v>
      </c>
      <c r="D3" s="1">
        <v>1982</v>
      </c>
      <c r="E3" s="1" t="s">
        <v>58</v>
      </c>
      <c r="F3" s="1" t="s">
        <v>55</v>
      </c>
      <c r="G3" s="1" t="s">
        <v>391</v>
      </c>
      <c r="H3" s="1" t="s">
        <v>392</v>
      </c>
      <c r="I3" s="1" t="s">
        <v>393</v>
      </c>
      <c r="J3" s="1" t="s">
        <v>398</v>
      </c>
      <c r="K3" s="1" t="s">
        <v>395</v>
      </c>
      <c r="O3" s="1">
        <v>16</v>
      </c>
      <c r="P3" s="1" t="s">
        <v>396</v>
      </c>
    </row>
    <row r="4" spans="1:17">
      <c r="A4" t="s">
        <v>53</v>
      </c>
      <c r="B4" s="1" t="s">
        <v>54</v>
      </c>
      <c r="C4" s="1">
        <v>1992</v>
      </c>
      <c r="D4" s="1">
        <v>1987</v>
      </c>
      <c r="E4" s="1" t="s">
        <v>58</v>
      </c>
      <c r="F4" s="1" t="s">
        <v>55</v>
      </c>
      <c r="G4" s="1" t="s">
        <v>391</v>
      </c>
      <c r="H4" s="1" t="s">
        <v>392</v>
      </c>
      <c r="I4" s="1" t="s">
        <v>393</v>
      </c>
      <c r="J4" s="1" t="s">
        <v>399</v>
      </c>
      <c r="K4" s="1" t="s">
        <v>395</v>
      </c>
      <c r="O4" s="1">
        <v>18</v>
      </c>
      <c r="P4" s="1" t="s">
        <v>396</v>
      </c>
    </row>
    <row r="5" spans="1:17">
      <c r="A5" t="s">
        <v>53</v>
      </c>
      <c r="B5" s="1" t="s">
        <v>54</v>
      </c>
      <c r="C5" s="1">
        <v>1992</v>
      </c>
      <c r="D5" s="1">
        <v>1988</v>
      </c>
      <c r="E5" s="1" t="s">
        <v>58</v>
      </c>
      <c r="F5" s="1" t="s">
        <v>55</v>
      </c>
      <c r="G5" s="1" t="s">
        <v>391</v>
      </c>
      <c r="H5" s="1" t="s">
        <v>392</v>
      </c>
      <c r="I5" s="1" t="s">
        <v>393</v>
      </c>
      <c r="J5" s="1" t="s">
        <v>400</v>
      </c>
      <c r="K5" s="1" t="s">
        <v>395</v>
      </c>
      <c r="O5" s="1">
        <v>20.7</v>
      </c>
      <c r="P5" s="1" t="s">
        <v>396</v>
      </c>
    </row>
    <row r="6" spans="1:17">
      <c r="A6" t="s">
        <v>53</v>
      </c>
      <c r="B6" s="1" t="s">
        <v>54</v>
      </c>
      <c r="C6" s="1">
        <v>1992</v>
      </c>
      <c r="D6" s="1">
        <v>1991</v>
      </c>
      <c r="E6" s="1" t="s">
        <v>58</v>
      </c>
      <c r="F6" s="1" t="s">
        <v>55</v>
      </c>
      <c r="G6" s="1" t="s">
        <v>391</v>
      </c>
      <c r="H6" s="1" t="s">
        <v>392</v>
      </c>
      <c r="I6" s="1" t="s">
        <v>393</v>
      </c>
      <c r="J6" s="1" t="s">
        <v>401</v>
      </c>
      <c r="K6" s="1" t="s">
        <v>395</v>
      </c>
      <c r="O6" s="1">
        <v>25</v>
      </c>
      <c r="P6" s="1" t="s">
        <v>396</v>
      </c>
    </row>
    <row r="7" spans="1:17">
      <c r="A7" t="s">
        <v>53</v>
      </c>
      <c r="B7" s="1" t="s">
        <v>54</v>
      </c>
      <c r="C7" s="1">
        <v>1992</v>
      </c>
      <c r="D7" s="1">
        <v>1979</v>
      </c>
      <c r="E7" s="1" t="s">
        <v>58</v>
      </c>
      <c r="F7" s="1" t="s">
        <v>55</v>
      </c>
      <c r="G7" s="1" t="s">
        <v>391</v>
      </c>
      <c r="H7" s="1" t="s">
        <v>402</v>
      </c>
      <c r="I7" s="1" t="s">
        <v>393</v>
      </c>
      <c r="J7" s="1" t="s">
        <v>403</v>
      </c>
      <c r="K7" s="1" t="s">
        <v>395</v>
      </c>
      <c r="O7" s="1">
        <v>1.1499999999999999</v>
      </c>
      <c r="P7" s="1" t="s">
        <v>404</v>
      </c>
    </row>
    <row r="8" spans="1:17">
      <c r="A8" t="s">
        <v>53</v>
      </c>
      <c r="B8" s="1" t="s">
        <v>54</v>
      </c>
      <c r="C8" s="1">
        <v>1992</v>
      </c>
      <c r="D8" s="1">
        <v>1982</v>
      </c>
      <c r="E8" s="1" t="s">
        <v>58</v>
      </c>
      <c r="F8" s="1" t="s">
        <v>55</v>
      </c>
      <c r="G8" s="1" t="s">
        <v>391</v>
      </c>
      <c r="H8" s="1" t="s">
        <v>402</v>
      </c>
      <c r="I8" s="1" t="s">
        <v>393</v>
      </c>
      <c r="J8" s="1" t="s">
        <v>403</v>
      </c>
      <c r="K8" s="1" t="s">
        <v>395</v>
      </c>
      <c r="O8" s="1">
        <v>1.6</v>
      </c>
      <c r="P8" s="1" t="s">
        <v>404</v>
      </c>
    </row>
    <row r="9" spans="1:17">
      <c r="A9" t="s">
        <v>53</v>
      </c>
      <c r="B9" s="1" t="s">
        <v>54</v>
      </c>
      <c r="C9" s="1">
        <v>1992</v>
      </c>
      <c r="D9" s="1">
        <v>1987</v>
      </c>
      <c r="E9" s="1" t="s">
        <v>58</v>
      </c>
      <c r="F9" s="1" t="s">
        <v>55</v>
      </c>
      <c r="G9" s="1" t="s">
        <v>391</v>
      </c>
      <c r="H9" s="1" t="s">
        <v>402</v>
      </c>
      <c r="I9" s="1" t="s">
        <v>393</v>
      </c>
      <c r="J9" s="1" t="s">
        <v>403</v>
      </c>
      <c r="K9" s="1" t="s">
        <v>395</v>
      </c>
      <c r="O9" s="1">
        <v>1.8</v>
      </c>
      <c r="P9" s="1" t="s">
        <v>404</v>
      </c>
    </row>
    <row r="10" spans="1:17">
      <c r="A10" t="s">
        <v>53</v>
      </c>
      <c r="B10" s="1" t="s">
        <v>54</v>
      </c>
      <c r="C10" s="1">
        <v>1992</v>
      </c>
      <c r="D10" s="1">
        <v>1988</v>
      </c>
      <c r="E10" s="1" t="s">
        <v>58</v>
      </c>
      <c r="F10" s="1" t="s">
        <v>55</v>
      </c>
      <c r="G10" s="1" t="s">
        <v>391</v>
      </c>
      <c r="H10" s="1" t="s">
        <v>402</v>
      </c>
      <c r="I10" s="1" t="s">
        <v>393</v>
      </c>
      <c r="J10" s="1" t="s">
        <v>403</v>
      </c>
      <c r="K10" s="1" t="s">
        <v>395</v>
      </c>
      <c r="O10" s="1">
        <v>2.0699999999999998</v>
      </c>
      <c r="P10" s="1" t="s">
        <v>404</v>
      </c>
    </row>
    <row r="11" spans="1:17">
      <c r="A11" t="s">
        <v>53</v>
      </c>
      <c r="B11" s="1" t="s">
        <v>54</v>
      </c>
      <c r="C11" s="1">
        <v>1992</v>
      </c>
      <c r="D11" s="1">
        <v>1991</v>
      </c>
      <c r="E11" s="1" t="s">
        <v>58</v>
      </c>
      <c r="F11" s="1" t="s">
        <v>55</v>
      </c>
      <c r="G11" s="1" t="s">
        <v>391</v>
      </c>
      <c r="H11" s="1" t="s">
        <v>402</v>
      </c>
      <c r="I11" s="1" t="s">
        <v>393</v>
      </c>
      <c r="J11" s="1" t="s">
        <v>403</v>
      </c>
      <c r="K11" s="1" t="s">
        <v>395</v>
      </c>
      <c r="O11" s="1">
        <v>2.5</v>
      </c>
      <c r="P11" s="1" t="s">
        <v>404</v>
      </c>
    </row>
    <row r="12" spans="1:17">
      <c r="A12" t="s">
        <v>53</v>
      </c>
      <c r="B12" s="1" t="s">
        <v>54</v>
      </c>
      <c r="C12" s="1">
        <v>1992</v>
      </c>
      <c r="D12" s="1">
        <v>1979</v>
      </c>
      <c r="E12" s="1" t="s">
        <v>58</v>
      </c>
      <c r="F12" s="1" t="s">
        <v>55</v>
      </c>
      <c r="G12" s="1" t="s">
        <v>391</v>
      </c>
      <c r="H12" s="1" t="s">
        <v>402</v>
      </c>
      <c r="I12" s="1" t="s">
        <v>393</v>
      </c>
      <c r="J12" s="1" t="s">
        <v>405</v>
      </c>
      <c r="K12" s="1" t="s">
        <v>395</v>
      </c>
      <c r="O12" s="1">
        <v>0.68</v>
      </c>
      <c r="P12" s="1" t="s">
        <v>404</v>
      </c>
    </row>
    <row r="13" spans="1:17">
      <c r="A13" t="s">
        <v>53</v>
      </c>
      <c r="B13" s="1" t="s">
        <v>54</v>
      </c>
      <c r="C13" s="1">
        <v>1992</v>
      </c>
      <c r="D13" s="1">
        <v>1982</v>
      </c>
      <c r="E13" s="1" t="s">
        <v>58</v>
      </c>
      <c r="F13" s="1" t="s">
        <v>55</v>
      </c>
      <c r="G13" s="1" t="s">
        <v>391</v>
      </c>
      <c r="H13" s="1" t="s">
        <v>402</v>
      </c>
      <c r="I13" s="1" t="s">
        <v>393</v>
      </c>
      <c r="J13" s="1" t="s">
        <v>405</v>
      </c>
      <c r="K13" s="1" t="s">
        <v>395</v>
      </c>
      <c r="O13" s="1">
        <v>0.95</v>
      </c>
      <c r="P13" s="1" t="s">
        <v>404</v>
      </c>
    </row>
    <row r="14" spans="1:17">
      <c r="A14" t="s">
        <v>53</v>
      </c>
      <c r="B14" s="1" t="s">
        <v>54</v>
      </c>
      <c r="C14" s="1">
        <v>1992</v>
      </c>
      <c r="D14" s="1">
        <v>1987</v>
      </c>
      <c r="E14" s="1" t="s">
        <v>58</v>
      </c>
      <c r="F14" s="1" t="s">
        <v>55</v>
      </c>
      <c r="G14" s="1" t="s">
        <v>391</v>
      </c>
      <c r="H14" s="1" t="s">
        <v>402</v>
      </c>
      <c r="I14" s="1" t="s">
        <v>393</v>
      </c>
      <c r="J14" s="1" t="s">
        <v>405</v>
      </c>
      <c r="K14" s="1" t="s">
        <v>395</v>
      </c>
      <c r="O14" s="1">
        <v>1.07</v>
      </c>
      <c r="P14" s="1" t="s">
        <v>404</v>
      </c>
    </row>
    <row r="15" spans="1:17">
      <c r="A15" t="s">
        <v>53</v>
      </c>
      <c r="B15" s="1" t="s">
        <v>54</v>
      </c>
      <c r="C15" s="1">
        <v>1992</v>
      </c>
      <c r="D15" s="1">
        <v>1988</v>
      </c>
      <c r="E15" s="1" t="s">
        <v>58</v>
      </c>
      <c r="F15" s="1" t="s">
        <v>55</v>
      </c>
      <c r="G15" s="1" t="s">
        <v>391</v>
      </c>
      <c r="H15" s="1" t="s">
        <v>402</v>
      </c>
      <c r="I15" s="1" t="s">
        <v>393</v>
      </c>
      <c r="J15" s="1" t="s">
        <v>405</v>
      </c>
      <c r="K15" s="1" t="s">
        <v>395</v>
      </c>
      <c r="O15" s="1">
        <v>1.23</v>
      </c>
      <c r="P15" s="1" t="s">
        <v>404</v>
      </c>
    </row>
    <row r="16" spans="1:17">
      <c r="A16" t="s">
        <v>53</v>
      </c>
      <c r="B16" s="1" t="s">
        <v>54</v>
      </c>
      <c r="C16" s="1">
        <v>1992</v>
      </c>
      <c r="D16" s="1">
        <v>1991</v>
      </c>
      <c r="E16" s="1" t="s">
        <v>58</v>
      </c>
      <c r="F16" s="1" t="s">
        <v>55</v>
      </c>
      <c r="G16" s="1" t="s">
        <v>391</v>
      </c>
      <c r="H16" s="1" t="s">
        <v>402</v>
      </c>
      <c r="I16" s="1" t="s">
        <v>393</v>
      </c>
      <c r="J16" s="1" t="s">
        <v>405</v>
      </c>
      <c r="K16" s="1" t="s">
        <v>395</v>
      </c>
      <c r="O16" s="1">
        <v>1.5</v>
      </c>
      <c r="P16" s="1" t="s">
        <v>404</v>
      </c>
    </row>
    <row r="17" spans="1:16">
      <c r="A17" t="s">
        <v>53</v>
      </c>
      <c r="B17" s="1" t="s">
        <v>54</v>
      </c>
      <c r="C17" s="1">
        <v>1992</v>
      </c>
      <c r="D17" s="1">
        <v>1979</v>
      </c>
      <c r="E17" s="1" t="s">
        <v>58</v>
      </c>
      <c r="F17" s="1" t="s">
        <v>55</v>
      </c>
      <c r="G17" s="1" t="s">
        <v>391</v>
      </c>
      <c r="H17" s="1" t="s">
        <v>402</v>
      </c>
      <c r="I17" s="1" t="s">
        <v>393</v>
      </c>
      <c r="J17" s="1" t="s">
        <v>406</v>
      </c>
      <c r="K17" s="1" t="s">
        <v>395</v>
      </c>
      <c r="O17" s="1">
        <v>0.43</v>
      </c>
      <c r="P17" s="1" t="s">
        <v>404</v>
      </c>
    </row>
    <row r="18" spans="1:16">
      <c r="A18" t="s">
        <v>53</v>
      </c>
      <c r="B18" s="1" t="s">
        <v>54</v>
      </c>
      <c r="C18" s="1">
        <v>1992</v>
      </c>
      <c r="D18" s="1">
        <v>1982</v>
      </c>
      <c r="E18" s="1" t="s">
        <v>58</v>
      </c>
      <c r="F18" s="1" t="s">
        <v>55</v>
      </c>
      <c r="G18" s="1" t="s">
        <v>391</v>
      </c>
      <c r="H18" s="1" t="s">
        <v>402</v>
      </c>
      <c r="I18" s="1" t="s">
        <v>393</v>
      </c>
      <c r="J18" s="1" t="s">
        <v>406</v>
      </c>
      <c r="K18" s="1" t="s">
        <v>395</v>
      </c>
      <c r="O18" s="1">
        <v>0.6</v>
      </c>
      <c r="P18" s="1" t="s">
        <v>404</v>
      </c>
    </row>
    <row r="19" spans="1:16">
      <c r="A19" t="s">
        <v>53</v>
      </c>
      <c r="B19" s="1" t="s">
        <v>54</v>
      </c>
      <c r="C19" s="1">
        <v>1992</v>
      </c>
      <c r="D19" s="1">
        <v>1987</v>
      </c>
      <c r="E19" s="1" t="s">
        <v>58</v>
      </c>
      <c r="F19" s="1" t="s">
        <v>55</v>
      </c>
      <c r="G19" s="1" t="s">
        <v>391</v>
      </c>
      <c r="H19" s="1" t="s">
        <v>402</v>
      </c>
      <c r="I19" s="1" t="s">
        <v>393</v>
      </c>
      <c r="J19" s="1" t="s">
        <v>406</v>
      </c>
      <c r="K19" s="1" t="s">
        <v>395</v>
      </c>
      <c r="O19" s="1">
        <v>0.68</v>
      </c>
      <c r="P19" s="1" t="s">
        <v>404</v>
      </c>
    </row>
    <row r="20" spans="1:16">
      <c r="A20" t="s">
        <v>53</v>
      </c>
      <c r="B20" s="1" t="s">
        <v>54</v>
      </c>
      <c r="C20" s="1">
        <v>1992</v>
      </c>
      <c r="D20" s="1">
        <v>1988</v>
      </c>
      <c r="E20" s="1" t="s">
        <v>58</v>
      </c>
      <c r="F20" s="1" t="s">
        <v>55</v>
      </c>
      <c r="G20" s="1" t="s">
        <v>391</v>
      </c>
      <c r="H20" s="1" t="s">
        <v>402</v>
      </c>
      <c r="I20" s="1" t="s">
        <v>393</v>
      </c>
      <c r="J20" s="1" t="s">
        <v>406</v>
      </c>
      <c r="K20" s="1" t="s">
        <v>395</v>
      </c>
      <c r="O20" s="1">
        <v>0.78</v>
      </c>
      <c r="P20" s="1" t="s">
        <v>404</v>
      </c>
    </row>
    <row r="21" spans="1:16">
      <c r="A21" t="s">
        <v>53</v>
      </c>
      <c r="B21" s="1" t="s">
        <v>54</v>
      </c>
      <c r="C21" s="1">
        <v>1992</v>
      </c>
      <c r="D21" s="1">
        <v>1991</v>
      </c>
      <c r="E21" s="1" t="s">
        <v>58</v>
      </c>
      <c r="F21" s="1" t="s">
        <v>55</v>
      </c>
      <c r="G21" s="1" t="s">
        <v>391</v>
      </c>
      <c r="H21" s="1" t="s">
        <v>402</v>
      </c>
      <c r="I21" s="1" t="s">
        <v>393</v>
      </c>
      <c r="J21" s="1" t="s">
        <v>406</v>
      </c>
      <c r="K21" s="1" t="s">
        <v>395</v>
      </c>
      <c r="O21" s="1">
        <v>0.94</v>
      </c>
      <c r="P21" s="1" t="s">
        <v>404</v>
      </c>
    </row>
    <row r="22" spans="1:16">
      <c r="A22" t="s">
        <v>53</v>
      </c>
      <c r="B22" s="1" t="s">
        <v>54</v>
      </c>
      <c r="C22" s="1">
        <v>1992</v>
      </c>
      <c r="D22" s="1">
        <v>1979</v>
      </c>
      <c r="E22" s="1" t="s">
        <v>58</v>
      </c>
      <c r="F22" s="1" t="s">
        <v>55</v>
      </c>
      <c r="G22" s="1" t="s">
        <v>391</v>
      </c>
      <c r="H22" s="1" t="s">
        <v>407</v>
      </c>
      <c r="I22" s="1" t="s">
        <v>408</v>
      </c>
      <c r="J22" s="1" t="s">
        <v>409</v>
      </c>
      <c r="K22" s="1" t="s">
        <v>410</v>
      </c>
      <c r="O22" s="1">
        <v>11.5</v>
      </c>
      <c r="P22" s="1" t="s">
        <v>396</v>
      </c>
    </row>
    <row r="23" spans="1:16">
      <c r="A23" t="s">
        <v>53</v>
      </c>
      <c r="B23" s="1" t="s">
        <v>54</v>
      </c>
      <c r="C23" s="1">
        <v>1992</v>
      </c>
      <c r="D23" s="1">
        <v>1979</v>
      </c>
      <c r="E23" s="1" t="s">
        <v>58</v>
      </c>
      <c r="F23" s="1" t="s">
        <v>55</v>
      </c>
      <c r="G23" s="1" t="s">
        <v>391</v>
      </c>
      <c r="H23" s="1" t="s">
        <v>407</v>
      </c>
      <c r="I23" s="1" t="s">
        <v>408</v>
      </c>
      <c r="J23" s="1">
        <v>1</v>
      </c>
      <c r="K23" s="1" t="s">
        <v>410</v>
      </c>
      <c r="O23" s="1">
        <v>23</v>
      </c>
      <c r="P23" s="1" t="s">
        <v>396</v>
      </c>
    </row>
    <row r="24" spans="1:16">
      <c r="A24" t="s">
        <v>53</v>
      </c>
      <c r="B24" s="1" t="s">
        <v>54</v>
      </c>
      <c r="C24" s="1">
        <v>1992</v>
      </c>
      <c r="D24" s="1">
        <v>1979</v>
      </c>
      <c r="E24" s="1" t="s">
        <v>58</v>
      </c>
      <c r="F24" s="1" t="s">
        <v>55</v>
      </c>
      <c r="G24" s="1" t="s">
        <v>391</v>
      </c>
      <c r="H24" s="1" t="s">
        <v>407</v>
      </c>
      <c r="I24" s="1" t="s">
        <v>408</v>
      </c>
      <c r="J24" s="1">
        <v>1.25</v>
      </c>
      <c r="K24" s="1" t="s">
        <v>410</v>
      </c>
      <c r="O24" s="1">
        <v>28.75</v>
      </c>
      <c r="P24" s="1" t="s">
        <v>396</v>
      </c>
    </row>
    <row r="25" spans="1:16">
      <c r="A25" t="s">
        <v>53</v>
      </c>
      <c r="B25" s="1" t="s">
        <v>54</v>
      </c>
      <c r="C25" s="1">
        <v>1992</v>
      </c>
      <c r="D25" s="1">
        <v>1979</v>
      </c>
      <c r="E25" s="1" t="s">
        <v>58</v>
      </c>
      <c r="F25" s="1" t="s">
        <v>55</v>
      </c>
      <c r="G25" s="1" t="s">
        <v>391</v>
      </c>
      <c r="H25" s="1" t="s">
        <v>407</v>
      </c>
      <c r="I25" s="1" t="s">
        <v>408</v>
      </c>
      <c r="J25" s="1">
        <v>1.5</v>
      </c>
      <c r="K25" s="1" t="s">
        <v>410</v>
      </c>
      <c r="O25" s="1">
        <v>34.6</v>
      </c>
      <c r="P25" s="1" t="s">
        <v>396</v>
      </c>
    </row>
    <row r="26" spans="1:16">
      <c r="A26" t="s">
        <v>53</v>
      </c>
      <c r="B26" s="1" t="s">
        <v>54</v>
      </c>
      <c r="C26" s="1">
        <v>1992</v>
      </c>
      <c r="D26" s="1">
        <v>1979</v>
      </c>
      <c r="E26" s="1" t="s">
        <v>58</v>
      </c>
      <c r="F26" s="1" t="s">
        <v>55</v>
      </c>
      <c r="G26" s="1" t="s">
        <v>391</v>
      </c>
      <c r="H26" s="1" t="s">
        <v>407</v>
      </c>
      <c r="I26" s="1" t="s">
        <v>408</v>
      </c>
      <c r="J26" s="1">
        <v>2</v>
      </c>
      <c r="K26" s="1" t="s">
        <v>410</v>
      </c>
      <c r="O26" s="1">
        <v>51.75</v>
      </c>
      <c r="P26" s="1" t="s">
        <v>396</v>
      </c>
    </row>
    <row r="27" spans="1:16">
      <c r="A27" t="s">
        <v>53</v>
      </c>
      <c r="B27" s="1" t="s">
        <v>54</v>
      </c>
      <c r="C27" s="1">
        <v>1992</v>
      </c>
      <c r="D27" s="1">
        <v>1979</v>
      </c>
      <c r="E27" s="1" t="s">
        <v>58</v>
      </c>
      <c r="F27" s="1" t="s">
        <v>55</v>
      </c>
      <c r="G27" s="1" t="s">
        <v>391</v>
      </c>
      <c r="H27" s="1" t="s">
        <v>407</v>
      </c>
      <c r="I27" s="1" t="s">
        <v>408</v>
      </c>
      <c r="J27" s="1">
        <v>3</v>
      </c>
      <c r="K27" s="1" t="s">
        <v>410</v>
      </c>
      <c r="O27" s="1">
        <v>74.45</v>
      </c>
      <c r="P27" s="1" t="s">
        <v>396</v>
      </c>
    </row>
    <row r="28" spans="1:16">
      <c r="A28" t="s">
        <v>53</v>
      </c>
      <c r="B28" s="1" t="s">
        <v>54</v>
      </c>
      <c r="C28" s="1">
        <v>1992</v>
      </c>
      <c r="D28" s="1">
        <v>1979</v>
      </c>
      <c r="E28" s="1" t="s">
        <v>58</v>
      </c>
      <c r="F28" s="1" t="s">
        <v>55</v>
      </c>
      <c r="G28" s="1" t="s">
        <v>391</v>
      </c>
      <c r="H28" s="1" t="s">
        <v>407</v>
      </c>
      <c r="I28" s="1" t="s">
        <v>408</v>
      </c>
      <c r="J28" s="1">
        <v>4</v>
      </c>
      <c r="K28" s="1" t="s">
        <v>410</v>
      </c>
      <c r="O28" s="1">
        <v>103</v>
      </c>
      <c r="P28" s="1" t="s">
        <v>396</v>
      </c>
    </row>
    <row r="29" spans="1:16">
      <c r="A29" t="s">
        <v>53</v>
      </c>
      <c r="B29" s="1" t="s">
        <v>54</v>
      </c>
      <c r="C29" s="1">
        <v>1992</v>
      </c>
      <c r="D29" s="1">
        <v>1979</v>
      </c>
      <c r="E29" s="1" t="s">
        <v>58</v>
      </c>
      <c r="F29" s="1" t="s">
        <v>55</v>
      </c>
      <c r="G29" s="1" t="s">
        <v>391</v>
      </c>
      <c r="H29" s="1" t="s">
        <v>407</v>
      </c>
      <c r="I29" s="1" t="s">
        <v>408</v>
      </c>
      <c r="J29" s="1">
        <v>6</v>
      </c>
      <c r="K29" s="1" t="s">
        <v>410</v>
      </c>
      <c r="O29" s="1">
        <v>176.45</v>
      </c>
      <c r="P29" s="1" t="s">
        <v>396</v>
      </c>
    </row>
    <row r="30" spans="1:16">
      <c r="A30" t="s">
        <v>53</v>
      </c>
      <c r="B30" s="1" t="s">
        <v>54</v>
      </c>
      <c r="C30" s="1">
        <v>1992</v>
      </c>
      <c r="D30" s="1">
        <v>1979</v>
      </c>
      <c r="E30" s="1" t="s">
        <v>58</v>
      </c>
      <c r="F30" s="1" t="s">
        <v>55</v>
      </c>
      <c r="G30" s="1" t="s">
        <v>391</v>
      </c>
      <c r="H30" s="1" t="s">
        <v>407</v>
      </c>
      <c r="I30" s="1" t="s">
        <v>408</v>
      </c>
      <c r="J30" s="1">
        <v>8</v>
      </c>
      <c r="K30" s="1" t="s">
        <v>410</v>
      </c>
      <c r="O30" s="1">
        <v>309.75</v>
      </c>
      <c r="P30" s="1" t="s">
        <v>396</v>
      </c>
    </row>
    <row r="31" spans="1:16">
      <c r="A31" t="s">
        <v>53</v>
      </c>
      <c r="B31" s="1" t="s">
        <v>54</v>
      </c>
      <c r="C31" s="1">
        <v>1992</v>
      </c>
      <c r="D31" s="1">
        <v>1979</v>
      </c>
      <c r="E31" s="1" t="s">
        <v>58</v>
      </c>
      <c r="F31" s="1" t="s">
        <v>55</v>
      </c>
      <c r="G31" s="1" t="s">
        <v>391</v>
      </c>
      <c r="H31" s="1" t="s">
        <v>407</v>
      </c>
      <c r="I31" s="1" t="s">
        <v>408</v>
      </c>
      <c r="J31" s="1">
        <v>10</v>
      </c>
      <c r="K31" s="1" t="s">
        <v>410</v>
      </c>
      <c r="O31" s="1">
        <v>664.5</v>
      </c>
      <c r="P31" s="1" t="s">
        <v>396</v>
      </c>
    </row>
    <row r="32" spans="1:16">
      <c r="A32" t="s">
        <v>53</v>
      </c>
      <c r="B32" s="1" t="s">
        <v>54</v>
      </c>
      <c r="C32" s="1">
        <v>1992</v>
      </c>
      <c r="D32" s="1">
        <v>1979</v>
      </c>
      <c r="E32" s="1" t="s">
        <v>58</v>
      </c>
      <c r="F32" s="1" t="s">
        <v>55</v>
      </c>
      <c r="G32" s="1" t="s">
        <v>391</v>
      </c>
      <c r="H32" s="1" t="s">
        <v>407</v>
      </c>
      <c r="I32" s="1" t="s">
        <v>408</v>
      </c>
      <c r="J32" s="1">
        <v>12</v>
      </c>
      <c r="K32" s="1" t="s">
        <v>410</v>
      </c>
      <c r="O32" s="1">
        <v>885.95</v>
      </c>
      <c r="P32" s="1" t="s">
        <v>396</v>
      </c>
    </row>
    <row r="33" spans="1:16">
      <c r="A33" t="s">
        <v>53</v>
      </c>
      <c r="B33" s="1" t="s">
        <v>54</v>
      </c>
      <c r="C33" s="1">
        <v>1992</v>
      </c>
      <c r="D33" s="1">
        <v>1982</v>
      </c>
      <c r="E33" s="1" t="s">
        <v>58</v>
      </c>
      <c r="F33" s="1" t="s">
        <v>55</v>
      </c>
      <c r="G33" s="1" t="s">
        <v>391</v>
      </c>
      <c r="H33" s="1" t="s">
        <v>407</v>
      </c>
      <c r="I33" s="1" t="s">
        <v>408</v>
      </c>
      <c r="J33" s="1" t="s">
        <v>409</v>
      </c>
      <c r="K33" s="1" t="s">
        <v>410</v>
      </c>
      <c r="O33" s="1">
        <v>16</v>
      </c>
      <c r="P33" s="1" t="s">
        <v>396</v>
      </c>
    </row>
    <row r="34" spans="1:16">
      <c r="A34" t="s">
        <v>53</v>
      </c>
      <c r="B34" s="1" t="s">
        <v>54</v>
      </c>
      <c r="C34" s="1">
        <v>1992</v>
      </c>
      <c r="D34" s="1">
        <v>1982</v>
      </c>
      <c r="E34" s="1" t="s">
        <v>58</v>
      </c>
      <c r="F34" s="1" t="s">
        <v>55</v>
      </c>
      <c r="G34" s="1" t="s">
        <v>391</v>
      </c>
      <c r="H34" s="1" t="s">
        <v>407</v>
      </c>
      <c r="I34" s="1" t="s">
        <v>408</v>
      </c>
      <c r="J34" s="1">
        <v>1</v>
      </c>
      <c r="K34" s="1" t="s">
        <v>410</v>
      </c>
      <c r="O34" s="1">
        <v>32</v>
      </c>
      <c r="P34" s="1" t="s">
        <v>396</v>
      </c>
    </row>
    <row r="35" spans="1:16">
      <c r="A35" t="s">
        <v>53</v>
      </c>
      <c r="B35" s="1" t="s">
        <v>54</v>
      </c>
      <c r="C35" s="1">
        <v>1992</v>
      </c>
      <c r="D35" s="1">
        <v>1982</v>
      </c>
      <c r="E35" s="1" t="s">
        <v>58</v>
      </c>
      <c r="F35" s="1" t="s">
        <v>55</v>
      </c>
      <c r="G35" s="1" t="s">
        <v>391</v>
      </c>
      <c r="H35" s="1" t="s">
        <v>407</v>
      </c>
      <c r="I35" s="1" t="s">
        <v>408</v>
      </c>
      <c r="J35" s="1">
        <v>1.25</v>
      </c>
      <c r="K35" s="1" t="s">
        <v>410</v>
      </c>
      <c r="O35" s="1">
        <v>40</v>
      </c>
      <c r="P35" s="1" t="s">
        <v>396</v>
      </c>
    </row>
    <row r="36" spans="1:16">
      <c r="A36" t="s">
        <v>53</v>
      </c>
      <c r="B36" s="1" t="s">
        <v>54</v>
      </c>
      <c r="C36" s="1">
        <v>1992</v>
      </c>
      <c r="D36" s="1">
        <v>1982</v>
      </c>
      <c r="E36" s="1" t="s">
        <v>58</v>
      </c>
      <c r="F36" s="1" t="s">
        <v>55</v>
      </c>
      <c r="G36" s="1" t="s">
        <v>391</v>
      </c>
      <c r="H36" s="1" t="s">
        <v>407</v>
      </c>
      <c r="I36" s="1" t="s">
        <v>408</v>
      </c>
      <c r="J36" s="1">
        <v>1.5</v>
      </c>
      <c r="K36" s="1" t="s">
        <v>410</v>
      </c>
      <c r="O36" s="1">
        <v>48</v>
      </c>
      <c r="P36" s="1" t="s">
        <v>396</v>
      </c>
    </row>
    <row r="37" spans="1:16">
      <c r="A37" t="s">
        <v>53</v>
      </c>
      <c r="B37" s="1" t="s">
        <v>54</v>
      </c>
      <c r="C37" s="1">
        <v>1992</v>
      </c>
      <c r="D37" s="1">
        <v>1982</v>
      </c>
      <c r="E37" s="1" t="s">
        <v>58</v>
      </c>
      <c r="F37" s="1" t="s">
        <v>55</v>
      </c>
      <c r="G37" s="1" t="s">
        <v>391</v>
      </c>
      <c r="H37" s="1" t="s">
        <v>407</v>
      </c>
      <c r="I37" s="1" t="s">
        <v>408</v>
      </c>
      <c r="J37" s="1">
        <v>2</v>
      </c>
      <c r="K37" s="1" t="s">
        <v>410</v>
      </c>
      <c r="O37" s="1">
        <v>72</v>
      </c>
      <c r="P37" s="1" t="s">
        <v>396</v>
      </c>
    </row>
    <row r="38" spans="1:16">
      <c r="A38" t="s">
        <v>53</v>
      </c>
      <c r="B38" s="1" t="s">
        <v>54</v>
      </c>
      <c r="C38" s="1">
        <v>1992</v>
      </c>
      <c r="D38" s="1">
        <v>1982</v>
      </c>
      <c r="E38" s="1" t="s">
        <v>58</v>
      </c>
      <c r="F38" s="1" t="s">
        <v>55</v>
      </c>
      <c r="G38" s="1" t="s">
        <v>391</v>
      </c>
      <c r="H38" s="1" t="s">
        <v>407</v>
      </c>
      <c r="I38" s="1" t="s">
        <v>408</v>
      </c>
      <c r="J38" s="1">
        <v>3</v>
      </c>
      <c r="K38" s="1" t="s">
        <v>410</v>
      </c>
      <c r="O38" s="1">
        <v>104</v>
      </c>
      <c r="P38" s="1" t="s">
        <v>396</v>
      </c>
    </row>
    <row r="39" spans="1:16">
      <c r="A39" t="s">
        <v>53</v>
      </c>
      <c r="B39" s="1" t="s">
        <v>54</v>
      </c>
      <c r="C39" s="1">
        <v>1992</v>
      </c>
      <c r="D39" s="1">
        <v>1982</v>
      </c>
      <c r="E39" s="1" t="s">
        <v>58</v>
      </c>
      <c r="F39" s="1" t="s">
        <v>55</v>
      </c>
      <c r="G39" s="1" t="s">
        <v>391</v>
      </c>
      <c r="H39" s="1" t="s">
        <v>407</v>
      </c>
      <c r="I39" s="1" t="s">
        <v>408</v>
      </c>
      <c r="J39" s="1">
        <v>4</v>
      </c>
      <c r="K39" s="1" t="s">
        <v>410</v>
      </c>
      <c r="O39" s="1">
        <v>143.5</v>
      </c>
      <c r="P39" s="1" t="s">
        <v>396</v>
      </c>
    </row>
    <row r="40" spans="1:16">
      <c r="A40" t="s">
        <v>53</v>
      </c>
      <c r="B40" s="1" t="s">
        <v>54</v>
      </c>
      <c r="C40" s="1">
        <v>1992</v>
      </c>
      <c r="D40" s="1">
        <v>1982</v>
      </c>
      <c r="E40" s="1" t="s">
        <v>58</v>
      </c>
      <c r="F40" s="1" t="s">
        <v>55</v>
      </c>
      <c r="G40" s="1" t="s">
        <v>391</v>
      </c>
      <c r="H40" s="1" t="s">
        <v>407</v>
      </c>
      <c r="I40" s="1" t="s">
        <v>408</v>
      </c>
      <c r="J40" s="1">
        <v>6</v>
      </c>
      <c r="K40" s="1" t="s">
        <v>410</v>
      </c>
      <c r="O40" s="1">
        <v>246</v>
      </c>
      <c r="P40" s="1" t="s">
        <v>396</v>
      </c>
    </row>
    <row r="41" spans="1:16">
      <c r="A41" t="s">
        <v>53</v>
      </c>
      <c r="B41" s="1" t="s">
        <v>54</v>
      </c>
      <c r="C41" s="1">
        <v>1992</v>
      </c>
      <c r="D41" s="1">
        <v>1982</v>
      </c>
      <c r="E41" s="1" t="s">
        <v>58</v>
      </c>
      <c r="F41" s="1" t="s">
        <v>55</v>
      </c>
      <c r="G41" s="1" t="s">
        <v>391</v>
      </c>
      <c r="H41" s="1" t="s">
        <v>407</v>
      </c>
      <c r="I41" s="1" t="s">
        <v>408</v>
      </c>
      <c r="J41" s="1">
        <v>8</v>
      </c>
      <c r="K41" s="1" t="s">
        <v>410</v>
      </c>
      <c r="O41" s="1">
        <v>432</v>
      </c>
      <c r="P41" s="1" t="s">
        <v>396</v>
      </c>
    </row>
    <row r="42" spans="1:16">
      <c r="A42" t="s">
        <v>53</v>
      </c>
      <c r="B42" s="1" t="s">
        <v>54</v>
      </c>
      <c r="C42" s="1">
        <v>1992</v>
      </c>
      <c r="D42" s="1">
        <v>1982</v>
      </c>
      <c r="E42" s="1" t="s">
        <v>58</v>
      </c>
      <c r="F42" s="1" t="s">
        <v>55</v>
      </c>
      <c r="G42" s="1" t="s">
        <v>391</v>
      </c>
      <c r="H42" s="1" t="s">
        <v>407</v>
      </c>
      <c r="I42" s="1" t="s">
        <v>408</v>
      </c>
      <c r="J42" s="1">
        <v>10</v>
      </c>
      <c r="K42" s="1" t="s">
        <v>410</v>
      </c>
      <c r="O42" s="1">
        <v>927</v>
      </c>
      <c r="P42" s="1" t="s">
        <v>396</v>
      </c>
    </row>
    <row r="43" spans="1:16">
      <c r="A43" t="s">
        <v>53</v>
      </c>
      <c r="B43" s="1" t="s">
        <v>54</v>
      </c>
      <c r="C43" s="1">
        <v>1992</v>
      </c>
      <c r="D43" s="1">
        <v>1982</v>
      </c>
      <c r="E43" s="1" t="s">
        <v>58</v>
      </c>
      <c r="F43" s="1" t="s">
        <v>55</v>
      </c>
      <c r="G43" s="1" t="s">
        <v>391</v>
      </c>
      <c r="H43" s="1" t="s">
        <v>407</v>
      </c>
      <c r="I43" s="1" t="s">
        <v>408</v>
      </c>
      <c r="J43" s="1">
        <v>12</v>
      </c>
      <c r="K43" s="1" t="s">
        <v>410</v>
      </c>
      <c r="O43" s="1">
        <v>1236</v>
      </c>
      <c r="P43" s="1" t="s">
        <v>396</v>
      </c>
    </row>
    <row r="44" spans="1:16">
      <c r="A44" t="s">
        <v>53</v>
      </c>
      <c r="B44" s="1" t="s">
        <v>54</v>
      </c>
      <c r="C44" s="1">
        <v>1992</v>
      </c>
      <c r="D44" s="1">
        <v>1987</v>
      </c>
      <c r="E44" s="1" t="s">
        <v>58</v>
      </c>
      <c r="F44" s="1" t="s">
        <v>55</v>
      </c>
      <c r="G44" s="1" t="s">
        <v>391</v>
      </c>
      <c r="H44" s="1" t="s">
        <v>407</v>
      </c>
      <c r="I44" s="1" t="s">
        <v>408</v>
      </c>
      <c r="J44" s="1" t="s">
        <v>409</v>
      </c>
      <c r="K44" s="1" t="s">
        <v>410</v>
      </c>
      <c r="O44" s="1">
        <v>18</v>
      </c>
      <c r="P44" s="1" t="s">
        <v>396</v>
      </c>
    </row>
    <row r="45" spans="1:16">
      <c r="A45" t="s">
        <v>53</v>
      </c>
      <c r="B45" s="1" t="s">
        <v>54</v>
      </c>
      <c r="C45" s="1">
        <v>1992</v>
      </c>
      <c r="D45" s="1">
        <v>1987</v>
      </c>
      <c r="E45" s="1" t="s">
        <v>58</v>
      </c>
      <c r="F45" s="1" t="s">
        <v>55</v>
      </c>
      <c r="G45" s="1" t="s">
        <v>391</v>
      </c>
      <c r="H45" s="1" t="s">
        <v>407</v>
      </c>
      <c r="I45" s="1" t="s">
        <v>408</v>
      </c>
      <c r="J45" s="1">
        <v>1</v>
      </c>
      <c r="K45" s="1" t="s">
        <v>410</v>
      </c>
      <c r="O45" s="1">
        <v>36</v>
      </c>
      <c r="P45" s="1" t="s">
        <v>396</v>
      </c>
    </row>
    <row r="46" spans="1:16">
      <c r="A46" t="s">
        <v>53</v>
      </c>
      <c r="B46" s="1" t="s">
        <v>54</v>
      </c>
      <c r="C46" s="1">
        <v>1992</v>
      </c>
      <c r="D46" s="1">
        <v>1987</v>
      </c>
      <c r="E46" s="1" t="s">
        <v>58</v>
      </c>
      <c r="F46" s="1" t="s">
        <v>55</v>
      </c>
      <c r="G46" s="1" t="s">
        <v>391</v>
      </c>
      <c r="H46" s="1" t="s">
        <v>407</v>
      </c>
      <c r="I46" s="1" t="s">
        <v>408</v>
      </c>
      <c r="J46" s="1">
        <v>1.25</v>
      </c>
      <c r="K46" s="1" t="s">
        <v>410</v>
      </c>
      <c r="O46" s="1">
        <v>45</v>
      </c>
      <c r="P46" s="1" t="s">
        <v>396</v>
      </c>
    </row>
    <row r="47" spans="1:16">
      <c r="A47" t="s">
        <v>53</v>
      </c>
      <c r="B47" s="1" t="s">
        <v>54</v>
      </c>
      <c r="C47" s="1">
        <v>1992</v>
      </c>
      <c r="D47" s="1">
        <v>1987</v>
      </c>
      <c r="E47" s="1" t="s">
        <v>58</v>
      </c>
      <c r="F47" s="1" t="s">
        <v>55</v>
      </c>
      <c r="G47" s="1" t="s">
        <v>391</v>
      </c>
      <c r="H47" s="1" t="s">
        <v>407</v>
      </c>
      <c r="I47" s="1" t="s">
        <v>408</v>
      </c>
      <c r="J47" s="1">
        <v>1.5</v>
      </c>
      <c r="K47" s="1" t="s">
        <v>410</v>
      </c>
      <c r="O47" s="1">
        <v>54</v>
      </c>
      <c r="P47" s="1" t="s">
        <v>396</v>
      </c>
    </row>
    <row r="48" spans="1:16">
      <c r="A48" t="s">
        <v>53</v>
      </c>
      <c r="B48" s="1" t="s">
        <v>54</v>
      </c>
      <c r="C48" s="1">
        <v>1992</v>
      </c>
      <c r="D48" s="1">
        <v>1987</v>
      </c>
      <c r="E48" s="1" t="s">
        <v>58</v>
      </c>
      <c r="F48" s="1" t="s">
        <v>55</v>
      </c>
      <c r="G48" s="1" t="s">
        <v>391</v>
      </c>
      <c r="H48" s="1" t="s">
        <v>407</v>
      </c>
      <c r="I48" s="1" t="s">
        <v>408</v>
      </c>
      <c r="J48" s="1">
        <v>2</v>
      </c>
      <c r="K48" s="1" t="s">
        <v>410</v>
      </c>
      <c r="O48" s="1">
        <v>81</v>
      </c>
      <c r="P48" s="1" t="s">
        <v>396</v>
      </c>
    </row>
    <row r="49" spans="1:16">
      <c r="A49" t="s">
        <v>53</v>
      </c>
      <c r="B49" s="1" t="s">
        <v>54</v>
      </c>
      <c r="C49" s="1">
        <v>1992</v>
      </c>
      <c r="D49" s="1">
        <v>1987</v>
      </c>
      <c r="E49" s="1" t="s">
        <v>58</v>
      </c>
      <c r="F49" s="1" t="s">
        <v>55</v>
      </c>
      <c r="G49" s="1" t="s">
        <v>391</v>
      </c>
      <c r="H49" s="1" t="s">
        <v>407</v>
      </c>
      <c r="I49" s="1" t="s">
        <v>408</v>
      </c>
      <c r="J49" s="1">
        <v>3</v>
      </c>
      <c r="K49" s="1" t="s">
        <v>410</v>
      </c>
      <c r="O49" s="1">
        <v>117</v>
      </c>
      <c r="P49" s="1" t="s">
        <v>396</v>
      </c>
    </row>
    <row r="50" spans="1:16">
      <c r="A50" t="s">
        <v>53</v>
      </c>
      <c r="B50" s="1" t="s">
        <v>54</v>
      </c>
      <c r="C50" s="1">
        <v>1992</v>
      </c>
      <c r="D50" s="1">
        <v>1987</v>
      </c>
      <c r="E50" s="1" t="s">
        <v>58</v>
      </c>
      <c r="F50" s="1" t="s">
        <v>55</v>
      </c>
      <c r="G50" s="1" t="s">
        <v>391</v>
      </c>
      <c r="H50" s="1" t="s">
        <v>407</v>
      </c>
      <c r="I50" s="1" t="s">
        <v>408</v>
      </c>
      <c r="J50" s="1">
        <v>4</v>
      </c>
      <c r="K50" s="1" t="s">
        <v>410</v>
      </c>
      <c r="O50" s="1">
        <v>161.5</v>
      </c>
      <c r="P50" s="1" t="s">
        <v>396</v>
      </c>
    </row>
    <row r="51" spans="1:16">
      <c r="A51" t="s">
        <v>53</v>
      </c>
      <c r="B51" s="1" t="s">
        <v>54</v>
      </c>
      <c r="C51" s="1">
        <v>1992</v>
      </c>
      <c r="D51" s="1">
        <v>1987</v>
      </c>
      <c r="E51" s="1" t="s">
        <v>58</v>
      </c>
      <c r="F51" s="1" t="s">
        <v>55</v>
      </c>
      <c r="G51" s="1" t="s">
        <v>391</v>
      </c>
      <c r="H51" s="1" t="s">
        <v>407</v>
      </c>
      <c r="I51" s="1" t="s">
        <v>408</v>
      </c>
      <c r="J51" s="1">
        <v>6</v>
      </c>
      <c r="K51" s="1" t="s">
        <v>410</v>
      </c>
      <c r="O51" s="1">
        <v>227.6</v>
      </c>
      <c r="P51" s="1" t="s">
        <v>396</v>
      </c>
    </row>
    <row r="52" spans="1:16">
      <c r="A52" t="s">
        <v>53</v>
      </c>
      <c r="B52" s="1" t="s">
        <v>54</v>
      </c>
      <c r="C52" s="1">
        <v>1992</v>
      </c>
      <c r="D52" s="1">
        <v>1987</v>
      </c>
      <c r="E52" s="1" t="s">
        <v>58</v>
      </c>
      <c r="F52" s="1" t="s">
        <v>55</v>
      </c>
      <c r="G52" s="1" t="s">
        <v>391</v>
      </c>
      <c r="H52" s="1" t="s">
        <v>407</v>
      </c>
      <c r="I52" s="1" t="s">
        <v>408</v>
      </c>
      <c r="J52" s="1">
        <v>8</v>
      </c>
      <c r="K52" s="1" t="s">
        <v>410</v>
      </c>
      <c r="O52" s="1">
        <v>448.4</v>
      </c>
      <c r="P52" s="1" t="s">
        <v>396</v>
      </c>
    </row>
    <row r="53" spans="1:16">
      <c r="A53" t="s">
        <v>53</v>
      </c>
      <c r="B53" s="1" t="s">
        <v>54</v>
      </c>
      <c r="C53" s="1">
        <v>1992</v>
      </c>
      <c r="D53" s="1">
        <v>1987</v>
      </c>
      <c r="E53" s="1" t="s">
        <v>58</v>
      </c>
      <c r="F53" s="1" t="s">
        <v>55</v>
      </c>
      <c r="G53" s="1" t="s">
        <v>391</v>
      </c>
      <c r="H53" s="1" t="s">
        <v>407</v>
      </c>
      <c r="I53" s="1" t="s">
        <v>408</v>
      </c>
      <c r="J53" s="1">
        <v>10</v>
      </c>
      <c r="K53" s="1" t="s">
        <v>410</v>
      </c>
      <c r="O53" s="1">
        <v>1049.4000000000001</v>
      </c>
      <c r="P53" s="1" t="s">
        <v>396</v>
      </c>
    </row>
    <row r="54" spans="1:16">
      <c r="A54" t="s">
        <v>53</v>
      </c>
      <c r="B54" s="1" t="s">
        <v>54</v>
      </c>
      <c r="C54" s="1">
        <v>1992</v>
      </c>
      <c r="D54" s="1">
        <v>1987</v>
      </c>
      <c r="E54" s="1" t="s">
        <v>58</v>
      </c>
      <c r="F54" s="1" t="s">
        <v>55</v>
      </c>
      <c r="G54" s="1" t="s">
        <v>391</v>
      </c>
      <c r="H54" s="1" t="s">
        <v>407</v>
      </c>
      <c r="I54" s="1" t="s">
        <v>408</v>
      </c>
      <c r="J54" s="1">
        <v>12</v>
      </c>
      <c r="K54" s="1" t="s">
        <v>410</v>
      </c>
      <c r="O54" s="1">
        <v>1399.6</v>
      </c>
      <c r="P54" s="1" t="s">
        <v>396</v>
      </c>
    </row>
    <row r="55" spans="1:16">
      <c r="A55" t="s">
        <v>53</v>
      </c>
      <c r="B55" s="1" t="s">
        <v>54</v>
      </c>
      <c r="C55" s="1">
        <v>1992</v>
      </c>
      <c r="D55" s="1">
        <v>1988</v>
      </c>
      <c r="E55" s="1" t="s">
        <v>58</v>
      </c>
      <c r="F55" s="1" t="s">
        <v>55</v>
      </c>
      <c r="G55" s="1" t="s">
        <v>391</v>
      </c>
      <c r="H55" s="1" t="s">
        <v>407</v>
      </c>
      <c r="I55" s="1" t="s">
        <v>408</v>
      </c>
      <c r="J55" s="1" t="s">
        <v>409</v>
      </c>
      <c r="K55" s="1" t="s">
        <v>410</v>
      </c>
      <c r="O55" s="1">
        <v>20.7</v>
      </c>
      <c r="P55" s="1" t="s">
        <v>396</v>
      </c>
    </row>
    <row r="56" spans="1:16">
      <c r="A56" t="s">
        <v>53</v>
      </c>
      <c r="B56" s="1" t="s">
        <v>54</v>
      </c>
      <c r="C56" s="1">
        <v>1992</v>
      </c>
      <c r="D56" s="1">
        <v>1988</v>
      </c>
      <c r="E56" s="1" t="s">
        <v>58</v>
      </c>
      <c r="F56" s="1" t="s">
        <v>55</v>
      </c>
      <c r="G56" s="1" t="s">
        <v>391</v>
      </c>
      <c r="H56" s="1" t="s">
        <v>407</v>
      </c>
      <c r="I56" s="1" t="s">
        <v>408</v>
      </c>
      <c r="J56" s="1">
        <v>1</v>
      </c>
      <c r="K56" s="1" t="s">
        <v>410</v>
      </c>
      <c r="O56" s="1">
        <v>41.4</v>
      </c>
      <c r="P56" s="1" t="s">
        <v>396</v>
      </c>
    </row>
    <row r="57" spans="1:16">
      <c r="A57" t="s">
        <v>53</v>
      </c>
      <c r="B57" s="1" t="s">
        <v>54</v>
      </c>
      <c r="C57" s="1">
        <v>1992</v>
      </c>
      <c r="D57" s="1">
        <v>1988</v>
      </c>
      <c r="E57" s="1" t="s">
        <v>58</v>
      </c>
      <c r="F57" s="1" t="s">
        <v>55</v>
      </c>
      <c r="G57" s="1" t="s">
        <v>391</v>
      </c>
      <c r="H57" s="1" t="s">
        <v>407</v>
      </c>
      <c r="I57" s="1" t="s">
        <v>408</v>
      </c>
      <c r="J57" s="1">
        <v>1.25</v>
      </c>
      <c r="K57" s="1" t="s">
        <v>410</v>
      </c>
      <c r="O57" s="1">
        <v>51.75</v>
      </c>
      <c r="P57" s="1" t="s">
        <v>396</v>
      </c>
    </row>
    <row r="58" spans="1:16">
      <c r="A58" t="s">
        <v>53</v>
      </c>
      <c r="B58" s="1" t="s">
        <v>54</v>
      </c>
      <c r="C58" s="1">
        <v>1992</v>
      </c>
      <c r="D58" s="1">
        <v>1988</v>
      </c>
      <c r="E58" s="1" t="s">
        <v>58</v>
      </c>
      <c r="F58" s="1" t="s">
        <v>55</v>
      </c>
      <c r="G58" s="1" t="s">
        <v>391</v>
      </c>
      <c r="H58" s="1" t="s">
        <v>407</v>
      </c>
      <c r="I58" s="1" t="s">
        <v>408</v>
      </c>
      <c r="J58" s="1">
        <v>1.5</v>
      </c>
      <c r="K58" s="1" t="s">
        <v>410</v>
      </c>
      <c r="O58" s="1">
        <v>62.1</v>
      </c>
      <c r="P58" s="1" t="s">
        <v>396</v>
      </c>
    </row>
    <row r="59" spans="1:16">
      <c r="A59" t="s">
        <v>53</v>
      </c>
      <c r="B59" s="1" t="s">
        <v>54</v>
      </c>
      <c r="C59" s="1">
        <v>1992</v>
      </c>
      <c r="D59" s="1">
        <v>1988</v>
      </c>
      <c r="E59" s="1" t="s">
        <v>58</v>
      </c>
      <c r="F59" s="1" t="s">
        <v>55</v>
      </c>
      <c r="G59" s="1" t="s">
        <v>391</v>
      </c>
      <c r="H59" s="1" t="s">
        <v>407</v>
      </c>
      <c r="I59" s="1" t="s">
        <v>408</v>
      </c>
      <c r="J59" s="1">
        <v>2</v>
      </c>
      <c r="K59" s="1" t="s">
        <v>410</v>
      </c>
      <c r="O59" s="1">
        <v>93.15</v>
      </c>
      <c r="P59" s="1" t="s">
        <v>396</v>
      </c>
    </row>
    <row r="60" spans="1:16">
      <c r="A60" t="s">
        <v>53</v>
      </c>
      <c r="B60" s="1" t="s">
        <v>54</v>
      </c>
      <c r="C60" s="1">
        <v>1992</v>
      </c>
      <c r="D60" s="1">
        <v>1988</v>
      </c>
      <c r="E60" s="1" t="s">
        <v>58</v>
      </c>
      <c r="F60" s="1" t="s">
        <v>55</v>
      </c>
      <c r="G60" s="1" t="s">
        <v>391</v>
      </c>
      <c r="H60" s="1" t="s">
        <v>407</v>
      </c>
      <c r="I60" s="1" t="s">
        <v>408</v>
      </c>
      <c r="J60" s="1">
        <v>3</v>
      </c>
      <c r="K60" s="1" t="s">
        <v>410</v>
      </c>
      <c r="O60" s="1">
        <v>134</v>
      </c>
      <c r="P60" s="1" t="s">
        <v>396</v>
      </c>
    </row>
    <row r="61" spans="1:16">
      <c r="A61" t="s">
        <v>53</v>
      </c>
      <c r="B61" s="1" t="s">
        <v>54</v>
      </c>
      <c r="C61" s="1">
        <v>1992</v>
      </c>
      <c r="D61" s="1">
        <v>1988</v>
      </c>
      <c r="E61" s="1" t="s">
        <v>58</v>
      </c>
      <c r="F61" s="1" t="s">
        <v>55</v>
      </c>
      <c r="G61" s="1" t="s">
        <v>391</v>
      </c>
      <c r="H61" s="1" t="s">
        <v>407</v>
      </c>
      <c r="I61" s="1" t="s">
        <v>408</v>
      </c>
      <c r="J61" s="1">
        <v>4</v>
      </c>
      <c r="K61" s="1" t="s">
        <v>410</v>
      </c>
      <c r="O61" s="1">
        <v>185.7</v>
      </c>
      <c r="P61" s="1" t="s">
        <v>396</v>
      </c>
    </row>
    <row r="62" spans="1:16">
      <c r="A62" t="s">
        <v>53</v>
      </c>
      <c r="B62" s="1" t="s">
        <v>54</v>
      </c>
      <c r="C62" s="1">
        <v>1992</v>
      </c>
      <c r="D62" s="1">
        <v>1988</v>
      </c>
      <c r="E62" s="1" t="s">
        <v>58</v>
      </c>
      <c r="F62" s="1" t="s">
        <v>55</v>
      </c>
      <c r="G62" s="1" t="s">
        <v>391</v>
      </c>
      <c r="H62" s="1" t="s">
        <v>407</v>
      </c>
      <c r="I62" s="1" t="s">
        <v>408</v>
      </c>
      <c r="J62" s="1">
        <v>6</v>
      </c>
      <c r="K62" s="1" t="s">
        <v>410</v>
      </c>
      <c r="O62" s="1">
        <v>319</v>
      </c>
      <c r="P62" s="1" t="s">
        <v>396</v>
      </c>
    </row>
    <row r="63" spans="1:16">
      <c r="A63" t="s">
        <v>53</v>
      </c>
      <c r="B63" s="1" t="s">
        <v>54</v>
      </c>
      <c r="C63" s="1">
        <v>1992</v>
      </c>
      <c r="D63" s="1">
        <v>1988</v>
      </c>
      <c r="E63" s="1" t="s">
        <v>58</v>
      </c>
      <c r="F63" s="1" t="s">
        <v>55</v>
      </c>
      <c r="G63" s="1" t="s">
        <v>391</v>
      </c>
      <c r="H63" s="1" t="s">
        <v>407</v>
      </c>
      <c r="I63" s="1" t="s">
        <v>408</v>
      </c>
      <c r="J63" s="1">
        <v>8</v>
      </c>
      <c r="K63" s="1" t="s">
        <v>410</v>
      </c>
      <c r="O63" s="1">
        <v>561</v>
      </c>
      <c r="P63" s="1" t="s">
        <v>396</v>
      </c>
    </row>
    <row r="64" spans="1:16">
      <c r="A64" t="s">
        <v>53</v>
      </c>
      <c r="B64" s="1" t="s">
        <v>54</v>
      </c>
      <c r="C64" s="1">
        <v>1992</v>
      </c>
      <c r="D64" s="1">
        <v>1988</v>
      </c>
      <c r="E64" s="1" t="s">
        <v>58</v>
      </c>
      <c r="F64" s="1" t="s">
        <v>55</v>
      </c>
      <c r="G64" s="1" t="s">
        <v>391</v>
      </c>
      <c r="H64" s="1" t="s">
        <v>407</v>
      </c>
      <c r="I64" s="1" t="s">
        <v>408</v>
      </c>
      <c r="J64" s="1">
        <v>10</v>
      </c>
      <c r="K64" s="1" t="s">
        <v>410</v>
      </c>
      <c r="O64" s="1">
        <v>1204</v>
      </c>
      <c r="P64" s="1" t="s">
        <v>396</v>
      </c>
    </row>
    <row r="65" spans="1:16">
      <c r="A65" t="s">
        <v>53</v>
      </c>
      <c r="B65" s="1" t="s">
        <v>54</v>
      </c>
      <c r="C65" s="1">
        <v>1992</v>
      </c>
      <c r="D65" s="1">
        <v>1988</v>
      </c>
      <c r="E65" s="1" t="s">
        <v>58</v>
      </c>
      <c r="F65" s="1" t="s">
        <v>55</v>
      </c>
      <c r="G65" s="1" t="s">
        <v>391</v>
      </c>
      <c r="H65" s="1" t="s">
        <v>407</v>
      </c>
      <c r="I65" s="1" t="s">
        <v>408</v>
      </c>
      <c r="J65" s="1">
        <v>12</v>
      </c>
      <c r="K65" s="1" t="s">
        <v>410</v>
      </c>
      <c r="O65" s="1">
        <v>1606</v>
      </c>
      <c r="P65" s="1" t="s">
        <v>396</v>
      </c>
    </row>
    <row r="66" spans="1:16">
      <c r="A66" t="s">
        <v>53</v>
      </c>
      <c r="B66" s="1" t="s">
        <v>54</v>
      </c>
      <c r="C66" s="1">
        <v>1992</v>
      </c>
      <c r="D66" s="1">
        <v>1991</v>
      </c>
      <c r="E66" s="1" t="s">
        <v>58</v>
      </c>
      <c r="F66" s="1" t="s">
        <v>55</v>
      </c>
      <c r="G66" s="1" t="s">
        <v>391</v>
      </c>
      <c r="H66" s="1" t="s">
        <v>407</v>
      </c>
      <c r="I66" s="1" t="s">
        <v>408</v>
      </c>
      <c r="J66" s="1" t="s">
        <v>409</v>
      </c>
      <c r="K66" s="1" t="s">
        <v>410</v>
      </c>
      <c r="O66" s="1">
        <v>25</v>
      </c>
      <c r="P66" s="1" t="s">
        <v>396</v>
      </c>
    </row>
    <row r="67" spans="1:16">
      <c r="A67" t="s">
        <v>53</v>
      </c>
      <c r="B67" s="1" t="s">
        <v>54</v>
      </c>
      <c r="C67" s="1">
        <v>1992</v>
      </c>
      <c r="D67" s="1">
        <v>1991</v>
      </c>
      <c r="E67" s="1" t="s">
        <v>58</v>
      </c>
      <c r="F67" s="1" t="s">
        <v>55</v>
      </c>
      <c r="G67" s="1" t="s">
        <v>391</v>
      </c>
      <c r="H67" s="1" t="s">
        <v>407</v>
      </c>
      <c r="I67" s="1" t="s">
        <v>408</v>
      </c>
      <c r="J67" s="1">
        <v>1</v>
      </c>
      <c r="K67" s="1" t="s">
        <v>410</v>
      </c>
      <c r="O67" s="1">
        <v>50</v>
      </c>
      <c r="P67" s="1" t="s">
        <v>396</v>
      </c>
    </row>
    <row r="68" spans="1:16">
      <c r="A68" t="s">
        <v>53</v>
      </c>
      <c r="B68" s="1" t="s">
        <v>54</v>
      </c>
      <c r="C68" s="1">
        <v>1992</v>
      </c>
      <c r="D68" s="1">
        <v>1991</v>
      </c>
      <c r="E68" s="1" t="s">
        <v>58</v>
      </c>
      <c r="F68" s="1" t="s">
        <v>55</v>
      </c>
      <c r="G68" s="1" t="s">
        <v>391</v>
      </c>
      <c r="H68" s="1" t="s">
        <v>407</v>
      </c>
      <c r="I68" s="1" t="s">
        <v>408</v>
      </c>
      <c r="J68" s="1">
        <v>1.25</v>
      </c>
      <c r="K68" s="1" t="s">
        <v>410</v>
      </c>
      <c r="O68" s="1">
        <v>62.5</v>
      </c>
      <c r="P68" s="1" t="s">
        <v>396</v>
      </c>
    </row>
    <row r="69" spans="1:16">
      <c r="A69" t="s">
        <v>53</v>
      </c>
      <c r="B69" s="1" t="s">
        <v>54</v>
      </c>
      <c r="C69" s="1">
        <v>1992</v>
      </c>
      <c r="D69" s="1">
        <v>1991</v>
      </c>
      <c r="E69" s="1" t="s">
        <v>58</v>
      </c>
      <c r="F69" s="1" t="s">
        <v>55</v>
      </c>
      <c r="G69" s="1" t="s">
        <v>391</v>
      </c>
      <c r="H69" s="1" t="s">
        <v>407</v>
      </c>
      <c r="I69" s="1" t="s">
        <v>408</v>
      </c>
      <c r="J69" s="1">
        <v>1.5</v>
      </c>
      <c r="K69" s="1" t="s">
        <v>410</v>
      </c>
      <c r="O69" s="1">
        <v>75</v>
      </c>
      <c r="P69" s="1" t="s">
        <v>396</v>
      </c>
    </row>
    <row r="70" spans="1:16">
      <c r="A70" t="s">
        <v>53</v>
      </c>
      <c r="B70" s="1" t="s">
        <v>54</v>
      </c>
      <c r="C70" s="1">
        <v>1992</v>
      </c>
      <c r="D70" s="1">
        <v>1991</v>
      </c>
      <c r="E70" s="1" t="s">
        <v>58</v>
      </c>
      <c r="F70" s="1" t="s">
        <v>55</v>
      </c>
      <c r="G70" s="1" t="s">
        <v>391</v>
      </c>
      <c r="H70" s="1" t="s">
        <v>407</v>
      </c>
      <c r="I70" s="1" t="s">
        <v>408</v>
      </c>
      <c r="J70" s="1">
        <v>2</v>
      </c>
      <c r="K70" s="1" t="s">
        <v>410</v>
      </c>
      <c r="O70" s="1">
        <v>112.5</v>
      </c>
      <c r="P70" s="1" t="s">
        <v>396</v>
      </c>
    </row>
    <row r="71" spans="1:16">
      <c r="A71" t="s">
        <v>53</v>
      </c>
      <c r="B71" s="1" t="s">
        <v>54</v>
      </c>
      <c r="C71" s="1">
        <v>1992</v>
      </c>
      <c r="D71" s="1">
        <v>1991</v>
      </c>
      <c r="E71" s="1" t="s">
        <v>58</v>
      </c>
      <c r="F71" s="1" t="s">
        <v>55</v>
      </c>
      <c r="G71" s="1" t="s">
        <v>391</v>
      </c>
      <c r="H71" s="1" t="s">
        <v>407</v>
      </c>
      <c r="I71" s="1" t="s">
        <v>408</v>
      </c>
      <c r="J71" s="1">
        <v>3</v>
      </c>
      <c r="K71" s="1" t="s">
        <v>410</v>
      </c>
      <c r="O71" s="1">
        <v>162</v>
      </c>
      <c r="P71" s="1" t="s">
        <v>396</v>
      </c>
    </row>
    <row r="72" spans="1:16">
      <c r="A72" t="s">
        <v>53</v>
      </c>
      <c r="B72" s="1" t="s">
        <v>54</v>
      </c>
      <c r="C72" s="1">
        <v>1992</v>
      </c>
      <c r="D72" s="1">
        <v>1991</v>
      </c>
      <c r="E72" s="1" t="s">
        <v>58</v>
      </c>
      <c r="F72" s="1" t="s">
        <v>55</v>
      </c>
      <c r="G72" s="1" t="s">
        <v>391</v>
      </c>
      <c r="H72" s="1" t="s">
        <v>407</v>
      </c>
      <c r="I72" s="1" t="s">
        <v>408</v>
      </c>
      <c r="J72" s="1">
        <v>4</v>
      </c>
      <c r="K72" s="1" t="s">
        <v>410</v>
      </c>
      <c r="O72" s="1">
        <v>225</v>
      </c>
      <c r="P72" s="1" t="s">
        <v>396</v>
      </c>
    </row>
    <row r="73" spans="1:16">
      <c r="A73" t="s">
        <v>53</v>
      </c>
      <c r="B73" s="1" t="s">
        <v>54</v>
      </c>
      <c r="C73" s="1">
        <v>1992</v>
      </c>
      <c r="D73" s="1">
        <v>1991</v>
      </c>
      <c r="E73" s="1" t="s">
        <v>58</v>
      </c>
      <c r="F73" s="1" t="s">
        <v>55</v>
      </c>
      <c r="G73" s="1" t="s">
        <v>391</v>
      </c>
      <c r="H73" s="1" t="s">
        <v>407</v>
      </c>
      <c r="I73" s="1" t="s">
        <v>408</v>
      </c>
      <c r="J73" s="1">
        <v>6</v>
      </c>
      <c r="K73" s="1" t="s">
        <v>410</v>
      </c>
      <c r="O73" s="1">
        <v>386</v>
      </c>
      <c r="P73" s="1" t="s">
        <v>396</v>
      </c>
    </row>
    <row r="74" spans="1:16">
      <c r="A74" t="s">
        <v>53</v>
      </c>
      <c r="B74" s="1" t="s">
        <v>54</v>
      </c>
      <c r="C74" s="1">
        <v>1992</v>
      </c>
      <c r="D74" s="1">
        <v>1991</v>
      </c>
      <c r="E74" s="1" t="s">
        <v>58</v>
      </c>
      <c r="F74" s="1" t="s">
        <v>55</v>
      </c>
      <c r="G74" s="1" t="s">
        <v>391</v>
      </c>
      <c r="H74" s="1" t="s">
        <v>407</v>
      </c>
      <c r="I74" s="1" t="s">
        <v>408</v>
      </c>
      <c r="J74" s="1">
        <v>8</v>
      </c>
      <c r="K74" s="1" t="s">
        <v>410</v>
      </c>
      <c r="O74" s="1">
        <v>677</v>
      </c>
      <c r="P74" s="1" t="s">
        <v>396</v>
      </c>
    </row>
    <row r="75" spans="1:16">
      <c r="A75" t="s">
        <v>53</v>
      </c>
      <c r="B75" s="1" t="s">
        <v>54</v>
      </c>
      <c r="C75" s="1">
        <v>1992</v>
      </c>
      <c r="D75" s="1">
        <v>1991</v>
      </c>
      <c r="E75" s="1" t="s">
        <v>58</v>
      </c>
      <c r="F75" s="1" t="s">
        <v>55</v>
      </c>
      <c r="G75" s="1" t="s">
        <v>391</v>
      </c>
      <c r="H75" s="1" t="s">
        <v>407</v>
      </c>
      <c r="I75" s="1" t="s">
        <v>408</v>
      </c>
      <c r="J75" s="1">
        <v>10</v>
      </c>
      <c r="K75" s="1" t="s">
        <v>410</v>
      </c>
      <c r="O75" s="1">
        <v>1453</v>
      </c>
      <c r="P75" s="1" t="s">
        <v>396</v>
      </c>
    </row>
    <row r="76" spans="1:16">
      <c r="A76" t="s">
        <v>53</v>
      </c>
      <c r="B76" s="1" t="s">
        <v>54</v>
      </c>
      <c r="C76" s="1">
        <v>1992</v>
      </c>
      <c r="D76" s="1">
        <v>1991</v>
      </c>
      <c r="E76" s="1" t="s">
        <v>58</v>
      </c>
      <c r="F76" s="1" t="s">
        <v>55</v>
      </c>
      <c r="G76" s="1" t="s">
        <v>391</v>
      </c>
      <c r="H76" s="1" t="s">
        <v>407</v>
      </c>
      <c r="I76" s="1" t="s">
        <v>408</v>
      </c>
      <c r="J76" s="1">
        <v>12</v>
      </c>
      <c r="K76" s="1" t="s">
        <v>410</v>
      </c>
      <c r="O76" s="1">
        <v>1937</v>
      </c>
      <c r="P76" s="1" t="s">
        <v>396</v>
      </c>
    </row>
    <row r="77" spans="1:16">
      <c r="A77" t="s">
        <v>53</v>
      </c>
      <c r="B77" s="1" t="s">
        <v>54</v>
      </c>
      <c r="C77" s="1">
        <v>1992</v>
      </c>
      <c r="E77" s="1" t="s">
        <v>58</v>
      </c>
      <c r="F77" s="1" t="s">
        <v>55</v>
      </c>
      <c r="G77" s="1" t="s">
        <v>391</v>
      </c>
      <c r="H77" s="1" t="s">
        <v>411</v>
      </c>
      <c r="I77" s="1" t="s">
        <v>408</v>
      </c>
      <c r="J77" s="1" t="s">
        <v>412</v>
      </c>
      <c r="K77" s="1" t="s">
        <v>410</v>
      </c>
      <c r="O77" s="1">
        <v>265</v>
      </c>
      <c r="P77" s="1" t="s">
        <v>396</v>
      </c>
    </row>
    <row r="78" spans="1:16">
      <c r="A78" t="s">
        <v>53</v>
      </c>
      <c r="B78" s="1" t="s">
        <v>54</v>
      </c>
      <c r="C78" s="1">
        <v>1992</v>
      </c>
      <c r="E78" s="1" t="s">
        <v>58</v>
      </c>
      <c r="F78" s="1" t="s">
        <v>55</v>
      </c>
      <c r="G78" s="1" t="s">
        <v>391</v>
      </c>
      <c r="H78" s="1" t="s">
        <v>411</v>
      </c>
      <c r="I78" s="1" t="s">
        <v>408</v>
      </c>
      <c r="J78" s="1" t="s">
        <v>413</v>
      </c>
      <c r="K78" s="1" t="s">
        <v>410</v>
      </c>
      <c r="O78" s="1">
        <v>265</v>
      </c>
      <c r="P78" s="1" t="s">
        <v>396</v>
      </c>
    </row>
    <row r="79" spans="1:16">
      <c r="A79" t="s">
        <v>53</v>
      </c>
      <c r="B79" s="1" t="s">
        <v>54</v>
      </c>
      <c r="C79" s="1">
        <v>1992</v>
      </c>
      <c r="E79" s="1" t="s">
        <v>58</v>
      </c>
      <c r="F79" s="1" t="s">
        <v>55</v>
      </c>
      <c r="G79" s="1" t="s">
        <v>391</v>
      </c>
      <c r="H79" s="1" t="s">
        <v>411</v>
      </c>
      <c r="I79" s="1" t="s">
        <v>408</v>
      </c>
      <c r="J79" s="1">
        <v>1.5</v>
      </c>
      <c r="K79" s="1" t="s">
        <v>410</v>
      </c>
      <c r="O79" s="1" t="s">
        <v>414</v>
      </c>
      <c r="P79" s="1" t="s">
        <v>396</v>
      </c>
    </row>
    <row r="80" spans="1:16">
      <c r="A80" t="s">
        <v>53</v>
      </c>
      <c r="B80" s="1" t="s">
        <v>54</v>
      </c>
      <c r="C80" s="1">
        <v>1992</v>
      </c>
      <c r="E80" s="1" t="s">
        <v>58</v>
      </c>
      <c r="F80" s="1" t="s">
        <v>55</v>
      </c>
      <c r="G80" s="1" t="s">
        <v>391</v>
      </c>
      <c r="H80" s="1" t="s">
        <v>411</v>
      </c>
      <c r="I80" s="1" t="s">
        <v>408</v>
      </c>
      <c r="J80" s="1">
        <v>2</v>
      </c>
      <c r="K80" s="1" t="s">
        <v>410</v>
      </c>
      <c r="O80" s="1" t="s">
        <v>414</v>
      </c>
      <c r="P80" s="1" t="s">
        <v>396</v>
      </c>
    </row>
    <row r="81" spans="1:16">
      <c r="A81" t="s">
        <v>53</v>
      </c>
      <c r="B81" s="1" t="s">
        <v>54</v>
      </c>
      <c r="C81" s="1">
        <v>2001</v>
      </c>
      <c r="D81" s="1">
        <v>1979</v>
      </c>
      <c r="E81" s="1" t="s">
        <v>58</v>
      </c>
      <c r="F81" s="1" t="s">
        <v>55</v>
      </c>
      <c r="G81" s="1" t="s">
        <v>391</v>
      </c>
      <c r="H81" s="1" t="s">
        <v>392</v>
      </c>
      <c r="I81" s="1" t="s">
        <v>393</v>
      </c>
      <c r="J81" s="1" t="s">
        <v>415</v>
      </c>
      <c r="K81" s="1" t="s">
        <v>395</v>
      </c>
      <c r="O81" s="1">
        <v>11.5</v>
      </c>
      <c r="P81" s="1" t="s">
        <v>396</v>
      </c>
    </row>
    <row r="82" spans="1:16">
      <c r="A82" t="s">
        <v>53</v>
      </c>
      <c r="B82" s="1" t="s">
        <v>54</v>
      </c>
      <c r="C82" s="1">
        <v>2001</v>
      </c>
      <c r="D82" s="1">
        <v>1982</v>
      </c>
      <c r="E82" s="1" t="s">
        <v>58</v>
      </c>
      <c r="F82" s="1" t="s">
        <v>55</v>
      </c>
      <c r="G82" s="1" t="s">
        <v>391</v>
      </c>
      <c r="H82" s="1" t="s">
        <v>392</v>
      </c>
      <c r="I82" s="1" t="s">
        <v>393</v>
      </c>
      <c r="J82" s="1" t="s">
        <v>415</v>
      </c>
      <c r="K82" s="1" t="s">
        <v>395</v>
      </c>
      <c r="O82" s="1">
        <v>16</v>
      </c>
      <c r="P82" s="1" t="s">
        <v>396</v>
      </c>
    </row>
    <row r="83" spans="1:16">
      <c r="A83" t="s">
        <v>53</v>
      </c>
      <c r="B83" s="1" t="s">
        <v>54</v>
      </c>
      <c r="C83" s="1">
        <v>2001</v>
      </c>
      <c r="D83" s="1">
        <v>1987</v>
      </c>
      <c r="E83" s="1" t="s">
        <v>58</v>
      </c>
      <c r="F83" s="1" t="s">
        <v>55</v>
      </c>
      <c r="G83" s="1" t="s">
        <v>391</v>
      </c>
      <c r="H83" s="1" t="s">
        <v>392</v>
      </c>
      <c r="I83" s="1" t="s">
        <v>393</v>
      </c>
      <c r="J83" s="1" t="s">
        <v>415</v>
      </c>
      <c r="K83" s="1" t="s">
        <v>395</v>
      </c>
      <c r="O83" s="1">
        <v>18</v>
      </c>
      <c r="P83" s="1" t="s">
        <v>396</v>
      </c>
    </row>
    <row r="84" spans="1:16">
      <c r="A84" t="s">
        <v>53</v>
      </c>
      <c r="B84" s="1" t="s">
        <v>54</v>
      </c>
      <c r="C84" s="1">
        <v>2001</v>
      </c>
      <c r="D84" s="1">
        <v>1988</v>
      </c>
      <c r="E84" s="1" t="s">
        <v>58</v>
      </c>
      <c r="F84" s="1" t="s">
        <v>55</v>
      </c>
      <c r="G84" s="1" t="s">
        <v>391</v>
      </c>
      <c r="H84" s="1" t="s">
        <v>392</v>
      </c>
      <c r="I84" s="1" t="s">
        <v>393</v>
      </c>
      <c r="J84" s="1" t="s">
        <v>415</v>
      </c>
      <c r="K84" s="1" t="s">
        <v>395</v>
      </c>
      <c r="O84" s="1">
        <v>20.7</v>
      </c>
      <c r="P84" s="1" t="s">
        <v>396</v>
      </c>
    </row>
    <row r="85" spans="1:16">
      <c r="A85" t="s">
        <v>53</v>
      </c>
      <c r="B85" s="1" t="s">
        <v>54</v>
      </c>
      <c r="C85" s="1">
        <v>2001</v>
      </c>
      <c r="D85" s="1">
        <v>1991</v>
      </c>
      <c r="E85" s="1" t="s">
        <v>58</v>
      </c>
      <c r="F85" s="1" t="s">
        <v>55</v>
      </c>
      <c r="G85" s="1" t="s">
        <v>391</v>
      </c>
      <c r="H85" s="1" t="s">
        <v>392</v>
      </c>
      <c r="I85" s="1" t="s">
        <v>393</v>
      </c>
      <c r="J85" s="1" t="s">
        <v>415</v>
      </c>
      <c r="K85" s="1" t="s">
        <v>395</v>
      </c>
      <c r="O85" s="1">
        <v>25</v>
      </c>
      <c r="P85" s="1" t="s">
        <v>396</v>
      </c>
    </row>
    <row r="86" spans="1:16">
      <c r="A86" t="s">
        <v>53</v>
      </c>
      <c r="B86" s="1" t="s">
        <v>54</v>
      </c>
      <c r="C86" s="1">
        <v>2001</v>
      </c>
      <c r="D86" s="1">
        <v>1995</v>
      </c>
      <c r="E86" s="1" t="s">
        <v>58</v>
      </c>
      <c r="F86" s="1" t="s">
        <v>55</v>
      </c>
      <c r="G86" s="1" t="s">
        <v>391</v>
      </c>
      <c r="H86" s="1" t="s">
        <v>392</v>
      </c>
      <c r="I86" s="1" t="s">
        <v>393</v>
      </c>
      <c r="J86" s="1" t="s">
        <v>415</v>
      </c>
      <c r="K86" s="1" t="s">
        <v>395</v>
      </c>
      <c r="O86" s="1">
        <v>30</v>
      </c>
      <c r="P86" s="1" t="s">
        <v>396</v>
      </c>
    </row>
    <row r="87" spans="1:16">
      <c r="A87" t="s">
        <v>53</v>
      </c>
      <c r="B87" s="1" t="s">
        <v>54</v>
      </c>
      <c r="C87" s="1">
        <v>2001</v>
      </c>
      <c r="D87" s="1">
        <v>2000</v>
      </c>
      <c r="E87" s="1" t="s">
        <v>58</v>
      </c>
      <c r="F87" s="1" t="s">
        <v>55</v>
      </c>
      <c r="G87" s="1" t="s">
        <v>391</v>
      </c>
      <c r="H87" s="1" t="s">
        <v>392</v>
      </c>
      <c r="I87" s="1" t="s">
        <v>393</v>
      </c>
      <c r="J87" s="1" t="s">
        <v>415</v>
      </c>
      <c r="K87" s="1" t="s">
        <v>395</v>
      </c>
      <c r="O87" s="1">
        <v>30</v>
      </c>
      <c r="P87" s="1" t="s">
        <v>396</v>
      </c>
    </row>
    <row r="88" spans="1:16">
      <c r="A88" t="s">
        <v>53</v>
      </c>
      <c r="B88" s="1" t="s">
        <v>54</v>
      </c>
      <c r="C88" s="1">
        <v>2001</v>
      </c>
      <c r="D88" s="1">
        <v>2001</v>
      </c>
      <c r="E88" s="1" t="s">
        <v>58</v>
      </c>
      <c r="F88" s="1" t="s">
        <v>55</v>
      </c>
      <c r="G88" s="1" t="s">
        <v>391</v>
      </c>
      <c r="H88" s="1" t="s">
        <v>392</v>
      </c>
      <c r="I88" s="1" t="s">
        <v>393</v>
      </c>
      <c r="J88" s="1" t="s">
        <v>415</v>
      </c>
      <c r="K88" s="1" t="s">
        <v>395</v>
      </c>
      <c r="O88" s="1">
        <v>30</v>
      </c>
      <c r="P88" s="1" t="s">
        <v>396</v>
      </c>
    </row>
    <row r="89" spans="1:16">
      <c r="A89" t="s">
        <v>53</v>
      </c>
      <c r="B89" s="1" t="s">
        <v>54</v>
      </c>
      <c r="C89" s="1">
        <v>2001</v>
      </c>
      <c r="D89" s="1">
        <v>1979</v>
      </c>
      <c r="E89" s="1" t="s">
        <v>58</v>
      </c>
      <c r="F89" s="1" t="s">
        <v>55</v>
      </c>
      <c r="G89" s="1" t="s">
        <v>391</v>
      </c>
      <c r="H89" s="1" t="s">
        <v>402</v>
      </c>
      <c r="I89" s="1" t="s">
        <v>393</v>
      </c>
      <c r="J89" s="1" t="s">
        <v>403</v>
      </c>
      <c r="K89" s="1" t="s">
        <v>395</v>
      </c>
      <c r="O89" s="1">
        <v>1.1499999999999999</v>
      </c>
      <c r="P89" s="1" t="s">
        <v>404</v>
      </c>
    </row>
    <row r="90" spans="1:16">
      <c r="A90" t="s">
        <v>53</v>
      </c>
      <c r="B90" s="1" t="s">
        <v>54</v>
      </c>
      <c r="C90" s="1">
        <v>2001</v>
      </c>
      <c r="D90" s="1">
        <v>1982</v>
      </c>
      <c r="E90" s="1" t="s">
        <v>58</v>
      </c>
      <c r="F90" s="1" t="s">
        <v>55</v>
      </c>
      <c r="G90" s="1" t="s">
        <v>391</v>
      </c>
      <c r="H90" s="1" t="s">
        <v>402</v>
      </c>
      <c r="I90" s="1" t="s">
        <v>393</v>
      </c>
      <c r="J90" s="1" t="s">
        <v>403</v>
      </c>
      <c r="K90" s="1" t="s">
        <v>395</v>
      </c>
      <c r="O90" s="1">
        <v>1.6</v>
      </c>
      <c r="P90" s="1" t="s">
        <v>404</v>
      </c>
    </row>
    <row r="91" spans="1:16">
      <c r="A91" t="s">
        <v>53</v>
      </c>
      <c r="B91" s="1" t="s">
        <v>54</v>
      </c>
      <c r="C91" s="1">
        <v>2001</v>
      </c>
      <c r="D91" s="1">
        <v>1987</v>
      </c>
      <c r="E91" s="1" t="s">
        <v>58</v>
      </c>
      <c r="F91" s="1" t="s">
        <v>55</v>
      </c>
      <c r="G91" s="1" t="s">
        <v>391</v>
      </c>
      <c r="H91" s="1" t="s">
        <v>402</v>
      </c>
      <c r="I91" s="1" t="s">
        <v>393</v>
      </c>
      <c r="J91" s="1" t="s">
        <v>403</v>
      </c>
      <c r="K91" s="1" t="s">
        <v>395</v>
      </c>
      <c r="O91" s="1">
        <v>1.8</v>
      </c>
      <c r="P91" s="1" t="s">
        <v>404</v>
      </c>
    </row>
    <row r="92" spans="1:16">
      <c r="A92" t="s">
        <v>53</v>
      </c>
      <c r="B92" s="1" t="s">
        <v>54</v>
      </c>
      <c r="C92" s="1">
        <v>2001</v>
      </c>
      <c r="D92" s="1">
        <v>1988</v>
      </c>
      <c r="E92" s="1" t="s">
        <v>58</v>
      </c>
      <c r="F92" s="1" t="s">
        <v>55</v>
      </c>
      <c r="G92" s="1" t="s">
        <v>391</v>
      </c>
      <c r="H92" s="1" t="s">
        <v>402</v>
      </c>
      <c r="I92" s="1" t="s">
        <v>393</v>
      </c>
      <c r="J92" s="1" t="s">
        <v>403</v>
      </c>
      <c r="K92" s="1" t="s">
        <v>395</v>
      </c>
      <c r="O92" s="1">
        <v>2.0699999999999998</v>
      </c>
      <c r="P92" s="1" t="s">
        <v>404</v>
      </c>
    </row>
    <row r="93" spans="1:16">
      <c r="A93" t="s">
        <v>53</v>
      </c>
      <c r="B93" s="1" t="s">
        <v>54</v>
      </c>
      <c r="C93" s="1">
        <v>2001</v>
      </c>
      <c r="D93" s="1">
        <v>1991</v>
      </c>
      <c r="E93" s="1" t="s">
        <v>58</v>
      </c>
      <c r="F93" s="1" t="s">
        <v>55</v>
      </c>
      <c r="G93" s="1" t="s">
        <v>391</v>
      </c>
      <c r="H93" s="1" t="s">
        <v>402</v>
      </c>
      <c r="I93" s="1" t="s">
        <v>393</v>
      </c>
      <c r="J93" s="1" t="s">
        <v>403</v>
      </c>
      <c r="K93" s="1" t="s">
        <v>395</v>
      </c>
      <c r="O93" s="1">
        <v>2.5</v>
      </c>
      <c r="P93" s="1" t="s">
        <v>404</v>
      </c>
    </row>
    <row r="94" spans="1:16">
      <c r="A94" t="s">
        <v>53</v>
      </c>
      <c r="B94" s="1" t="s">
        <v>54</v>
      </c>
      <c r="C94" s="1">
        <v>2001</v>
      </c>
      <c r="D94" s="1">
        <v>1995</v>
      </c>
      <c r="E94" s="1" t="s">
        <v>58</v>
      </c>
      <c r="F94" s="1" t="s">
        <v>55</v>
      </c>
      <c r="G94" s="1" t="s">
        <v>391</v>
      </c>
      <c r="H94" s="1" t="s">
        <v>402</v>
      </c>
      <c r="I94" s="1" t="s">
        <v>393</v>
      </c>
      <c r="J94" s="1" t="s">
        <v>403</v>
      </c>
      <c r="K94" s="1" t="s">
        <v>395</v>
      </c>
      <c r="O94" s="1">
        <v>3</v>
      </c>
      <c r="P94" s="1" t="s">
        <v>404</v>
      </c>
    </row>
    <row r="95" spans="1:16">
      <c r="A95" t="s">
        <v>53</v>
      </c>
      <c r="B95" s="1" t="s">
        <v>54</v>
      </c>
      <c r="C95" s="1">
        <v>2001</v>
      </c>
      <c r="D95" s="1">
        <v>2000</v>
      </c>
      <c r="E95" s="1" t="s">
        <v>58</v>
      </c>
      <c r="F95" s="1" t="s">
        <v>55</v>
      </c>
      <c r="G95" s="1" t="s">
        <v>391</v>
      </c>
      <c r="H95" s="1" t="s">
        <v>402</v>
      </c>
      <c r="I95" s="1" t="s">
        <v>393</v>
      </c>
      <c r="J95" s="1" t="s">
        <v>403</v>
      </c>
      <c r="K95" s="1" t="s">
        <v>395</v>
      </c>
      <c r="O95" s="1">
        <v>3</v>
      </c>
      <c r="P95" s="1" t="s">
        <v>404</v>
      </c>
    </row>
    <row r="96" spans="1:16">
      <c r="A96" t="s">
        <v>53</v>
      </c>
      <c r="B96" s="1" t="s">
        <v>54</v>
      </c>
      <c r="C96" s="1">
        <v>2001</v>
      </c>
      <c r="D96" s="1">
        <v>2001</v>
      </c>
      <c r="E96" s="1" t="s">
        <v>58</v>
      </c>
      <c r="F96" s="1" t="s">
        <v>55</v>
      </c>
      <c r="G96" s="1" t="s">
        <v>391</v>
      </c>
      <c r="H96" s="1" t="s">
        <v>402</v>
      </c>
      <c r="I96" s="1" t="s">
        <v>393</v>
      </c>
      <c r="J96" s="1" t="s">
        <v>403</v>
      </c>
      <c r="K96" s="1" t="s">
        <v>395</v>
      </c>
      <c r="O96" s="1">
        <v>3</v>
      </c>
      <c r="P96" s="1" t="s">
        <v>404</v>
      </c>
    </row>
    <row r="97" spans="1:16">
      <c r="A97" t="s">
        <v>53</v>
      </c>
      <c r="B97" s="1" t="s">
        <v>54</v>
      </c>
      <c r="C97" s="1">
        <v>2001</v>
      </c>
      <c r="D97" s="1">
        <v>1979</v>
      </c>
      <c r="E97" s="1" t="s">
        <v>58</v>
      </c>
      <c r="F97" s="1" t="s">
        <v>55</v>
      </c>
      <c r="G97" s="1" t="s">
        <v>391</v>
      </c>
      <c r="H97" s="1" t="s">
        <v>402</v>
      </c>
      <c r="I97" s="1" t="s">
        <v>393</v>
      </c>
      <c r="J97" s="1" t="s">
        <v>405</v>
      </c>
      <c r="K97" s="1" t="s">
        <v>395</v>
      </c>
      <c r="O97" s="1">
        <v>0.68</v>
      </c>
      <c r="P97" s="1" t="s">
        <v>404</v>
      </c>
    </row>
    <row r="98" spans="1:16">
      <c r="A98" t="s">
        <v>53</v>
      </c>
      <c r="B98" s="1" t="s">
        <v>54</v>
      </c>
      <c r="C98" s="1">
        <v>2001</v>
      </c>
      <c r="D98" s="1">
        <v>1982</v>
      </c>
      <c r="E98" s="1" t="s">
        <v>58</v>
      </c>
      <c r="F98" s="1" t="s">
        <v>55</v>
      </c>
      <c r="G98" s="1" t="s">
        <v>391</v>
      </c>
      <c r="H98" s="1" t="s">
        <v>402</v>
      </c>
      <c r="I98" s="1" t="s">
        <v>393</v>
      </c>
      <c r="J98" s="1" t="s">
        <v>405</v>
      </c>
      <c r="K98" s="1" t="s">
        <v>395</v>
      </c>
      <c r="O98" s="1">
        <v>0.95</v>
      </c>
      <c r="P98" s="1" t="s">
        <v>404</v>
      </c>
    </row>
    <row r="99" spans="1:16">
      <c r="A99" t="s">
        <v>53</v>
      </c>
      <c r="B99" s="1" t="s">
        <v>54</v>
      </c>
      <c r="C99" s="1">
        <v>2001</v>
      </c>
      <c r="D99" s="1">
        <v>1987</v>
      </c>
      <c r="E99" s="1" t="s">
        <v>58</v>
      </c>
      <c r="F99" s="1" t="s">
        <v>55</v>
      </c>
      <c r="G99" s="1" t="s">
        <v>391</v>
      </c>
      <c r="H99" s="1" t="s">
        <v>402</v>
      </c>
      <c r="I99" s="1" t="s">
        <v>393</v>
      </c>
      <c r="J99" s="1" t="s">
        <v>405</v>
      </c>
      <c r="K99" s="1" t="s">
        <v>395</v>
      </c>
      <c r="O99" s="1">
        <v>1.07</v>
      </c>
      <c r="P99" s="1" t="s">
        <v>404</v>
      </c>
    </row>
    <row r="100" spans="1:16">
      <c r="A100" t="s">
        <v>53</v>
      </c>
      <c r="B100" s="1" t="s">
        <v>54</v>
      </c>
      <c r="C100" s="1">
        <v>2001</v>
      </c>
      <c r="D100" s="1">
        <v>1988</v>
      </c>
      <c r="E100" s="1" t="s">
        <v>58</v>
      </c>
      <c r="F100" s="1" t="s">
        <v>55</v>
      </c>
      <c r="G100" s="1" t="s">
        <v>391</v>
      </c>
      <c r="H100" s="1" t="s">
        <v>402</v>
      </c>
      <c r="I100" s="1" t="s">
        <v>393</v>
      </c>
      <c r="J100" s="1" t="s">
        <v>405</v>
      </c>
      <c r="K100" s="1" t="s">
        <v>395</v>
      </c>
      <c r="O100" s="1">
        <v>1.23</v>
      </c>
      <c r="P100" s="1" t="s">
        <v>404</v>
      </c>
    </row>
    <row r="101" spans="1:16">
      <c r="A101" t="s">
        <v>53</v>
      </c>
      <c r="B101" s="1" t="s">
        <v>54</v>
      </c>
      <c r="C101" s="1">
        <v>2001</v>
      </c>
      <c r="D101" s="1">
        <v>1991</v>
      </c>
      <c r="E101" s="1" t="s">
        <v>58</v>
      </c>
      <c r="F101" s="1" t="s">
        <v>55</v>
      </c>
      <c r="G101" s="1" t="s">
        <v>391</v>
      </c>
      <c r="H101" s="1" t="s">
        <v>402</v>
      </c>
      <c r="I101" s="1" t="s">
        <v>393</v>
      </c>
      <c r="J101" s="1" t="s">
        <v>405</v>
      </c>
      <c r="K101" s="1" t="s">
        <v>395</v>
      </c>
      <c r="O101" s="1">
        <v>1.5</v>
      </c>
      <c r="P101" s="1" t="s">
        <v>404</v>
      </c>
    </row>
    <row r="102" spans="1:16">
      <c r="A102" t="s">
        <v>53</v>
      </c>
      <c r="B102" s="1" t="s">
        <v>54</v>
      </c>
      <c r="C102" s="1">
        <v>2001</v>
      </c>
      <c r="D102" s="1">
        <v>1995</v>
      </c>
      <c r="E102" s="1" t="s">
        <v>58</v>
      </c>
      <c r="F102" s="1" t="s">
        <v>55</v>
      </c>
      <c r="G102" s="1" t="s">
        <v>391</v>
      </c>
      <c r="H102" s="1" t="s">
        <v>402</v>
      </c>
      <c r="I102" s="1" t="s">
        <v>393</v>
      </c>
      <c r="J102" s="1" t="s">
        <v>405</v>
      </c>
      <c r="K102" s="1" t="s">
        <v>395</v>
      </c>
      <c r="O102" s="1">
        <v>1.8</v>
      </c>
      <c r="P102" s="1" t="s">
        <v>404</v>
      </c>
    </row>
    <row r="103" spans="1:16">
      <c r="A103" t="s">
        <v>53</v>
      </c>
      <c r="B103" s="1" t="s">
        <v>54</v>
      </c>
      <c r="C103" s="1">
        <v>2001</v>
      </c>
      <c r="D103" s="1">
        <v>2000</v>
      </c>
      <c r="E103" s="1" t="s">
        <v>58</v>
      </c>
      <c r="F103" s="1" t="s">
        <v>55</v>
      </c>
      <c r="G103" s="1" t="s">
        <v>391</v>
      </c>
      <c r="H103" s="1" t="s">
        <v>402</v>
      </c>
      <c r="I103" s="1" t="s">
        <v>393</v>
      </c>
      <c r="J103" s="1" t="s">
        <v>405</v>
      </c>
      <c r="K103" s="1" t="s">
        <v>395</v>
      </c>
      <c r="O103" s="1">
        <v>1.8</v>
      </c>
      <c r="P103" s="1" t="s">
        <v>404</v>
      </c>
    </row>
    <row r="104" spans="1:16">
      <c r="A104" t="s">
        <v>53</v>
      </c>
      <c r="B104" s="1" t="s">
        <v>54</v>
      </c>
      <c r="C104" s="1">
        <v>2001</v>
      </c>
      <c r="D104" s="1">
        <v>2001</v>
      </c>
      <c r="E104" s="1" t="s">
        <v>58</v>
      </c>
      <c r="F104" s="1" t="s">
        <v>55</v>
      </c>
      <c r="G104" s="1" t="s">
        <v>391</v>
      </c>
      <c r="H104" s="1" t="s">
        <v>402</v>
      </c>
      <c r="I104" s="1" t="s">
        <v>393</v>
      </c>
      <c r="J104" s="1" t="s">
        <v>405</v>
      </c>
      <c r="K104" s="1" t="s">
        <v>395</v>
      </c>
      <c r="O104" s="1">
        <v>1.8</v>
      </c>
      <c r="P104" s="1" t="s">
        <v>404</v>
      </c>
    </row>
    <row r="105" spans="1:16">
      <c r="A105" t="s">
        <v>53</v>
      </c>
      <c r="B105" s="1" t="s">
        <v>54</v>
      </c>
      <c r="C105" s="1">
        <v>2001</v>
      </c>
      <c r="D105" s="1">
        <v>1979</v>
      </c>
      <c r="E105" s="1" t="s">
        <v>58</v>
      </c>
      <c r="F105" s="1" t="s">
        <v>55</v>
      </c>
      <c r="G105" s="1" t="s">
        <v>391</v>
      </c>
      <c r="H105" s="1" t="s">
        <v>402</v>
      </c>
      <c r="I105" s="1" t="s">
        <v>393</v>
      </c>
      <c r="J105" s="1" t="s">
        <v>406</v>
      </c>
      <c r="K105" s="1" t="s">
        <v>395</v>
      </c>
      <c r="O105" s="1">
        <v>0.43</v>
      </c>
      <c r="P105" s="1" t="s">
        <v>404</v>
      </c>
    </row>
    <row r="106" spans="1:16">
      <c r="A106" t="s">
        <v>53</v>
      </c>
      <c r="B106" s="1" t="s">
        <v>54</v>
      </c>
      <c r="C106" s="1">
        <v>2001</v>
      </c>
      <c r="D106" s="1">
        <v>1982</v>
      </c>
      <c r="E106" s="1" t="s">
        <v>58</v>
      </c>
      <c r="F106" s="1" t="s">
        <v>55</v>
      </c>
      <c r="G106" s="1" t="s">
        <v>391</v>
      </c>
      <c r="H106" s="1" t="s">
        <v>402</v>
      </c>
      <c r="I106" s="1" t="s">
        <v>393</v>
      </c>
      <c r="J106" s="1" t="s">
        <v>406</v>
      </c>
      <c r="K106" s="1" t="s">
        <v>395</v>
      </c>
      <c r="O106" s="1">
        <v>0.6</v>
      </c>
      <c r="P106" s="1" t="s">
        <v>404</v>
      </c>
    </row>
    <row r="107" spans="1:16">
      <c r="A107" t="s">
        <v>53</v>
      </c>
      <c r="B107" s="1" t="s">
        <v>54</v>
      </c>
      <c r="C107" s="1">
        <v>2001</v>
      </c>
      <c r="D107" s="1">
        <v>1987</v>
      </c>
      <c r="E107" s="1" t="s">
        <v>58</v>
      </c>
      <c r="F107" s="1" t="s">
        <v>55</v>
      </c>
      <c r="G107" s="1" t="s">
        <v>391</v>
      </c>
      <c r="H107" s="1" t="s">
        <v>402</v>
      </c>
      <c r="I107" s="1" t="s">
        <v>393</v>
      </c>
      <c r="J107" s="1" t="s">
        <v>406</v>
      </c>
      <c r="K107" s="1" t="s">
        <v>395</v>
      </c>
      <c r="O107" s="1">
        <v>0.68</v>
      </c>
      <c r="P107" s="1" t="s">
        <v>404</v>
      </c>
    </row>
    <row r="108" spans="1:16">
      <c r="A108" t="s">
        <v>53</v>
      </c>
      <c r="B108" s="1" t="s">
        <v>54</v>
      </c>
      <c r="C108" s="1">
        <v>2001</v>
      </c>
      <c r="D108" s="1">
        <v>1988</v>
      </c>
      <c r="E108" s="1" t="s">
        <v>58</v>
      </c>
      <c r="F108" s="1" t="s">
        <v>55</v>
      </c>
      <c r="G108" s="1" t="s">
        <v>391</v>
      </c>
      <c r="H108" s="1" t="s">
        <v>402</v>
      </c>
      <c r="I108" s="1" t="s">
        <v>393</v>
      </c>
      <c r="J108" s="1" t="s">
        <v>406</v>
      </c>
      <c r="K108" s="1" t="s">
        <v>395</v>
      </c>
      <c r="O108" s="1">
        <v>0.78</v>
      </c>
      <c r="P108" s="1" t="s">
        <v>404</v>
      </c>
    </row>
    <row r="109" spans="1:16">
      <c r="A109" t="s">
        <v>53</v>
      </c>
      <c r="B109" s="1" t="s">
        <v>54</v>
      </c>
      <c r="C109" s="1">
        <v>2001</v>
      </c>
      <c r="D109" s="1">
        <v>1991</v>
      </c>
      <c r="E109" s="1" t="s">
        <v>58</v>
      </c>
      <c r="F109" s="1" t="s">
        <v>55</v>
      </c>
      <c r="G109" s="1" t="s">
        <v>391</v>
      </c>
      <c r="H109" s="1" t="s">
        <v>402</v>
      </c>
      <c r="I109" s="1" t="s">
        <v>393</v>
      </c>
      <c r="J109" s="1" t="s">
        <v>406</v>
      </c>
      <c r="K109" s="1" t="s">
        <v>395</v>
      </c>
      <c r="O109" s="1">
        <v>0.94</v>
      </c>
      <c r="P109" s="1" t="s">
        <v>404</v>
      </c>
    </row>
    <row r="110" spans="1:16">
      <c r="A110" t="s">
        <v>53</v>
      </c>
      <c r="B110" s="1" t="s">
        <v>54</v>
      </c>
      <c r="C110" s="1">
        <v>2001</v>
      </c>
      <c r="D110" s="1">
        <v>1995</v>
      </c>
      <c r="E110" s="1" t="s">
        <v>58</v>
      </c>
      <c r="F110" s="1" t="s">
        <v>55</v>
      </c>
      <c r="G110" s="1" t="s">
        <v>391</v>
      </c>
      <c r="H110" s="1" t="s">
        <v>402</v>
      </c>
      <c r="I110" s="1" t="s">
        <v>393</v>
      </c>
      <c r="J110" s="1" t="s">
        <v>406</v>
      </c>
      <c r="K110" s="1" t="s">
        <v>395</v>
      </c>
      <c r="O110" s="1">
        <v>1.1499999999999999</v>
      </c>
      <c r="P110" s="1" t="s">
        <v>404</v>
      </c>
    </row>
    <row r="111" spans="1:16">
      <c r="A111" t="s">
        <v>53</v>
      </c>
      <c r="B111" s="1" t="s">
        <v>54</v>
      </c>
      <c r="C111" s="1">
        <v>2001</v>
      </c>
      <c r="D111" s="1">
        <v>2000</v>
      </c>
      <c r="E111" s="1" t="s">
        <v>58</v>
      </c>
      <c r="F111" s="1" t="s">
        <v>55</v>
      </c>
      <c r="G111" s="1" t="s">
        <v>391</v>
      </c>
      <c r="H111" s="1" t="s">
        <v>402</v>
      </c>
      <c r="I111" s="1" t="s">
        <v>393</v>
      </c>
      <c r="J111" s="1" t="s">
        <v>406</v>
      </c>
      <c r="K111" s="1" t="s">
        <v>395</v>
      </c>
      <c r="O111" s="1">
        <v>1.1499999999999999</v>
      </c>
      <c r="P111" s="1" t="s">
        <v>404</v>
      </c>
    </row>
    <row r="112" spans="1:16">
      <c r="A112" t="s">
        <v>53</v>
      </c>
      <c r="B112" s="1" t="s">
        <v>54</v>
      </c>
      <c r="C112" s="1">
        <v>2001</v>
      </c>
      <c r="D112" s="1">
        <v>2001</v>
      </c>
      <c r="E112" s="1" t="s">
        <v>58</v>
      </c>
      <c r="F112" s="1" t="s">
        <v>55</v>
      </c>
      <c r="G112" s="1" t="s">
        <v>391</v>
      </c>
      <c r="H112" s="1" t="s">
        <v>402</v>
      </c>
      <c r="I112" s="1" t="s">
        <v>393</v>
      </c>
      <c r="J112" s="1" t="s">
        <v>406</v>
      </c>
      <c r="K112" s="1" t="s">
        <v>395</v>
      </c>
      <c r="O112" s="1">
        <v>1.3</v>
      </c>
      <c r="P112" s="1" t="s">
        <v>404</v>
      </c>
    </row>
    <row r="113" spans="1:17">
      <c r="A113" t="s">
        <v>53</v>
      </c>
      <c r="B113" s="1" t="s">
        <v>54</v>
      </c>
      <c r="C113" s="1">
        <v>2001</v>
      </c>
      <c r="D113" s="1">
        <v>1979</v>
      </c>
      <c r="E113" s="1" t="s">
        <v>58</v>
      </c>
      <c r="F113" s="1" t="s">
        <v>55</v>
      </c>
      <c r="G113" s="1" t="s">
        <v>391</v>
      </c>
      <c r="H113" s="1" t="s">
        <v>407</v>
      </c>
      <c r="I113" s="1" t="s">
        <v>408</v>
      </c>
      <c r="J113" s="1" t="s">
        <v>409</v>
      </c>
      <c r="K113" s="1" t="s">
        <v>410</v>
      </c>
      <c r="O113" s="1">
        <v>11.5</v>
      </c>
      <c r="P113" s="1" t="s">
        <v>396</v>
      </c>
      <c r="Q113" s="1" t="s">
        <v>416</v>
      </c>
    </row>
    <row r="114" spans="1:17">
      <c r="A114" t="s">
        <v>53</v>
      </c>
      <c r="B114" s="1" t="s">
        <v>54</v>
      </c>
      <c r="C114" s="1">
        <v>2001</v>
      </c>
      <c r="D114" s="1">
        <v>1979</v>
      </c>
      <c r="E114" s="1" t="s">
        <v>58</v>
      </c>
      <c r="F114" s="1" t="s">
        <v>55</v>
      </c>
      <c r="G114" s="1" t="s">
        <v>391</v>
      </c>
      <c r="H114" s="1" t="s">
        <v>407</v>
      </c>
      <c r="I114" s="1" t="s">
        <v>408</v>
      </c>
      <c r="J114" s="1">
        <v>1</v>
      </c>
      <c r="K114" s="1" t="s">
        <v>410</v>
      </c>
      <c r="O114" s="1">
        <v>23</v>
      </c>
      <c r="P114" s="1" t="s">
        <v>396</v>
      </c>
    </row>
    <row r="115" spans="1:17">
      <c r="A115" t="s">
        <v>53</v>
      </c>
      <c r="B115" s="1" t="s">
        <v>54</v>
      </c>
      <c r="C115" s="1">
        <v>2001</v>
      </c>
      <c r="D115" s="1">
        <v>1979</v>
      </c>
      <c r="E115" s="1" t="s">
        <v>58</v>
      </c>
      <c r="F115" s="1" t="s">
        <v>55</v>
      </c>
      <c r="G115" s="1" t="s">
        <v>391</v>
      </c>
      <c r="H115" s="1" t="s">
        <v>407</v>
      </c>
      <c r="I115" s="1" t="s">
        <v>408</v>
      </c>
      <c r="J115" s="1">
        <v>1.25</v>
      </c>
      <c r="K115" s="1" t="s">
        <v>410</v>
      </c>
      <c r="O115" s="1">
        <v>28.75</v>
      </c>
      <c r="P115" s="1" t="s">
        <v>396</v>
      </c>
    </row>
    <row r="116" spans="1:17">
      <c r="A116" t="s">
        <v>53</v>
      </c>
      <c r="B116" s="1" t="s">
        <v>54</v>
      </c>
      <c r="C116" s="1">
        <v>2001</v>
      </c>
      <c r="D116" s="1">
        <v>1979</v>
      </c>
      <c r="E116" s="1" t="s">
        <v>58</v>
      </c>
      <c r="F116" s="1" t="s">
        <v>55</v>
      </c>
      <c r="G116" s="1" t="s">
        <v>391</v>
      </c>
      <c r="H116" s="1" t="s">
        <v>407</v>
      </c>
      <c r="I116" s="1" t="s">
        <v>408</v>
      </c>
      <c r="J116" s="1">
        <v>1.5</v>
      </c>
      <c r="K116" s="1" t="s">
        <v>410</v>
      </c>
      <c r="O116" s="1">
        <v>34.6</v>
      </c>
      <c r="P116" s="1" t="s">
        <v>396</v>
      </c>
    </row>
    <row r="117" spans="1:17">
      <c r="A117" t="s">
        <v>53</v>
      </c>
      <c r="B117" s="1" t="s">
        <v>54</v>
      </c>
      <c r="C117" s="1">
        <v>2001</v>
      </c>
      <c r="D117" s="1">
        <v>1979</v>
      </c>
      <c r="E117" s="1" t="s">
        <v>58</v>
      </c>
      <c r="F117" s="1" t="s">
        <v>55</v>
      </c>
      <c r="G117" s="1" t="s">
        <v>391</v>
      </c>
      <c r="H117" s="1" t="s">
        <v>407</v>
      </c>
      <c r="I117" s="1" t="s">
        <v>408</v>
      </c>
      <c r="J117" s="1">
        <v>2</v>
      </c>
      <c r="K117" s="1" t="s">
        <v>410</v>
      </c>
      <c r="O117" s="1">
        <v>51.75</v>
      </c>
      <c r="P117" s="1" t="s">
        <v>396</v>
      </c>
    </row>
    <row r="118" spans="1:17">
      <c r="A118" t="s">
        <v>53</v>
      </c>
      <c r="B118" s="1" t="s">
        <v>54</v>
      </c>
      <c r="C118" s="1">
        <v>2001</v>
      </c>
      <c r="D118" s="1">
        <v>1979</v>
      </c>
      <c r="E118" s="1" t="s">
        <v>58</v>
      </c>
      <c r="F118" s="1" t="s">
        <v>55</v>
      </c>
      <c r="G118" s="1" t="s">
        <v>391</v>
      </c>
      <c r="H118" s="1" t="s">
        <v>407</v>
      </c>
      <c r="I118" s="1" t="s">
        <v>408</v>
      </c>
      <c r="J118" s="1">
        <v>3</v>
      </c>
      <c r="K118" s="1" t="s">
        <v>410</v>
      </c>
      <c r="O118" s="1">
        <v>74.45</v>
      </c>
      <c r="P118" s="1" t="s">
        <v>396</v>
      </c>
    </row>
    <row r="119" spans="1:17">
      <c r="A119" t="s">
        <v>53</v>
      </c>
      <c r="B119" s="1" t="s">
        <v>54</v>
      </c>
      <c r="C119" s="1">
        <v>2001</v>
      </c>
      <c r="D119" s="1">
        <v>1979</v>
      </c>
      <c r="E119" s="1" t="s">
        <v>58</v>
      </c>
      <c r="F119" s="1" t="s">
        <v>55</v>
      </c>
      <c r="G119" s="1" t="s">
        <v>391</v>
      </c>
      <c r="H119" s="1" t="s">
        <v>407</v>
      </c>
      <c r="I119" s="1" t="s">
        <v>408</v>
      </c>
      <c r="J119" s="1">
        <v>4</v>
      </c>
      <c r="K119" s="1" t="s">
        <v>410</v>
      </c>
      <c r="O119" s="1">
        <v>103</v>
      </c>
      <c r="P119" s="1" t="s">
        <v>396</v>
      </c>
    </row>
    <row r="120" spans="1:17">
      <c r="A120" t="s">
        <v>53</v>
      </c>
      <c r="B120" s="1" t="s">
        <v>54</v>
      </c>
      <c r="C120" s="1">
        <v>2001</v>
      </c>
      <c r="D120" s="1">
        <v>1979</v>
      </c>
      <c r="E120" s="1" t="s">
        <v>58</v>
      </c>
      <c r="F120" s="1" t="s">
        <v>55</v>
      </c>
      <c r="G120" s="1" t="s">
        <v>391</v>
      </c>
      <c r="H120" s="1" t="s">
        <v>407</v>
      </c>
      <c r="I120" s="1" t="s">
        <v>408</v>
      </c>
      <c r="J120" s="1">
        <v>6</v>
      </c>
      <c r="K120" s="1" t="s">
        <v>410</v>
      </c>
      <c r="O120" s="1">
        <v>176.45</v>
      </c>
      <c r="P120" s="1" t="s">
        <v>396</v>
      </c>
    </row>
    <row r="121" spans="1:17">
      <c r="A121" t="s">
        <v>53</v>
      </c>
      <c r="B121" s="1" t="s">
        <v>54</v>
      </c>
      <c r="C121" s="1">
        <v>2001</v>
      </c>
      <c r="D121" s="1">
        <v>1979</v>
      </c>
      <c r="E121" s="1" t="s">
        <v>58</v>
      </c>
      <c r="F121" s="1" t="s">
        <v>55</v>
      </c>
      <c r="G121" s="1" t="s">
        <v>391</v>
      </c>
      <c r="H121" s="1" t="s">
        <v>407</v>
      </c>
      <c r="I121" s="1" t="s">
        <v>408</v>
      </c>
      <c r="J121" s="1">
        <v>8</v>
      </c>
      <c r="K121" s="1" t="s">
        <v>410</v>
      </c>
      <c r="O121" s="1">
        <v>309.75</v>
      </c>
      <c r="P121" s="1" t="s">
        <v>396</v>
      </c>
    </row>
    <row r="122" spans="1:17">
      <c r="A122" t="s">
        <v>53</v>
      </c>
      <c r="B122" s="1" t="s">
        <v>54</v>
      </c>
      <c r="C122" s="1">
        <v>2001</v>
      </c>
      <c r="D122" s="1">
        <v>1979</v>
      </c>
      <c r="E122" s="1" t="s">
        <v>58</v>
      </c>
      <c r="F122" s="1" t="s">
        <v>55</v>
      </c>
      <c r="G122" s="1" t="s">
        <v>391</v>
      </c>
      <c r="H122" s="1" t="s">
        <v>407</v>
      </c>
      <c r="I122" s="1" t="s">
        <v>408</v>
      </c>
      <c r="J122" s="1">
        <v>10</v>
      </c>
      <c r="K122" s="1" t="s">
        <v>410</v>
      </c>
      <c r="O122" s="1">
        <v>664.5</v>
      </c>
      <c r="P122" s="1" t="s">
        <v>396</v>
      </c>
    </row>
    <row r="123" spans="1:17">
      <c r="A123" t="s">
        <v>53</v>
      </c>
      <c r="B123" s="1" t="s">
        <v>54</v>
      </c>
      <c r="C123" s="1">
        <v>2001</v>
      </c>
      <c r="D123" s="1">
        <v>1979</v>
      </c>
      <c r="E123" s="1" t="s">
        <v>58</v>
      </c>
      <c r="F123" s="1" t="s">
        <v>55</v>
      </c>
      <c r="G123" s="1" t="s">
        <v>391</v>
      </c>
      <c r="H123" s="1" t="s">
        <v>407</v>
      </c>
      <c r="I123" s="1" t="s">
        <v>408</v>
      </c>
      <c r="J123" s="1">
        <v>12</v>
      </c>
      <c r="K123" s="1" t="s">
        <v>410</v>
      </c>
      <c r="O123" s="1">
        <v>885.95</v>
      </c>
      <c r="P123" s="1" t="s">
        <v>396</v>
      </c>
    </row>
    <row r="124" spans="1:17">
      <c r="A124" t="s">
        <v>53</v>
      </c>
      <c r="B124" s="1" t="s">
        <v>54</v>
      </c>
      <c r="C124" s="1">
        <v>2001</v>
      </c>
      <c r="D124" s="1">
        <v>1982</v>
      </c>
      <c r="E124" s="1" t="s">
        <v>58</v>
      </c>
      <c r="F124" s="1" t="s">
        <v>55</v>
      </c>
      <c r="G124" s="1" t="s">
        <v>391</v>
      </c>
      <c r="H124" s="1" t="s">
        <v>407</v>
      </c>
      <c r="I124" s="1" t="s">
        <v>408</v>
      </c>
      <c r="J124" s="1" t="s">
        <v>409</v>
      </c>
      <c r="K124" s="1" t="s">
        <v>410</v>
      </c>
      <c r="O124" s="1">
        <v>16</v>
      </c>
      <c r="P124" s="1" t="s">
        <v>396</v>
      </c>
    </row>
    <row r="125" spans="1:17">
      <c r="A125" t="s">
        <v>53</v>
      </c>
      <c r="B125" s="1" t="s">
        <v>54</v>
      </c>
      <c r="C125" s="1">
        <v>2001</v>
      </c>
      <c r="D125" s="1">
        <v>1982</v>
      </c>
      <c r="E125" s="1" t="s">
        <v>58</v>
      </c>
      <c r="F125" s="1" t="s">
        <v>55</v>
      </c>
      <c r="G125" s="1" t="s">
        <v>391</v>
      </c>
      <c r="H125" s="1" t="s">
        <v>407</v>
      </c>
      <c r="I125" s="1" t="s">
        <v>408</v>
      </c>
      <c r="J125" s="1">
        <v>1</v>
      </c>
      <c r="K125" s="1" t="s">
        <v>410</v>
      </c>
      <c r="O125" s="1">
        <v>32</v>
      </c>
      <c r="P125" s="1" t="s">
        <v>396</v>
      </c>
    </row>
    <row r="126" spans="1:17">
      <c r="A126" t="s">
        <v>53</v>
      </c>
      <c r="B126" s="1" t="s">
        <v>54</v>
      </c>
      <c r="C126" s="1">
        <v>2001</v>
      </c>
      <c r="D126" s="1">
        <v>1982</v>
      </c>
      <c r="E126" s="1" t="s">
        <v>58</v>
      </c>
      <c r="F126" s="1" t="s">
        <v>55</v>
      </c>
      <c r="G126" s="1" t="s">
        <v>391</v>
      </c>
      <c r="H126" s="1" t="s">
        <v>407</v>
      </c>
      <c r="I126" s="1" t="s">
        <v>408</v>
      </c>
      <c r="J126" s="1">
        <v>1.25</v>
      </c>
      <c r="K126" s="1" t="s">
        <v>410</v>
      </c>
      <c r="O126" s="1">
        <v>40</v>
      </c>
      <c r="P126" s="1" t="s">
        <v>396</v>
      </c>
    </row>
    <row r="127" spans="1:17">
      <c r="A127" t="s">
        <v>53</v>
      </c>
      <c r="B127" s="1" t="s">
        <v>54</v>
      </c>
      <c r="C127" s="1">
        <v>2001</v>
      </c>
      <c r="D127" s="1">
        <v>1982</v>
      </c>
      <c r="E127" s="1" t="s">
        <v>58</v>
      </c>
      <c r="F127" s="1" t="s">
        <v>55</v>
      </c>
      <c r="G127" s="1" t="s">
        <v>391</v>
      </c>
      <c r="H127" s="1" t="s">
        <v>407</v>
      </c>
      <c r="I127" s="1" t="s">
        <v>408</v>
      </c>
      <c r="J127" s="1">
        <v>1.5</v>
      </c>
      <c r="K127" s="1" t="s">
        <v>410</v>
      </c>
      <c r="O127" s="1">
        <v>48</v>
      </c>
      <c r="P127" s="1" t="s">
        <v>396</v>
      </c>
    </row>
    <row r="128" spans="1:17">
      <c r="A128" t="s">
        <v>53</v>
      </c>
      <c r="B128" s="1" t="s">
        <v>54</v>
      </c>
      <c r="C128" s="1">
        <v>2001</v>
      </c>
      <c r="D128" s="1">
        <v>1982</v>
      </c>
      <c r="E128" s="1" t="s">
        <v>58</v>
      </c>
      <c r="F128" s="1" t="s">
        <v>55</v>
      </c>
      <c r="G128" s="1" t="s">
        <v>391</v>
      </c>
      <c r="H128" s="1" t="s">
        <v>407</v>
      </c>
      <c r="I128" s="1" t="s">
        <v>408</v>
      </c>
      <c r="J128" s="1">
        <v>2</v>
      </c>
      <c r="K128" s="1" t="s">
        <v>410</v>
      </c>
      <c r="O128" s="1">
        <v>72</v>
      </c>
      <c r="P128" s="1" t="s">
        <v>396</v>
      </c>
    </row>
    <row r="129" spans="1:16">
      <c r="A129" t="s">
        <v>53</v>
      </c>
      <c r="B129" s="1" t="s">
        <v>54</v>
      </c>
      <c r="C129" s="1">
        <v>2001</v>
      </c>
      <c r="D129" s="1">
        <v>1982</v>
      </c>
      <c r="E129" s="1" t="s">
        <v>58</v>
      </c>
      <c r="F129" s="1" t="s">
        <v>55</v>
      </c>
      <c r="G129" s="1" t="s">
        <v>391</v>
      </c>
      <c r="H129" s="1" t="s">
        <v>407</v>
      </c>
      <c r="I129" s="1" t="s">
        <v>408</v>
      </c>
      <c r="J129" s="1">
        <v>3</v>
      </c>
      <c r="K129" s="1" t="s">
        <v>410</v>
      </c>
      <c r="O129" s="1">
        <v>104</v>
      </c>
      <c r="P129" s="1" t="s">
        <v>396</v>
      </c>
    </row>
    <row r="130" spans="1:16">
      <c r="A130" t="s">
        <v>53</v>
      </c>
      <c r="B130" s="1" t="s">
        <v>54</v>
      </c>
      <c r="C130" s="1">
        <v>2001</v>
      </c>
      <c r="D130" s="1">
        <v>1982</v>
      </c>
      <c r="E130" s="1" t="s">
        <v>58</v>
      </c>
      <c r="F130" s="1" t="s">
        <v>55</v>
      </c>
      <c r="G130" s="1" t="s">
        <v>391</v>
      </c>
      <c r="H130" s="1" t="s">
        <v>407</v>
      </c>
      <c r="I130" s="1" t="s">
        <v>408</v>
      </c>
      <c r="J130" s="1">
        <v>4</v>
      </c>
      <c r="K130" s="1" t="s">
        <v>410</v>
      </c>
      <c r="O130" s="1">
        <v>143.5</v>
      </c>
      <c r="P130" s="1" t="s">
        <v>396</v>
      </c>
    </row>
    <row r="131" spans="1:16">
      <c r="A131" t="s">
        <v>53</v>
      </c>
      <c r="B131" s="1" t="s">
        <v>54</v>
      </c>
      <c r="C131" s="1">
        <v>2001</v>
      </c>
      <c r="D131" s="1">
        <v>1982</v>
      </c>
      <c r="E131" s="1" t="s">
        <v>58</v>
      </c>
      <c r="F131" s="1" t="s">
        <v>55</v>
      </c>
      <c r="G131" s="1" t="s">
        <v>391</v>
      </c>
      <c r="H131" s="1" t="s">
        <v>407</v>
      </c>
      <c r="I131" s="1" t="s">
        <v>408</v>
      </c>
      <c r="J131" s="1">
        <v>6</v>
      </c>
      <c r="K131" s="1" t="s">
        <v>410</v>
      </c>
      <c r="O131" s="1">
        <v>246</v>
      </c>
      <c r="P131" s="1" t="s">
        <v>396</v>
      </c>
    </row>
    <row r="132" spans="1:16">
      <c r="A132" t="s">
        <v>53</v>
      </c>
      <c r="B132" s="1" t="s">
        <v>54</v>
      </c>
      <c r="C132" s="1">
        <v>2001</v>
      </c>
      <c r="D132" s="1">
        <v>1982</v>
      </c>
      <c r="E132" s="1" t="s">
        <v>58</v>
      </c>
      <c r="F132" s="1" t="s">
        <v>55</v>
      </c>
      <c r="G132" s="1" t="s">
        <v>391</v>
      </c>
      <c r="H132" s="1" t="s">
        <v>407</v>
      </c>
      <c r="I132" s="1" t="s">
        <v>408</v>
      </c>
      <c r="J132" s="1">
        <v>8</v>
      </c>
      <c r="K132" s="1" t="s">
        <v>410</v>
      </c>
      <c r="O132" s="1">
        <v>432</v>
      </c>
      <c r="P132" s="1" t="s">
        <v>396</v>
      </c>
    </row>
    <row r="133" spans="1:16">
      <c r="A133" t="s">
        <v>53</v>
      </c>
      <c r="B133" s="1" t="s">
        <v>54</v>
      </c>
      <c r="C133" s="1">
        <v>2001</v>
      </c>
      <c r="D133" s="1">
        <v>1982</v>
      </c>
      <c r="E133" s="1" t="s">
        <v>58</v>
      </c>
      <c r="F133" s="1" t="s">
        <v>55</v>
      </c>
      <c r="G133" s="1" t="s">
        <v>391</v>
      </c>
      <c r="H133" s="1" t="s">
        <v>407</v>
      </c>
      <c r="I133" s="1" t="s">
        <v>408</v>
      </c>
      <c r="J133" s="1">
        <v>10</v>
      </c>
      <c r="K133" s="1" t="s">
        <v>410</v>
      </c>
      <c r="O133" s="1">
        <v>927</v>
      </c>
      <c r="P133" s="1" t="s">
        <v>396</v>
      </c>
    </row>
    <row r="134" spans="1:16">
      <c r="A134" t="s">
        <v>53</v>
      </c>
      <c r="B134" s="1" t="s">
        <v>54</v>
      </c>
      <c r="C134" s="1">
        <v>2001</v>
      </c>
      <c r="D134" s="1">
        <v>1982</v>
      </c>
      <c r="E134" s="1" t="s">
        <v>58</v>
      </c>
      <c r="F134" s="1" t="s">
        <v>55</v>
      </c>
      <c r="G134" s="1" t="s">
        <v>391</v>
      </c>
      <c r="H134" s="1" t="s">
        <v>407</v>
      </c>
      <c r="I134" s="1" t="s">
        <v>408</v>
      </c>
      <c r="J134" s="1">
        <v>12</v>
      </c>
      <c r="K134" s="1" t="s">
        <v>410</v>
      </c>
      <c r="O134" s="1">
        <v>1236</v>
      </c>
      <c r="P134" s="1" t="s">
        <v>396</v>
      </c>
    </row>
    <row r="135" spans="1:16">
      <c r="A135" t="s">
        <v>53</v>
      </c>
      <c r="B135" s="1" t="s">
        <v>54</v>
      </c>
      <c r="C135" s="1">
        <v>2001</v>
      </c>
      <c r="D135" s="1">
        <v>1987</v>
      </c>
      <c r="E135" s="1" t="s">
        <v>58</v>
      </c>
      <c r="F135" s="1" t="s">
        <v>55</v>
      </c>
      <c r="G135" s="1" t="s">
        <v>391</v>
      </c>
      <c r="H135" s="1" t="s">
        <v>407</v>
      </c>
      <c r="I135" s="1" t="s">
        <v>408</v>
      </c>
      <c r="J135" s="1" t="s">
        <v>409</v>
      </c>
      <c r="K135" s="1" t="s">
        <v>410</v>
      </c>
      <c r="O135" s="1">
        <v>18</v>
      </c>
      <c r="P135" s="1" t="s">
        <v>396</v>
      </c>
    </row>
    <row r="136" spans="1:16">
      <c r="A136" t="s">
        <v>53</v>
      </c>
      <c r="B136" s="1" t="s">
        <v>54</v>
      </c>
      <c r="C136" s="1">
        <v>2001</v>
      </c>
      <c r="D136" s="1">
        <v>1987</v>
      </c>
      <c r="E136" s="1" t="s">
        <v>58</v>
      </c>
      <c r="F136" s="1" t="s">
        <v>55</v>
      </c>
      <c r="G136" s="1" t="s">
        <v>391</v>
      </c>
      <c r="H136" s="1" t="s">
        <v>407</v>
      </c>
      <c r="I136" s="1" t="s">
        <v>408</v>
      </c>
      <c r="J136" s="1">
        <v>1</v>
      </c>
      <c r="K136" s="1" t="s">
        <v>410</v>
      </c>
      <c r="O136" s="1">
        <v>36</v>
      </c>
      <c r="P136" s="1" t="s">
        <v>396</v>
      </c>
    </row>
    <row r="137" spans="1:16">
      <c r="A137" t="s">
        <v>53</v>
      </c>
      <c r="B137" s="1" t="s">
        <v>54</v>
      </c>
      <c r="C137" s="1">
        <v>2001</v>
      </c>
      <c r="D137" s="1">
        <v>1987</v>
      </c>
      <c r="E137" s="1" t="s">
        <v>58</v>
      </c>
      <c r="F137" s="1" t="s">
        <v>55</v>
      </c>
      <c r="G137" s="1" t="s">
        <v>391</v>
      </c>
      <c r="H137" s="1" t="s">
        <v>407</v>
      </c>
      <c r="I137" s="1" t="s">
        <v>408</v>
      </c>
      <c r="J137" s="1">
        <v>1.25</v>
      </c>
      <c r="K137" s="1" t="s">
        <v>410</v>
      </c>
      <c r="O137" s="1">
        <v>45</v>
      </c>
      <c r="P137" s="1" t="s">
        <v>396</v>
      </c>
    </row>
    <row r="138" spans="1:16">
      <c r="A138" t="s">
        <v>53</v>
      </c>
      <c r="B138" s="1" t="s">
        <v>54</v>
      </c>
      <c r="C138" s="1">
        <v>2001</v>
      </c>
      <c r="D138" s="1">
        <v>1987</v>
      </c>
      <c r="E138" s="1" t="s">
        <v>58</v>
      </c>
      <c r="F138" s="1" t="s">
        <v>55</v>
      </c>
      <c r="G138" s="1" t="s">
        <v>391</v>
      </c>
      <c r="H138" s="1" t="s">
        <v>407</v>
      </c>
      <c r="I138" s="1" t="s">
        <v>408</v>
      </c>
      <c r="J138" s="1">
        <v>1.5</v>
      </c>
      <c r="K138" s="1" t="s">
        <v>410</v>
      </c>
      <c r="O138" s="1">
        <v>54</v>
      </c>
      <c r="P138" s="1" t="s">
        <v>396</v>
      </c>
    </row>
    <row r="139" spans="1:16">
      <c r="A139" t="s">
        <v>53</v>
      </c>
      <c r="B139" s="1" t="s">
        <v>54</v>
      </c>
      <c r="C139" s="1">
        <v>2001</v>
      </c>
      <c r="D139" s="1">
        <v>1987</v>
      </c>
      <c r="E139" s="1" t="s">
        <v>58</v>
      </c>
      <c r="F139" s="1" t="s">
        <v>55</v>
      </c>
      <c r="G139" s="1" t="s">
        <v>391</v>
      </c>
      <c r="H139" s="1" t="s">
        <v>407</v>
      </c>
      <c r="I139" s="1" t="s">
        <v>408</v>
      </c>
      <c r="J139" s="1">
        <v>2</v>
      </c>
      <c r="K139" s="1" t="s">
        <v>410</v>
      </c>
      <c r="O139" s="1">
        <v>81</v>
      </c>
      <c r="P139" s="1" t="s">
        <v>396</v>
      </c>
    </row>
    <row r="140" spans="1:16">
      <c r="A140" t="s">
        <v>53</v>
      </c>
      <c r="B140" s="1" t="s">
        <v>54</v>
      </c>
      <c r="C140" s="1">
        <v>2001</v>
      </c>
      <c r="D140" s="1">
        <v>1987</v>
      </c>
      <c r="E140" s="1" t="s">
        <v>58</v>
      </c>
      <c r="F140" s="1" t="s">
        <v>55</v>
      </c>
      <c r="G140" s="1" t="s">
        <v>391</v>
      </c>
      <c r="H140" s="1" t="s">
        <v>407</v>
      </c>
      <c r="I140" s="1" t="s">
        <v>408</v>
      </c>
      <c r="J140" s="1">
        <v>3</v>
      </c>
      <c r="K140" s="1" t="s">
        <v>410</v>
      </c>
      <c r="O140" s="1">
        <v>117</v>
      </c>
      <c r="P140" s="1" t="s">
        <v>396</v>
      </c>
    </row>
    <row r="141" spans="1:16">
      <c r="A141" t="s">
        <v>53</v>
      </c>
      <c r="B141" s="1" t="s">
        <v>54</v>
      </c>
      <c r="C141" s="1">
        <v>2001</v>
      </c>
      <c r="D141" s="1">
        <v>1987</v>
      </c>
      <c r="E141" s="1" t="s">
        <v>58</v>
      </c>
      <c r="F141" s="1" t="s">
        <v>55</v>
      </c>
      <c r="G141" s="1" t="s">
        <v>391</v>
      </c>
      <c r="H141" s="1" t="s">
        <v>407</v>
      </c>
      <c r="I141" s="1" t="s">
        <v>408</v>
      </c>
      <c r="J141" s="1">
        <v>4</v>
      </c>
      <c r="K141" s="1" t="s">
        <v>410</v>
      </c>
      <c r="O141" s="1">
        <v>161.5</v>
      </c>
      <c r="P141" s="1" t="s">
        <v>396</v>
      </c>
    </row>
    <row r="142" spans="1:16">
      <c r="A142" t="s">
        <v>53</v>
      </c>
      <c r="B142" s="1" t="s">
        <v>54</v>
      </c>
      <c r="C142" s="1">
        <v>2001</v>
      </c>
      <c r="D142" s="1">
        <v>1987</v>
      </c>
      <c r="E142" s="1" t="s">
        <v>58</v>
      </c>
      <c r="F142" s="1" t="s">
        <v>55</v>
      </c>
      <c r="G142" s="1" t="s">
        <v>391</v>
      </c>
      <c r="H142" s="1" t="s">
        <v>407</v>
      </c>
      <c r="I142" s="1" t="s">
        <v>408</v>
      </c>
      <c r="J142" s="1">
        <v>6</v>
      </c>
      <c r="K142" s="1" t="s">
        <v>410</v>
      </c>
      <c r="O142" s="1">
        <v>227.6</v>
      </c>
      <c r="P142" s="1" t="s">
        <v>396</v>
      </c>
    </row>
    <row r="143" spans="1:16">
      <c r="A143" t="s">
        <v>53</v>
      </c>
      <c r="B143" s="1" t="s">
        <v>54</v>
      </c>
      <c r="C143" s="1">
        <v>2001</v>
      </c>
      <c r="D143" s="1">
        <v>1987</v>
      </c>
      <c r="E143" s="1" t="s">
        <v>58</v>
      </c>
      <c r="F143" s="1" t="s">
        <v>55</v>
      </c>
      <c r="G143" s="1" t="s">
        <v>391</v>
      </c>
      <c r="H143" s="1" t="s">
        <v>407</v>
      </c>
      <c r="I143" s="1" t="s">
        <v>408</v>
      </c>
      <c r="J143" s="1">
        <v>8</v>
      </c>
      <c r="K143" s="1" t="s">
        <v>410</v>
      </c>
      <c r="O143" s="1">
        <v>448.4</v>
      </c>
      <c r="P143" s="1" t="s">
        <v>396</v>
      </c>
    </row>
    <row r="144" spans="1:16">
      <c r="A144" t="s">
        <v>53</v>
      </c>
      <c r="B144" s="1" t="s">
        <v>54</v>
      </c>
      <c r="C144" s="1">
        <v>2001</v>
      </c>
      <c r="D144" s="1">
        <v>1987</v>
      </c>
      <c r="E144" s="1" t="s">
        <v>58</v>
      </c>
      <c r="F144" s="1" t="s">
        <v>55</v>
      </c>
      <c r="G144" s="1" t="s">
        <v>391</v>
      </c>
      <c r="H144" s="1" t="s">
        <v>407</v>
      </c>
      <c r="I144" s="1" t="s">
        <v>408</v>
      </c>
      <c r="J144" s="1">
        <v>10</v>
      </c>
      <c r="K144" s="1" t="s">
        <v>410</v>
      </c>
      <c r="O144" s="1">
        <v>1049.4000000000001</v>
      </c>
      <c r="P144" s="1" t="s">
        <v>396</v>
      </c>
    </row>
    <row r="145" spans="1:16">
      <c r="A145" t="s">
        <v>53</v>
      </c>
      <c r="B145" s="1" t="s">
        <v>54</v>
      </c>
      <c r="C145" s="1">
        <v>2001</v>
      </c>
      <c r="D145" s="1">
        <v>1987</v>
      </c>
      <c r="E145" s="1" t="s">
        <v>58</v>
      </c>
      <c r="F145" s="1" t="s">
        <v>55</v>
      </c>
      <c r="G145" s="1" t="s">
        <v>391</v>
      </c>
      <c r="H145" s="1" t="s">
        <v>407</v>
      </c>
      <c r="I145" s="1" t="s">
        <v>408</v>
      </c>
      <c r="J145" s="1">
        <v>12</v>
      </c>
      <c r="K145" s="1" t="s">
        <v>410</v>
      </c>
      <c r="O145" s="1">
        <v>1399.6</v>
      </c>
      <c r="P145" s="1" t="s">
        <v>396</v>
      </c>
    </row>
    <row r="146" spans="1:16">
      <c r="A146" t="s">
        <v>53</v>
      </c>
      <c r="B146" s="1" t="s">
        <v>54</v>
      </c>
      <c r="C146" s="1">
        <v>2001</v>
      </c>
      <c r="D146" s="1">
        <v>1988</v>
      </c>
      <c r="E146" s="1" t="s">
        <v>58</v>
      </c>
      <c r="F146" s="1" t="s">
        <v>55</v>
      </c>
      <c r="G146" s="1" t="s">
        <v>391</v>
      </c>
      <c r="H146" s="1" t="s">
        <v>407</v>
      </c>
      <c r="I146" s="1" t="s">
        <v>408</v>
      </c>
      <c r="J146" s="1" t="s">
        <v>409</v>
      </c>
      <c r="K146" s="1" t="s">
        <v>410</v>
      </c>
      <c r="O146" s="1">
        <v>20.7</v>
      </c>
      <c r="P146" s="1" t="s">
        <v>396</v>
      </c>
    </row>
    <row r="147" spans="1:16">
      <c r="A147" t="s">
        <v>53</v>
      </c>
      <c r="B147" s="1" t="s">
        <v>54</v>
      </c>
      <c r="C147" s="1">
        <v>2001</v>
      </c>
      <c r="D147" s="1">
        <v>1988</v>
      </c>
      <c r="E147" s="1" t="s">
        <v>58</v>
      </c>
      <c r="F147" s="1" t="s">
        <v>55</v>
      </c>
      <c r="G147" s="1" t="s">
        <v>391</v>
      </c>
      <c r="H147" s="1" t="s">
        <v>407</v>
      </c>
      <c r="I147" s="1" t="s">
        <v>408</v>
      </c>
      <c r="J147" s="1">
        <v>1</v>
      </c>
      <c r="K147" s="1" t="s">
        <v>410</v>
      </c>
      <c r="O147" s="1">
        <v>41.4</v>
      </c>
      <c r="P147" s="1" t="s">
        <v>396</v>
      </c>
    </row>
    <row r="148" spans="1:16">
      <c r="A148" t="s">
        <v>53</v>
      </c>
      <c r="B148" s="1" t="s">
        <v>54</v>
      </c>
      <c r="C148" s="1">
        <v>2001</v>
      </c>
      <c r="D148" s="1">
        <v>1988</v>
      </c>
      <c r="E148" s="1" t="s">
        <v>58</v>
      </c>
      <c r="F148" s="1" t="s">
        <v>55</v>
      </c>
      <c r="G148" s="1" t="s">
        <v>391</v>
      </c>
      <c r="H148" s="1" t="s">
        <v>407</v>
      </c>
      <c r="I148" s="1" t="s">
        <v>408</v>
      </c>
      <c r="J148" s="1">
        <v>1.25</v>
      </c>
      <c r="K148" s="1" t="s">
        <v>410</v>
      </c>
      <c r="O148" s="1">
        <v>51.75</v>
      </c>
      <c r="P148" s="1" t="s">
        <v>396</v>
      </c>
    </row>
    <row r="149" spans="1:16">
      <c r="A149" t="s">
        <v>53</v>
      </c>
      <c r="B149" s="1" t="s">
        <v>54</v>
      </c>
      <c r="C149" s="1">
        <v>2001</v>
      </c>
      <c r="D149" s="1">
        <v>1988</v>
      </c>
      <c r="E149" s="1" t="s">
        <v>58</v>
      </c>
      <c r="F149" s="1" t="s">
        <v>55</v>
      </c>
      <c r="G149" s="1" t="s">
        <v>391</v>
      </c>
      <c r="H149" s="1" t="s">
        <v>407</v>
      </c>
      <c r="I149" s="1" t="s">
        <v>408</v>
      </c>
      <c r="J149" s="1">
        <v>1.5</v>
      </c>
      <c r="K149" s="1" t="s">
        <v>410</v>
      </c>
      <c r="O149" s="1">
        <v>62.1</v>
      </c>
      <c r="P149" s="1" t="s">
        <v>396</v>
      </c>
    </row>
    <row r="150" spans="1:16">
      <c r="A150" t="s">
        <v>53</v>
      </c>
      <c r="B150" s="1" t="s">
        <v>54</v>
      </c>
      <c r="C150" s="1">
        <v>2001</v>
      </c>
      <c r="D150" s="1">
        <v>1988</v>
      </c>
      <c r="E150" s="1" t="s">
        <v>58</v>
      </c>
      <c r="F150" s="1" t="s">
        <v>55</v>
      </c>
      <c r="G150" s="1" t="s">
        <v>391</v>
      </c>
      <c r="H150" s="1" t="s">
        <v>407</v>
      </c>
      <c r="I150" s="1" t="s">
        <v>408</v>
      </c>
      <c r="J150" s="1">
        <v>2</v>
      </c>
      <c r="K150" s="1" t="s">
        <v>410</v>
      </c>
      <c r="O150" s="1">
        <v>93.15</v>
      </c>
      <c r="P150" s="1" t="s">
        <v>396</v>
      </c>
    </row>
    <row r="151" spans="1:16">
      <c r="A151" t="s">
        <v>53</v>
      </c>
      <c r="B151" s="1" t="s">
        <v>54</v>
      </c>
      <c r="C151" s="1">
        <v>2001</v>
      </c>
      <c r="D151" s="1">
        <v>1988</v>
      </c>
      <c r="E151" s="1" t="s">
        <v>58</v>
      </c>
      <c r="F151" s="1" t="s">
        <v>55</v>
      </c>
      <c r="G151" s="1" t="s">
        <v>391</v>
      </c>
      <c r="H151" s="1" t="s">
        <v>407</v>
      </c>
      <c r="I151" s="1" t="s">
        <v>408</v>
      </c>
      <c r="J151" s="1">
        <v>3</v>
      </c>
      <c r="K151" s="1" t="s">
        <v>410</v>
      </c>
      <c r="O151" s="1">
        <v>134</v>
      </c>
      <c r="P151" s="1" t="s">
        <v>396</v>
      </c>
    </row>
    <row r="152" spans="1:16">
      <c r="A152" t="s">
        <v>53</v>
      </c>
      <c r="B152" s="1" t="s">
        <v>54</v>
      </c>
      <c r="C152" s="1">
        <v>2001</v>
      </c>
      <c r="D152" s="1">
        <v>1988</v>
      </c>
      <c r="E152" s="1" t="s">
        <v>58</v>
      </c>
      <c r="F152" s="1" t="s">
        <v>55</v>
      </c>
      <c r="G152" s="1" t="s">
        <v>391</v>
      </c>
      <c r="H152" s="1" t="s">
        <v>407</v>
      </c>
      <c r="I152" s="1" t="s">
        <v>408</v>
      </c>
      <c r="J152" s="1">
        <v>4</v>
      </c>
      <c r="K152" s="1" t="s">
        <v>410</v>
      </c>
      <c r="O152" s="1">
        <v>185.7</v>
      </c>
      <c r="P152" s="1" t="s">
        <v>396</v>
      </c>
    </row>
    <row r="153" spans="1:16">
      <c r="A153" t="s">
        <v>53</v>
      </c>
      <c r="B153" s="1" t="s">
        <v>54</v>
      </c>
      <c r="C153" s="1">
        <v>2001</v>
      </c>
      <c r="D153" s="1">
        <v>1988</v>
      </c>
      <c r="E153" s="1" t="s">
        <v>58</v>
      </c>
      <c r="F153" s="1" t="s">
        <v>55</v>
      </c>
      <c r="G153" s="1" t="s">
        <v>391</v>
      </c>
      <c r="H153" s="1" t="s">
        <v>407</v>
      </c>
      <c r="I153" s="1" t="s">
        <v>408</v>
      </c>
      <c r="J153" s="1">
        <v>6</v>
      </c>
      <c r="K153" s="1" t="s">
        <v>410</v>
      </c>
      <c r="O153" s="1">
        <v>319</v>
      </c>
      <c r="P153" s="1" t="s">
        <v>396</v>
      </c>
    </row>
    <row r="154" spans="1:16">
      <c r="A154" t="s">
        <v>53</v>
      </c>
      <c r="B154" s="1" t="s">
        <v>54</v>
      </c>
      <c r="C154" s="1">
        <v>2001</v>
      </c>
      <c r="D154" s="1">
        <v>1988</v>
      </c>
      <c r="E154" s="1" t="s">
        <v>58</v>
      </c>
      <c r="F154" s="1" t="s">
        <v>55</v>
      </c>
      <c r="G154" s="1" t="s">
        <v>391</v>
      </c>
      <c r="H154" s="1" t="s">
        <v>407</v>
      </c>
      <c r="I154" s="1" t="s">
        <v>408</v>
      </c>
      <c r="J154" s="1">
        <v>8</v>
      </c>
      <c r="K154" s="1" t="s">
        <v>410</v>
      </c>
      <c r="O154" s="1">
        <v>561</v>
      </c>
      <c r="P154" s="1" t="s">
        <v>396</v>
      </c>
    </row>
    <row r="155" spans="1:16">
      <c r="A155" t="s">
        <v>53</v>
      </c>
      <c r="B155" s="1" t="s">
        <v>54</v>
      </c>
      <c r="C155" s="1">
        <v>2001</v>
      </c>
      <c r="D155" s="1">
        <v>1988</v>
      </c>
      <c r="E155" s="1" t="s">
        <v>58</v>
      </c>
      <c r="F155" s="1" t="s">
        <v>55</v>
      </c>
      <c r="G155" s="1" t="s">
        <v>391</v>
      </c>
      <c r="H155" s="1" t="s">
        <v>407</v>
      </c>
      <c r="I155" s="1" t="s">
        <v>408</v>
      </c>
      <c r="J155" s="1">
        <v>10</v>
      </c>
      <c r="K155" s="1" t="s">
        <v>410</v>
      </c>
      <c r="O155" s="1">
        <v>1204</v>
      </c>
      <c r="P155" s="1" t="s">
        <v>396</v>
      </c>
    </row>
    <row r="156" spans="1:16">
      <c r="A156" t="s">
        <v>53</v>
      </c>
      <c r="B156" s="1" t="s">
        <v>54</v>
      </c>
      <c r="C156" s="1">
        <v>2001</v>
      </c>
      <c r="D156" s="1">
        <v>1988</v>
      </c>
      <c r="E156" s="1" t="s">
        <v>58</v>
      </c>
      <c r="F156" s="1" t="s">
        <v>55</v>
      </c>
      <c r="G156" s="1" t="s">
        <v>391</v>
      </c>
      <c r="H156" s="1" t="s">
        <v>407</v>
      </c>
      <c r="I156" s="1" t="s">
        <v>408</v>
      </c>
      <c r="J156" s="1">
        <v>12</v>
      </c>
      <c r="K156" s="1" t="s">
        <v>410</v>
      </c>
      <c r="O156" s="1">
        <v>1606</v>
      </c>
      <c r="P156" s="1" t="s">
        <v>396</v>
      </c>
    </row>
    <row r="157" spans="1:16">
      <c r="A157" t="s">
        <v>53</v>
      </c>
      <c r="B157" s="1" t="s">
        <v>54</v>
      </c>
      <c r="C157" s="1">
        <v>2001</v>
      </c>
      <c r="D157" s="1">
        <v>1991</v>
      </c>
      <c r="E157" s="1" t="s">
        <v>58</v>
      </c>
      <c r="F157" s="1" t="s">
        <v>55</v>
      </c>
      <c r="G157" s="1" t="s">
        <v>391</v>
      </c>
      <c r="H157" s="1" t="s">
        <v>407</v>
      </c>
      <c r="I157" s="1" t="s">
        <v>408</v>
      </c>
      <c r="J157" s="1" t="s">
        <v>409</v>
      </c>
      <c r="K157" s="1" t="s">
        <v>410</v>
      </c>
      <c r="O157" s="1">
        <v>25</v>
      </c>
      <c r="P157" s="1" t="s">
        <v>396</v>
      </c>
    </row>
    <row r="158" spans="1:16">
      <c r="A158" t="s">
        <v>53</v>
      </c>
      <c r="B158" s="1" t="s">
        <v>54</v>
      </c>
      <c r="C158" s="1">
        <v>2001</v>
      </c>
      <c r="D158" s="1">
        <v>1991</v>
      </c>
      <c r="E158" s="1" t="s">
        <v>58</v>
      </c>
      <c r="F158" s="1" t="s">
        <v>55</v>
      </c>
      <c r="G158" s="1" t="s">
        <v>391</v>
      </c>
      <c r="H158" s="1" t="s">
        <v>407</v>
      </c>
      <c r="I158" s="1" t="s">
        <v>408</v>
      </c>
      <c r="J158" s="1">
        <v>1</v>
      </c>
      <c r="K158" s="1" t="s">
        <v>410</v>
      </c>
      <c r="O158" s="1">
        <v>50</v>
      </c>
      <c r="P158" s="1" t="s">
        <v>396</v>
      </c>
    </row>
    <row r="159" spans="1:16">
      <c r="A159" t="s">
        <v>53</v>
      </c>
      <c r="B159" s="1" t="s">
        <v>54</v>
      </c>
      <c r="C159" s="1">
        <v>2001</v>
      </c>
      <c r="D159" s="1">
        <v>1991</v>
      </c>
      <c r="E159" s="1" t="s">
        <v>58</v>
      </c>
      <c r="F159" s="1" t="s">
        <v>55</v>
      </c>
      <c r="G159" s="1" t="s">
        <v>391</v>
      </c>
      <c r="H159" s="1" t="s">
        <v>407</v>
      </c>
      <c r="I159" s="1" t="s">
        <v>408</v>
      </c>
      <c r="J159" s="1">
        <v>1.25</v>
      </c>
      <c r="K159" s="1" t="s">
        <v>410</v>
      </c>
      <c r="O159" s="1">
        <v>62.5</v>
      </c>
      <c r="P159" s="1" t="s">
        <v>396</v>
      </c>
    </row>
    <row r="160" spans="1:16">
      <c r="A160" t="s">
        <v>53</v>
      </c>
      <c r="B160" s="1" t="s">
        <v>54</v>
      </c>
      <c r="C160" s="1">
        <v>2001</v>
      </c>
      <c r="D160" s="1">
        <v>1991</v>
      </c>
      <c r="E160" s="1" t="s">
        <v>58</v>
      </c>
      <c r="F160" s="1" t="s">
        <v>55</v>
      </c>
      <c r="G160" s="1" t="s">
        <v>391</v>
      </c>
      <c r="H160" s="1" t="s">
        <v>407</v>
      </c>
      <c r="I160" s="1" t="s">
        <v>408</v>
      </c>
      <c r="J160" s="1">
        <v>1.5</v>
      </c>
      <c r="K160" s="1" t="s">
        <v>410</v>
      </c>
      <c r="O160" s="1">
        <v>75</v>
      </c>
      <c r="P160" s="1" t="s">
        <v>396</v>
      </c>
    </row>
    <row r="161" spans="1:16">
      <c r="A161" t="s">
        <v>53</v>
      </c>
      <c r="B161" s="1" t="s">
        <v>54</v>
      </c>
      <c r="C161" s="1">
        <v>2001</v>
      </c>
      <c r="D161" s="1">
        <v>1991</v>
      </c>
      <c r="E161" s="1" t="s">
        <v>58</v>
      </c>
      <c r="F161" s="1" t="s">
        <v>55</v>
      </c>
      <c r="G161" s="1" t="s">
        <v>391</v>
      </c>
      <c r="H161" s="1" t="s">
        <v>407</v>
      </c>
      <c r="I161" s="1" t="s">
        <v>408</v>
      </c>
      <c r="J161" s="1">
        <v>2</v>
      </c>
      <c r="K161" s="1" t="s">
        <v>410</v>
      </c>
      <c r="O161" s="1">
        <v>112.5</v>
      </c>
      <c r="P161" s="1" t="s">
        <v>396</v>
      </c>
    </row>
    <row r="162" spans="1:16">
      <c r="A162" t="s">
        <v>53</v>
      </c>
      <c r="B162" s="1" t="s">
        <v>54</v>
      </c>
      <c r="C162" s="1">
        <v>2001</v>
      </c>
      <c r="D162" s="1">
        <v>1991</v>
      </c>
      <c r="E162" s="1" t="s">
        <v>58</v>
      </c>
      <c r="F162" s="1" t="s">
        <v>55</v>
      </c>
      <c r="G162" s="1" t="s">
        <v>391</v>
      </c>
      <c r="H162" s="1" t="s">
        <v>407</v>
      </c>
      <c r="I162" s="1" t="s">
        <v>408</v>
      </c>
      <c r="J162" s="1">
        <v>3</v>
      </c>
      <c r="K162" s="1" t="s">
        <v>410</v>
      </c>
      <c r="O162" s="1">
        <v>162</v>
      </c>
      <c r="P162" s="1" t="s">
        <v>396</v>
      </c>
    </row>
    <row r="163" spans="1:16">
      <c r="A163" t="s">
        <v>53</v>
      </c>
      <c r="B163" s="1" t="s">
        <v>54</v>
      </c>
      <c r="C163" s="1">
        <v>2001</v>
      </c>
      <c r="D163" s="1">
        <v>1991</v>
      </c>
      <c r="E163" s="1" t="s">
        <v>58</v>
      </c>
      <c r="F163" s="1" t="s">
        <v>55</v>
      </c>
      <c r="G163" s="1" t="s">
        <v>391</v>
      </c>
      <c r="H163" s="1" t="s">
        <v>407</v>
      </c>
      <c r="I163" s="1" t="s">
        <v>408</v>
      </c>
      <c r="J163" s="1">
        <v>4</v>
      </c>
      <c r="K163" s="1" t="s">
        <v>410</v>
      </c>
      <c r="O163" s="1">
        <v>225</v>
      </c>
      <c r="P163" s="1" t="s">
        <v>396</v>
      </c>
    </row>
    <row r="164" spans="1:16">
      <c r="A164" t="s">
        <v>53</v>
      </c>
      <c r="B164" s="1" t="s">
        <v>54</v>
      </c>
      <c r="C164" s="1">
        <v>2001</v>
      </c>
      <c r="D164" s="1">
        <v>1991</v>
      </c>
      <c r="E164" s="1" t="s">
        <v>58</v>
      </c>
      <c r="F164" s="1" t="s">
        <v>55</v>
      </c>
      <c r="G164" s="1" t="s">
        <v>391</v>
      </c>
      <c r="H164" s="1" t="s">
        <v>407</v>
      </c>
      <c r="I164" s="1" t="s">
        <v>408</v>
      </c>
      <c r="J164" s="1">
        <v>6</v>
      </c>
      <c r="K164" s="1" t="s">
        <v>410</v>
      </c>
      <c r="O164" s="1">
        <v>386</v>
      </c>
      <c r="P164" s="1" t="s">
        <v>396</v>
      </c>
    </row>
    <row r="165" spans="1:16">
      <c r="A165" t="s">
        <v>53</v>
      </c>
      <c r="B165" s="1" t="s">
        <v>54</v>
      </c>
      <c r="C165" s="1">
        <v>2001</v>
      </c>
      <c r="D165" s="1">
        <v>1991</v>
      </c>
      <c r="E165" s="1" t="s">
        <v>58</v>
      </c>
      <c r="F165" s="1" t="s">
        <v>55</v>
      </c>
      <c r="G165" s="1" t="s">
        <v>391</v>
      </c>
      <c r="H165" s="1" t="s">
        <v>407</v>
      </c>
      <c r="I165" s="1" t="s">
        <v>408</v>
      </c>
      <c r="J165" s="1">
        <v>8</v>
      </c>
      <c r="K165" s="1" t="s">
        <v>410</v>
      </c>
      <c r="O165" s="1">
        <v>677</v>
      </c>
      <c r="P165" s="1" t="s">
        <v>396</v>
      </c>
    </row>
    <row r="166" spans="1:16">
      <c r="A166" t="s">
        <v>53</v>
      </c>
      <c r="B166" s="1" t="s">
        <v>54</v>
      </c>
      <c r="C166" s="1">
        <v>2001</v>
      </c>
      <c r="D166" s="1">
        <v>1991</v>
      </c>
      <c r="E166" s="1" t="s">
        <v>58</v>
      </c>
      <c r="F166" s="1" t="s">
        <v>55</v>
      </c>
      <c r="G166" s="1" t="s">
        <v>391</v>
      </c>
      <c r="H166" s="1" t="s">
        <v>407</v>
      </c>
      <c r="I166" s="1" t="s">
        <v>408</v>
      </c>
      <c r="J166" s="1">
        <v>10</v>
      </c>
      <c r="K166" s="1" t="s">
        <v>410</v>
      </c>
      <c r="O166" s="1">
        <v>1453</v>
      </c>
      <c r="P166" s="1" t="s">
        <v>396</v>
      </c>
    </row>
    <row r="167" spans="1:16">
      <c r="A167" t="s">
        <v>53</v>
      </c>
      <c r="B167" s="1" t="s">
        <v>54</v>
      </c>
      <c r="C167" s="1">
        <v>2001</v>
      </c>
      <c r="D167" s="1">
        <v>1991</v>
      </c>
      <c r="E167" s="1" t="s">
        <v>58</v>
      </c>
      <c r="F167" s="1" t="s">
        <v>55</v>
      </c>
      <c r="G167" s="1" t="s">
        <v>391</v>
      </c>
      <c r="H167" s="1" t="s">
        <v>407</v>
      </c>
      <c r="I167" s="1" t="s">
        <v>408</v>
      </c>
      <c r="J167" s="1">
        <v>12</v>
      </c>
      <c r="K167" s="1" t="s">
        <v>410</v>
      </c>
      <c r="O167" s="1">
        <v>1937</v>
      </c>
      <c r="P167" s="1" t="s">
        <v>396</v>
      </c>
    </row>
    <row r="168" spans="1:16">
      <c r="A168" t="s">
        <v>53</v>
      </c>
      <c r="B168" s="1" t="s">
        <v>54</v>
      </c>
      <c r="C168" s="1">
        <v>2001</v>
      </c>
      <c r="D168" s="1">
        <v>1995</v>
      </c>
      <c r="E168" s="1" t="s">
        <v>58</v>
      </c>
      <c r="F168" s="1" t="s">
        <v>55</v>
      </c>
      <c r="G168" s="1" t="s">
        <v>391</v>
      </c>
      <c r="H168" s="1" t="s">
        <v>407</v>
      </c>
      <c r="I168" s="1" t="s">
        <v>408</v>
      </c>
      <c r="J168" s="1" t="s">
        <v>409</v>
      </c>
      <c r="K168" s="1" t="s">
        <v>410</v>
      </c>
      <c r="O168" s="1">
        <v>30</v>
      </c>
      <c r="P168" s="1" t="s">
        <v>396</v>
      </c>
    </row>
    <row r="169" spans="1:16">
      <c r="A169" t="s">
        <v>53</v>
      </c>
      <c r="B169" s="1" t="s">
        <v>54</v>
      </c>
      <c r="C169" s="1">
        <v>2001</v>
      </c>
      <c r="D169" s="1">
        <v>1995</v>
      </c>
      <c r="E169" s="1" t="s">
        <v>58</v>
      </c>
      <c r="F169" s="1" t="s">
        <v>55</v>
      </c>
      <c r="G169" s="1" t="s">
        <v>391</v>
      </c>
      <c r="H169" s="1" t="s">
        <v>407</v>
      </c>
      <c r="I169" s="1" t="s">
        <v>408</v>
      </c>
      <c r="J169" s="1">
        <v>1</v>
      </c>
      <c r="K169" s="1" t="s">
        <v>410</v>
      </c>
      <c r="O169" s="1">
        <v>60</v>
      </c>
      <c r="P169" s="1" t="s">
        <v>396</v>
      </c>
    </row>
    <row r="170" spans="1:16">
      <c r="A170" t="s">
        <v>53</v>
      </c>
      <c r="B170" s="1" t="s">
        <v>54</v>
      </c>
      <c r="C170" s="1">
        <v>2001</v>
      </c>
      <c r="D170" s="1">
        <v>1995</v>
      </c>
      <c r="E170" s="1" t="s">
        <v>58</v>
      </c>
      <c r="F170" s="1" t="s">
        <v>55</v>
      </c>
      <c r="G170" s="1" t="s">
        <v>391</v>
      </c>
      <c r="H170" s="1" t="s">
        <v>407</v>
      </c>
      <c r="I170" s="1" t="s">
        <v>408</v>
      </c>
      <c r="J170" s="1">
        <v>1.25</v>
      </c>
      <c r="K170" s="1" t="s">
        <v>410</v>
      </c>
      <c r="O170" s="1">
        <v>75</v>
      </c>
      <c r="P170" s="1" t="s">
        <v>396</v>
      </c>
    </row>
    <row r="171" spans="1:16">
      <c r="A171" t="s">
        <v>53</v>
      </c>
      <c r="B171" s="1" t="s">
        <v>54</v>
      </c>
      <c r="C171" s="1">
        <v>2001</v>
      </c>
      <c r="D171" s="1">
        <v>1995</v>
      </c>
      <c r="E171" s="1" t="s">
        <v>58</v>
      </c>
      <c r="F171" s="1" t="s">
        <v>55</v>
      </c>
      <c r="G171" s="1" t="s">
        <v>391</v>
      </c>
      <c r="H171" s="1" t="s">
        <v>407</v>
      </c>
      <c r="I171" s="1" t="s">
        <v>408</v>
      </c>
      <c r="J171" s="1">
        <v>1.5</v>
      </c>
      <c r="K171" s="1" t="s">
        <v>410</v>
      </c>
      <c r="O171" s="1">
        <v>90</v>
      </c>
      <c r="P171" s="1" t="s">
        <v>396</v>
      </c>
    </row>
    <row r="172" spans="1:16">
      <c r="A172" t="s">
        <v>53</v>
      </c>
      <c r="B172" s="1" t="s">
        <v>54</v>
      </c>
      <c r="C172" s="1">
        <v>2001</v>
      </c>
      <c r="D172" s="1">
        <v>1995</v>
      </c>
      <c r="E172" s="1" t="s">
        <v>58</v>
      </c>
      <c r="F172" s="1" t="s">
        <v>55</v>
      </c>
      <c r="G172" s="1" t="s">
        <v>391</v>
      </c>
      <c r="H172" s="1" t="s">
        <v>407</v>
      </c>
      <c r="I172" s="1" t="s">
        <v>408</v>
      </c>
      <c r="J172" s="1">
        <v>2</v>
      </c>
      <c r="K172" s="1" t="s">
        <v>410</v>
      </c>
      <c r="O172" s="1">
        <v>135</v>
      </c>
      <c r="P172" s="1" t="s">
        <v>396</v>
      </c>
    </row>
    <row r="173" spans="1:16">
      <c r="A173" t="s">
        <v>53</v>
      </c>
      <c r="B173" s="1" t="s">
        <v>54</v>
      </c>
      <c r="C173" s="1">
        <v>2001</v>
      </c>
      <c r="D173" s="1">
        <v>1995</v>
      </c>
      <c r="E173" s="1" t="s">
        <v>58</v>
      </c>
      <c r="F173" s="1" t="s">
        <v>55</v>
      </c>
      <c r="G173" s="1" t="s">
        <v>391</v>
      </c>
      <c r="H173" s="1" t="s">
        <v>407</v>
      </c>
      <c r="I173" s="1" t="s">
        <v>408</v>
      </c>
      <c r="J173" s="1">
        <v>3</v>
      </c>
      <c r="K173" s="1" t="s">
        <v>410</v>
      </c>
      <c r="O173" s="1">
        <v>194.4</v>
      </c>
      <c r="P173" s="1" t="s">
        <v>396</v>
      </c>
    </row>
    <row r="174" spans="1:16">
      <c r="A174" t="s">
        <v>53</v>
      </c>
      <c r="B174" s="1" t="s">
        <v>54</v>
      </c>
      <c r="C174" s="1">
        <v>2001</v>
      </c>
      <c r="D174" s="1">
        <v>1995</v>
      </c>
      <c r="E174" s="1" t="s">
        <v>58</v>
      </c>
      <c r="F174" s="1" t="s">
        <v>55</v>
      </c>
      <c r="G174" s="1" t="s">
        <v>391</v>
      </c>
      <c r="H174" s="1" t="s">
        <v>407</v>
      </c>
      <c r="I174" s="1" t="s">
        <v>408</v>
      </c>
      <c r="J174" s="1">
        <v>4</v>
      </c>
      <c r="K174" s="1" t="s">
        <v>410</v>
      </c>
      <c r="O174" s="1">
        <v>370</v>
      </c>
      <c r="P174" s="1" t="s">
        <v>396</v>
      </c>
    </row>
    <row r="175" spans="1:16">
      <c r="A175" t="s">
        <v>53</v>
      </c>
      <c r="B175" s="1" t="s">
        <v>54</v>
      </c>
      <c r="C175" s="1">
        <v>2001</v>
      </c>
      <c r="D175" s="1">
        <v>1995</v>
      </c>
      <c r="E175" s="1" t="s">
        <v>58</v>
      </c>
      <c r="F175" s="1" t="s">
        <v>55</v>
      </c>
      <c r="G175" s="1" t="s">
        <v>391</v>
      </c>
      <c r="H175" s="1" t="s">
        <v>407</v>
      </c>
      <c r="I175" s="1" t="s">
        <v>408</v>
      </c>
      <c r="J175" s="1">
        <v>6</v>
      </c>
      <c r="K175" s="1" t="s">
        <v>410</v>
      </c>
      <c r="O175" s="1">
        <v>466.25</v>
      </c>
      <c r="P175" s="1" t="s">
        <v>396</v>
      </c>
    </row>
    <row r="176" spans="1:16">
      <c r="A176" t="s">
        <v>53</v>
      </c>
      <c r="B176" s="1" t="s">
        <v>54</v>
      </c>
      <c r="C176" s="1">
        <v>2001</v>
      </c>
      <c r="D176" s="1">
        <v>1995</v>
      </c>
      <c r="E176" s="1" t="s">
        <v>58</v>
      </c>
      <c r="F176" s="1" t="s">
        <v>55</v>
      </c>
      <c r="G176" s="1" t="s">
        <v>391</v>
      </c>
      <c r="H176" s="1" t="s">
        <v>407</v>
      </c>
      <c r="I176" s="1" t="s">
        <v>408</v>
      </c>
      <c r="J176" s="1">
        <v>8</v>
      </c>
      <c r="K176" s="1" t="s">
        <v>410</v>
      </c>
      <c r="O176" s="1">
        <v>822.75</v>
      </c>
      <c r="P176" s="1" t="s">
        <v>396</v>
      </c>
    </row>
    <row r="177" spans="1:16">
      <c r="A177" t="s">
        <v>53</v>
      </c>
      <c r="B177" s="1" t="s">
        <v>54</v>
      </c>
      <c r="C177" s="1">
        <v>2001</v>
      </c>
      <c r="D177" s="1">
        <v>1995</v>
      </c>
      <c r="E177" s="1" t="s">
        <v>58</v>
      </c>
      <c r="F177" s="1" t="s">
        <v>55</v>
      </c>
      <c r="G177" s="1" t="s">
        <v>391</v>
      </c>
      <c r="H177" s="1" t="s">
        <v>407</v>
      </c>
      <c r="I177" s="1" t="s">
        <v>408</v>
      </c>
      <c r="J177" s="1">
        <v>10</v>
      </c>
      <c r="K177" s="1" t="s">
        <v>410</v>
      </c>
      <c r="O177" s="1">
        <v>1771.5</v>
      </c>
      <c r="P177" s="1" t="s">
        <v>396</v>
      </c>
    </row>
    <row r="178" spans="1:16">
      <c r="A178" t="s">
        <v>53</v>
      </c>
      <c r="B178" s="1" t="s">
        <v>54</v>
      </c>
      <c r="C178" s="1">
        <v>2001</v>
      </c>
      <c r="D178" s="1">
        <v>1995</v>
      </c>
      <c r="E178" s="1" t="s">
        <v>58</v>
      </c>
      <c r="F178" s="1" t="s">
        <v>55</v>
      </c>
      <c r="G178" s="1" t="s">
        <v>391</v>
      </c>
      <c r="H178" s="1" t="s">
        <v>407</v>
      </c>
      <c r="I178" s="1" t="s">
        <v>408</v>
      </c>
      <c r="J178" s="1">
        <v>12</v>
      </c>
      <c r="K178" s="1" t="s">
        <v>410</v>
      </c>
      <c r="O178" s="1">
        <v>2363.75</v>
      </c>
      <c r="P178" s="1" t="s">
        <v>396</v>
      </c>
    </row>
    <row r="179" spans="1:16">
      <c r="A179" t="s">
        <v>53</v>
      </c>
      <c r="B179" s="1" t="s">
        <v>54</v>
      </c>
      <c r="C179" s="1">
        <v>2001</v>
      </c>
      <c r="D179" s="1">
        <v>2000</v>
      </c>
      <c r="E179" s="1" t="s">
        <v>58</v>
      </c>
      <c r="F179" s="1" t="s">
        <v>55</v>
      </c>
      <c r="G179" s="1" t="s">
        <v>391</v>
      </c>
      <c r="H179" s="1" t="s">
        <v>407</v>
      </c>
      <c r="I179" s="1" t="s">
        <v>408</v>
      </c>
      <c r="J179" s="1" t="s">
        <v>409</v>
      </c>
      <c r="K179" s="1" t="s">
        <v>410</v>
      </c>
      <c r="O179" s="1">
        <v>30</v>
      </c>
      <c r="P179" s="1" t="s">
        <v>396</v>
      </c>
    </row>
    <row r="180" spans="1:16">
      <c r="A180" t="s">
        <v>53</v>
      </c>
      <c r="B180" s="1" t="s">
        <v>54</v>
      </c>
      <c r="C180" s="1">
        <v>2001</v>
      </c>
      <c r="D180" s="1">
        <v>2000</v>
      </c>
      <c r="E180" s="1" t="s">
        <v>58</v>
      </c>
      <c r="F180" s="1" t="s">
        <v>55</v>
      </c>
      <c r="G180" s="1" t="s">
        <v>391</v>
      </c>
      <c r="H180" s="1" t="s">
        <v>407</v>
      </c>
      <c r="I180" s="1" t="s">
        <v>408</v>
      </c>
      <c r="J180" s="1">
        <v>1</v>
      </c>
      <c r="K180" s="1" t="s">
        <v>410</v>
      </c>
      <c r="O180" s="1">
        <v>60</v>
      </c>
      <c r="P180" s="1" t="s">
        <v>396</v>
      </c>
    </row>
    <row r="181" spans="1:16">
      <c r="A181" t="s">
        <v>53</v>
      </c>
      <c r="B181" s="1" t="s">
        <v>54</v>
      </c>
      <c r="C181" s="1">
        <v>2001</v>
      </c>
      <c r="D181" s="1">
        <v>2000</v>
      </c>
      <c r="E181" s="1" t="s">
        <v>58</v>
      </c>
      <c r="F181" s="1" t="s">
        <v>55</v>
      </c>
      <c r="G181" s="1" t="s">
        <v>391</v>
      </c>
      <c r="H181" s="1" t="s">
        <v>407</v>
      </c>
      <c r="I181" s="1" t="s">
        <v>408</v>
      </c>
      <c r="J181" s="1">
        <v>1.25</v>
      </c>
      <c r="K181" s="1" t="s">
        <v>410</v>
      </c>
      <c r="O181" s="1">
        <v>75</v>
      </c>
      <c r="P181" s="1" t="s">
        <v>396</v>
      </c>
    </row>
    <row r="182" spans="1:16">
      <c r="A182" t="s">
        <v>53</v>
      </c>
      <c r="B182" s="1" t="s">
        <v>54</v>
      </c>
      <c r="C182" s="1">
        <v>2001</v>
      </c>
      <c r="D182" s="1">
        <v>2000</v>
      </c>
      <c r="E182" s="1" t="s">
        <v>58</v>
      </c>
      <c r="F182" s="1" t="s">
        <v>55</v>
      </c>
      <c r="G182" s="1" t="s">
        <v>391</v>
      </c>
      <c r="H182" s="1" t="s">
        <v>407</v>
      </c>
      <c r="I182" s="1" t="s">
        <v>408</v>
      </c>
      <c r="J182" s="1">
        <v>1.5</v>
      </c>
      <c r="K182" s="1" t="s">
        <v>410</v>
      </c>
      <c r="O182" s="1">
        <v>90</v>
      </c>
      <c r="P182" s="1" t="s">
        <v>396</v>
      </c>
    </row>
    <row r="183" spans="1:16">
      <c r="A183" t="s">
        <v>53</v>
      </c>
      <c r="B183" s="1" t="s">
        <v>54</v>
      </c>
      <c r="C183" s="1">
        <v>2001</v>
      </c>
      <c r="D183" s="1">
        <v>2000</v>
      </c>
      <c r="E183" s="1" t="s">
        <v>58</v>
      </c>
      <c r="F183" s="1" t="s">
        <v>55</v>
      </c>
      <c r="G183" s="1" t="s">
        <v>391</v>
      </c>
      <c r="H183" s="1" t="s">
        <v>407</v>
      </c>
      <c r="I183" s="1" t="s">
        <v>408</v>
      </c>
      <c r="J183" s="1">
        <v>2</v>
      </c>
      <c r="K183" s="1" t="s">
        <v>410</v>
      </c>
      <c r="O183" s="1">
        <v>135</v>
      </c>
      <c r="P183" s="1" t="s">
        <v>396</v>
      </c>
    </row>
    <row r="184" spans="1:16">
      <c r="A184" t="s">
        <v>53</v>
      </c>
      <c r="B184" s="1" t="s">
        <v>54</v>
      </c>
      <c r="C184" s="1">
        <v>2001</v>
      </c>
      <c r="D184" s="1">
        <v>2000</v>
      </c>
      <c r="E184" s="1" t="s">
        <v>58</v>
      </c>
      <c r="F184" s="1" t="s">
        <v>55</v>
      </c>
      <c r="G184" s="1" t="s">
        <v>391</v>
      </c>
      <c r="H184" s="1" t="s">
        <v>407</v>
      </c>
      <c r="I184" s="1" t="s">
        <v>408</v>
      </c>
      <c r="J184" s="1">
        <v>3</v>
      </c>
      <c r="K184" s="1" t="s">
        <v>410</v>
      </c>
      <c r="O184" s="1">
        <v>206.4</v>
      </c>
      <c r="P184" s="1" t="s">
        <v>396</v>
      </c>
    </row>
    <row r="185" spans="1:16">
      <c r="A185" t="s">
        <v>53</v>
      </c>
      <c r="B185" s="1" t="s">
        <v>54</v>
      </c>
      <c r="C185" s="1">
        <v>2001</v>
      </c>
      <c r="D185" s="1">
        <v>2000</v>
      </c>
      <c r="E185" s="1" t="s">
        <v>58</v>
      </c>
      <c r="F185" s="1" t="s">
        <v>55</v>
      </c>
      <c r="G185" s="1" t="s">
        <v>391</v>
      </c>
      <c r="H185" s="1" t="s">
        <v>407</v>
      </c>
      <c r="I185" s="1" t="s">
        <v>408</v>
      </c>
      <c r="J185" s="1">
        <v>4</v>
      </c>
      <c r="K185" s="1" t="s">
        <v>410</v>
      </c>
      <c r="O185" s="1">
        <v>282</v>
      </c>
      <c r="P185" s="1" t="s">
        <v>396</v>
      </c>
    </row>
    <row r="186" spans="1:16">
      <c r="A186" t="s">
        <v>53</v>
      </c>
      <c r="B186" s="1" t="s">
        <v>54</v>
      </c>
      <c r="C186" s="1">
        <v>2001</v>
      </c>
      <c r="D186" s="1">
        <v>2000</v>
      </c>
      <c r="E186" s="1" t="s">
        <v>58</v>
      </c>
      <c r="F186" s="1" t="s">
        <v>55</v>
      </c>
      <c r="G186" s="1" t="s">
        <v>391</v>
      </c>
      <c r="H186" s="1" t="s">
        <v>407</v>
      </c>
      <c r="I186" s="1" t="s">
        <v>408</v>
      </c>
      <c r="J186" s="1">
        <v>6</v>
      </c>
      <c r="K186" s="1" t="s">
        <v>410</v>
      </c>
      <c r="O186" s="1">
        <v>478.25</v>
      </c>
      <c r="P186" s="1" t="s">
        <v>396</v>
      </c>
    </row>
    <row r="187" spans="1:16">
      <c r="A187" t="s">
        <v>53</v>
      </c>
      <c r="B187" s="1" t="s">
        <v>54</v>
      </c>
      <c r="C187" s="1">
        <v>2001</v>
      </c>
      <c r="D187" s="1">
        <v>2000</v>
      </c>
      <c r="E187" s="1" t="s">
        <v>58</v>
      </c>
      <c r="F187" s="1" t="s">
        <v>55</v>
      </c>
      <c r="G187" s="1" t="s">
        <v>391</v>
      </c>
      <c r="H187" s="1" t="s">
        <v>407</v>
      </c>
      <c r="I187" s="1" t="s">
        <v>408</v>
      </c>
      <c r="J187" s="1">
        <v>8</v>
      </c>
      <c r="K187" s="1" t="s">
        <v>410</v>
      </c>
      <c r="O187" s="1">
        <v>834.75</v>
      </c>
      <c r="P187" s="1" t="s">
        <v>396</v>
      </c>
    </row>
    <row r="188" spans="1:16">
      <c r="A188" t="s">
        <v>53</v>
      </c>
      <c r="B188" s="1" t="s">
        <v>54</v>
      </c>
      <c r="C188" s="1">
        <v>2001</v>
      </c>
      <c r="D188" s="1">
        <v>2000</v>
      </c>
      <c r="E188" s="1" t="s">
        <v>58</v>
      </c>
      <c r="F188" s="1" t="s">
        <v>55</v>
      </c>
      <c r="G188" s="1" t="s">
        <v>391</v>
      </c>
      <c r="H188" s="1" t="s">
        <v>407</v>
      </c>
      <c r="I188" s="1" t="s">
        <v>408</v>
      </c>
      <c r="J188" s="1">
        <v>10</v>
      </c>
      <c r="K188" s="1" t="s">
        <v>410</v>
      </c>
      <c r="O188" s="1">
        <v>1783.5</v>
      </c>
      <c r="P188" s="1" t="s">
        <v>396</v>
      </c>
    </row>
    <row r="189" spans="1:16">
      <c r="A189" t="s">
        <v>53</v>
      </c>
      <c r="B189" s="1" t="s">
        <v>54</v>
      </c>
      <c r="C189" s="1">
        <v>2001</v>
      </c>
      <c r="D189" s="1">
        <v>2000</v>
      </c>
      <c r="E189" s="1" t="s">
        <v>58</v>
      </c>
      <c r="F189" s="1" t="s">
        <v>55</v>
      </c>
      <c r="G189" s="1" t="s">
        <v>391</v>
      </c>
      <c r="H189" s="1" t="s">
        <v>407</v>
      </c>
      <c r="I189" s="1" t="s">
        <v>408</v>
      </c>
      <c r="J189" s="1">
        <v>12</v>
      </c>
      <c r="K189" s="1" t="s">
        <v>410</v>
      </c>
      <c r="O189" s="1">
        <v>2375.75</v>
      </c>
      <c r="P189" s="1" t="s">
        <v>396</v>
      </c>
    </row>
    <row r="190" spans="1:16">
      <c r="A190" t="s">
        <v>53</v>
      </c>
      <c r="B190" s="1" t="s">
        <v>54</v>
      </c>
      <c r="C190" s="1">
        <v>2001</v>
      </c>
      <c r="D190" s="1">
        <v>2001</v>
      </c>
      <c r="E190" s="1" t="s">
        <v>58</v>
      </c>
      <c r="F190" s="1" t="s">
        <v>55</v>
      </c>
      <c r="G190" s="1" t="s">
        <v>391</v>
      </c>
      <c r="H190" s="1" t="s">
        <v>407</v>
      </c>
      <c r="I190" s="1" t="s">
        <v>408</v>
      </c>
      <c r="J190" s="1" t="s">
        <v>409</v>
      </c>
      <c r="K190" s="1" t="s">
        <v>410</v>
      </c>
      <c r="O190" s="1">
        <v>30</v>
      </c>
      <c r="P190" s="1" t="s">
        <v>396</v>
      </c>
    </row>
    <row r="191" spans="1:16">
      <c r="A191" t="s">
        <v>53</v>
      </c>
      <c r="B191" s="1" t="s">
        <v>54</v>
      </c>
      <c r="C191" s="1">
        <v>2001</v>
      </c>
      <c r="D191" s="1">
        <v>2001</v>
      </c>
      <c r="E191" s="1" t="s">
        <v>58</v>
      </c>
      <c r="F191" s="1" t="s">
        <v>55</v>
      </c>
      <c r="G191" s="1" t="s">
        <v>391</v>
      </c>
      <c r="H191" s="1" t="s">
        <v>407</v>
      </c>
      <c r="I191" s="1" t="s">
        <v>408</v>
      </c>
      <c r="J191" s="1">
        <v>1</v>
      </c>
      <c r="K191" s="1" t="s">
        <v>410</v>
      </c>
      <c r="O191" s="1">
        <v>60</v>
      </c>
      <c r="P191" s="1" t="s">
        <v>396</v>
      </c>
    </row>
    <row r="192" spans="1:16">
      <c r="A192" t="s">
        <v>53</v>
      </c>
      <c r="B192" s="1" t="s">
        <v>54</v>
      </c>
      <c r="C192" s="1">
        <v>2001</v>
      </c>
      <c r="D192" s="1">
        <v>2001</v>
      </c>
      <c r="E192" s="1" t="s">
        <v>58</v>
      </c>
      <c r="F192" s="1" t="s">
        <v>55</v>
      </c>
      <c r="G192" s="1" t="s">
        <v>391</v>
      </c>
      <c r="H192" s="1" t="s">
        <v>407</v>
      </c>
      <c r="I192" s="1" t="s">
        <v>408</v>
      </c>
      <c r="J192" s="1">
        <v>1.25</v>
      </c>
      <c r="K192" s="1" t="s">
        <v>410</v>
      </c>
      <c r="O192" s="1">
        <v>75</v>
      </c>
      <c r="P192" s="1" t="s">
        <v>396</v>
      </c>
    </row>
    <row r="193" spans="1:17">
      <c r="A193" t="s">
        <v>53</v>
      </c>
      <c r="B193" s="1" t="s">
        <v>54</v>
      </c>
      <c r="C193" s="1">
        <v>2001</v>
      </c>
      <c r="D193" s="1">
        <v>2001</v>
      </c>
      <c r="E193" s="1" t="s">
        <v>58</v>
      </c>
      <c r="F193" s="1" t="s">
        <v>55</v>
      </c>
      <c r="G193" s="1" t="s">
        <v>391</v>
      </c>
      <c r="H193" s="1" t="s">
        <v>407</v>
      </c>
      <c r="I193" s="1" t="s">
        <v>408</v>
      </c>
      <c r="J193" s="1">
        <v>1.5</v>
      </c>
      <c r="K193" s="1" t="s">
        <v>410</v>
      </c>
      <c r="O193" s="1">
        <v>90</v>
      </c>
      <c r="P193" s="1" t="s">
        <v>396</v>
      </c>
    </row>
    <row r="194" spans="1:17">
      <c r="A194" t="s">
        <v>53</v>
      </c>
      <c r="B194" s="1" t="s">
        <v>54</v>
      </c>
      <c r="C194" s="1">
        <v>2001</v>
      </c>
      <c r="D194" s="1">
        <v>2001</v>
      </c>
      <c r="E194" s="1" t="s">
        <v>58</v>
      </c>
      <c r="F194" s="1" t="s">
        <v>55</v>
      </c>
      <c r="G194" s="1" t="s">
        <v>391</v>
      </c>
      <c r="H194" s="1" t="s">
        <v>407</v>
      </c>
      <c r="I194" s="1" t="s">
        <v>408</v>
      </c>
      <c r="J194" s="1">
        <v>2</v>
      </c>
      <c r="K194" s="1" t="s">
        <v>410</v>
      </c>
      <c r="O194" s="1">
        <v>135</v>
      </c>
      <c r="P194" s="1" t="s">
        <v>396</v>
      </c>
    </row>
    <row r="195" spans="1:17">
      <c r="A195" t="s">
        <v>53</v>
      </c>
      <c r="B195" s="1" t="s">
        <v>54</v>
      </c>
      <c r="C195" s="1">
        <v>2001</v>
      </c>
      <c r="D195" s="1">
        <v>2001</v>
      </c>
      <c r="E195" s="1" t="s">
        <v>58</v>
      </c>
      <c r="F195" s="1" t="s">
        <v>55</v>
      </c>
      <c r="G195" s="1" t="s">
        <v>391</v>
      </c>
      <c r="H195" s="1" t="s">
        <v>407</v>
      </c>
      <c r="I195" s="1" t="s">
        <v>408</v>
      </c>
      <c r="J195" s="1">
        <v>3</v>
      </c>
      <c r="K195" s="1" t="s">
        <v>410</v>
      </c>
      <c r="O195" s="1">
        <v>206.4</v>
      </c>
      <c r="P195" s="1" t="s">
        <v>396</v>
      </c>
    </row>
    <row r="196" spans="1:17">
      <c r="A196" t="s">
        <v>53</v>
      </c>
      <c r="B196" s="1" t="s">
        <v>54</v>
      </c>
      <c r="C196" s="1">
        <v>2001</v>
      </c>
      <c r="D196" s="1">
        <v>2001</v>
      </c>
      <c r="E196" s="1" t="s">
        <v>58</v>
      </c>
      <c r="F196" s="1" t="s">
        <v>55</v>
      </c>
      <c r="G196" s="1" t="s">
        <v>391</v>
      </c>
      <c r="H196" s="1" t="s">
        <v>407</v>
      </c>
      <c r="I196" s="1" t="s">
        <v>408</v>
      </c>
      <c r="J196" s="1">
        <v>4</v>
      </c>
      <c r="K196" s="1" t="s">
        <v>410</v>
      </c>
      <c r="O196" s="1">
        <v>282</v>
      </c>
      <c r="P196" s="1" t="s">
        <v>396</v>
      </c>
    </row>
    <row r="197" spans="1:17">
      <c r="A197" t="s">
        <v>53</v>
      </c>
      <c r="B197" s="1" t="s">
        <v>54</v>
      </c>
      <c r="C197" s="1">
        <v>2001</v>
      </c>
      <c r="D197" s="1">
        <v>2001</v>
      </c>
      <c r="E197" s="1" t="s">
        <v>58</v>
      </c>
      <c r="F197" s="1" t="s">
        <v>55</v>
      </c>
      <c r="G197" s="1" t="s">
        <v>391</v>
      </c>
      <c r="H197" s="1" t="s">
        <v>407</v>
      </c>
      <c r="I197" s="1" t="s">
        <v>408</v>
      </c>
      <c r="J197" s="1">
        <v>6</v>
      </c>
      <c r="K197" s="1" t="s">
        <v>410</v>
      </c>
      <c r="O197" s="1">
        <v>501.5</v>
      </c>
      <c r="P197" s="1" t="s">
        <v>396</v>
      </c>
    </row>
    <row r="198" spans="1:17">
      <c r="A198" t="s">
        <v>53</v>
      </c>
      <c r="B198" s="1" t="s">
        <v>54</v>
      </c>
      <c r="C198" s="1">
        <v>2001</v>
      </c>
      <c r="D198" s="1">
        <v>2001</v>
      </c>
      <c r="E198" s="1" t="s">
        <v>58</v>
      </c>
      <c r="F198" s="1" t="s">
        <v>55</v>
      </c>
      <c r="G198" s="1" t="s">
        <v>391</v>
      </c>
      <c r="H198" s="1" t="s">
        <v>407</v>
      </c>
      <c r="I198" s="1" t="s">
        <v>408</v>
      </c>
      <c r="J198" s="1">
        <v>8</v>
      </c>
      <c r="K198" s="1" t="s">
        <v>410</v>
      </c>
      <c r="O198" s="1">
        <v>904.5</v>
      </c>
      <c r="P198" s="1" t="s">
        <v>396</v>
      </c>
    </row>
    <row r="199" spans="1:17">
      <c r="A199" t="s">
        <v>53</v>
      </c>
      <c r="B199" s="1" t="s">
        <v>54</v>
      </c>
      <c r="C199" s="1">
        <v>2001</v>
      </c>
      <c r="D199" s="1">
        <v>2001</v>
      </c>
      <c r="E199" s="1" t="s">
        <v>58</v>
      </c>
      <c r="F199" s="1" t="s">
        <v>55</v>
      </c>
      <c r="G199" s="1" t="s">
        <v>391</v>
      </c>
      <c r="H199" s="1" t="s">
        <v>407</v>
      </c>
      <c r="I199" s="1" t="s">
        <v>408</v>
      </c>
      <c r="J199" s="1">
        <v>10</v>
      </c>
      <c r="K199" s="1" t="s">
        <v>410</v>
      </c>
      <c r="O199" s="1">
        <v>1977.5</v>
      </c>
      <c r="P199" s="1" t="s">
        <v>396</v>
      </c>
    </row>
    <row r="200" spans="1:17">
      <c r="A200" t="s">
        <v>53</v>
      </c>
      <c r="B200" s="1" t="s">
        <v>54</v>
      </c>
      <c r="C200" s="1">
        <v>2001</v>
      </c>
      <c r="D200" s="1">
        <v>2001</v>
      </c>
      <c r="E200" s="1" t="s">
        <v>58</v>
      </c>
      <c r="F200" s="1" t="s">
        <v>55</v>
      </c>
      <c r="G200" s="1" t="s">
        <v>391</v>
      </c>
      <c r="H200" s="1" t="s">
        <v>407</v>
      </c>
      <c r="I200" s="1" t="s">
        <v>408</v>
      </c>
      <c r="J200" s="1">
        <v>12</v>
      </c>
      <c r="K200" s="1" t="s">
        <v>410</v>
      </c>
      <c r="O200" s="1">
        <v>2646.5</v>
      </c>
      <c r="P200" s="1" t="s">
        <v>396</v>
      </c>
      <c r="Q200" s="1" t="s">
        <v>417</v>
      </c>
    </row>
    <row r="201" spans="1:17">
      <c r="A201" t="s">
        <v>53</v>
      </c>
      <c r="B201" s="1" t="s">
        <v>54</v>
      </c>
      <c r="C201" s="1">
        <v>2001</v>
      </c>
      <c r="D201" s="1">
        <v>2001</v>
      </c>
      <c r="E201" s="1" t="s">
        <v>58</v>
      </c>
      <c r="F201" s="1" t="s">
        <v>55</v>
      </c>
      <c r="H201" s="1" t="s">
        <v>418</v>
      </c>
      <c r="I201" s="1" t="s">
        <v>419</v>
      </c>
      <c r="O201" s="1">
        <v>412.5</v>
      </c>
      <c r="P201" s="1" t="s">
        <v>420</v>
      </c>
    </row>
    <row r="202" spans="1:17">
      <c r="A202" t="s">
        <v>53</v>
      </c>
      <c r="B202" s="1" t="s">
        <v>54</v>
      </c>
      <c r="C202" s="1">
        <v>2001</v>
      </c>
      <c r="D202" s="1">
        <v>2001</v>
      </c>
      <c r="E202" s="1" t="s">
        <v>58</v>
      </c>
      <c r="F202" s="1" t="s">
        <v>55</v>
      </c>
      <c r="H202" s="1" t="s">
        <v>411</v>
      </c>
      <c r="I202" s="1" t="s">
        <v>419</v>
      </c>
      <c r="O202" s="1">
        <v>337.5</v>
      </c>
      <c r="P202" s="1" t="s">
        <v>420</v>
      </c>
    </row>
    <row r="203" spans="1:17">
      <c r="A203" t="s">
        <v>53</v>
      </c>
      <c r="B203" s="1" t="s">
        <v>54</v>
      </c>
      <c r="C203" s="1">
        <v>2012</v>
      </c>
      <c r="D203" s="1">
        <v>2000</v>
      </c>
      <c r="E203" s="1" t="s">
        <v>58</v>
      </c>
      <c r="F203" s="1" t="s">
        <v>55</v>
      </c>
      <c r="G203" s="1" t="s">
        <v>391</v>
      </c>
      <c r="H203" s="1" t="s">
        <v>392</v>
      </c>
      <c r="I203" s="1" t="s">
        <v>393</v>
      </c>
      <c r="J203" s="1" t="s">
        <v>415</v>
      </c>
      <c r="K203" s="1" t="s">
        <v>395</v>
      </c>
      <c r="O203" s="1">
        <v>30</v>
      </c>
      <c r="P203" s="1" t="s">
        <v>396</v>
      </c>
    </row>
    <row r="204" spans="1:17">
      <c r="A204" t="s">
        <v>53</v>
      </c>
      <c r="B204" s="1" t="s">
        <v>54</v>
      </c>
      <c r="C204" s="1">
        <v>2012</v>
      </c>
      <c r="D204" s="1">
        <v>2001</v>
      </c>
      <c r="E204" s="1" t="s">
        <v>58</v>
      </c>
      <c r="F204" s="1" t="s">
        <v>55</v>
      </c>
      <c r="G204" s="1" t="s">
        <v>391</v>
      </c>
      <c r="H204" s="1" t="s">
        <v>392</v>
      </c>
      <c r="I204" s="1" t="s">
        <v>393</v>
      </c>
      <c r="J204" s="1" t="s">
        <v>415</v>
      </c>
      <c r="K204" s="1" t="s">
        <v>395</v>
      </c>
      <c r="O204" s="1">
        <v>30</v>
      </c>
      <c r="P204" s="1" t="s">
        <v>396</v>
      </c>
    </row>
    <row r="205" spans="1:17">
      <c r="A205" t="s">
        <v>53</v>
      </c>
      <c r="B205" s="1" t="s">
        <v>54</v>
      </c>
      <c r="C205" s="1">
        <v>2012</v>
      </c>
      <c r="D205" s="1">
        <v>2002</v>
      </c>
      <c r="E205" s="1" t="s">
        <v>58</v>
      </c>
      <c r="F205" s="1" t="s">
        <v>55</v>
      </c>
      <c r="G205" s="1" t="s">
        <v>391</v>
      </c>
      <c r="H205" s="1" t="s">
        <v>392</v>
      </c>
      <c r="I205" s="1" t="s">
        <v>393</v>
      </c>
      <c r="J205" s="1" t="s">
        <v>415</v>
      </c>
      <c r="K205" s="1" t="s">
        <v>395</v>
      </c>
      <c r="O205" s="1">
        <v>30</v>
      </c>
      <c r="P205" s="1" t="s">
        <v>396</v>
      </c>
    </row>
    <row r="206" spans="1:17">
      <c r="A206" t="s">
        <v>53</v>
      </c>
      <c r="B206" s="1" t="s">
        <v>54</v>
      </c>
      <c r="C206" s="1">
        <v>2012</v>
      </c>
      <c r="D206" s="1">
        <v>2005</v>
      </c>
      <c r="E206" s="1" t="s">
        <v>58</v>
      </c>
      <c r="F206" s="1" t="s">
        <v>55</v>
      </c>
      <c r="G206" s="1" t="s">
        <v>391</v>
      </c>
      <c r="H206" s="1" t="s">
        <v>392</v>
      </c>
      <c r="I206" s="1" t="s">
        <v>393</v>
      </c>
      <c r="J206" s="1" t="s">
        <v>415</v>
      </c>
      <c r="K206" s="1" t="s">
        <v>395</v>
      </c>
      <c r="O206" s="1">
        <v>16</v>
      </c>
      <c r="P206" s="1" t="s">
        <v>396</v>
      </c>
    </row>
    <row r="207" spans="1:17">
      <c r="A207" t="s">
        <v>53</v>
      </c>
      <c r="B207" s="1" t="s">
        <v>54</v>
      </c>
      <c r="C207" s="1">
        <v>2012</v>
      </c>
      <c r="D207" s="1">
        <v>2009</v>
      </c>
      <c r="E207" s="1" t="s">
        <v>58</v>
      </c>
      <c r="F207" s="1" t="s">
        <v>55</v>
      </c>
      <c r="G207" s="1" t="s">
        <v>391</v>
      </c>
      <c r="H207" s="1" t="s">
        <v>392</v>
      </c>
      <c r="I207" s="1" t="s">
        <v>393</v>
      </c>
      <c r="J207" s="1" t="s">
        <v>415</v>
      </c>
      <c r="K207" s="1" t="s">
        <v>395</v>
      </c>
      <c r="O207" s="1">
        <v>18</v>
      </c>
      <c r="P207" s="1" t="s">
        <v>396</v>
      </c>
    </row>
    <row r="208" spans="1:17">
      <c r="A208" t="s">
        <v>53</v>
      </c>
      <c r="B208" s="1" t="s">
        <v>54</v>
      </c>
      <c r="C208" s="1">
        <v>2012</v>
      </c>
      <c r="D208" s="1">
        <v>2010</v>
      </c>
      <c r="E208" s="1" t="s">
        <v>58</v>
      </c>
      <c r="F208" s="1" t="s">
        <v>55</v>
      </c>
      <c r="G208" s="1" t="s">
        <v>391</v>
      </c>
      <c r="H208" s="1" t="s">
        <v>392</v>
      </c>
      <c r="I208" s="1" t="s">
        <v>393</v>
      </c>
      <c r="J208" s="1" t="s">
        <v>415</v>
      </c>
      <c r="K208" s="1" t="s">
        <v>395</v>
      </c>
      <c r="O208" s="1">
        <v>20</v>
      </c>
      <c r="P208" s="1" t="s">
        <v>396</v>
      </c>
    </row>
    <row r="209" spans="1:16">
      <c r="A209" t="s">
        <v>53</v>
      </c>
      <c r="B209" s="1" t="s">
        <v>54</v>
      </c>
      <c r="C209" s="1">
        <v>2012</v>
      </c>
      <c r="D209" s="1">
        <v>2011</v>
      </c>
      <c r="E209" s="1" t="s">
        <v>58</v>
      </c>
      <c r="F209" s="1" t="s">
        <v>55</v>
      </c>
      <c r="G209" s="1" t="s">
        <v>391</v>
      </c>
      <c r="H209" s="1" t="s">
        <v>392</v>
      </c>
      <c r="I209" s="1" t="s">
        <v>393</v>
      </c>
      <c r="J209" s="1" t="s">
        <v>415</v>
      </c>
      <c r="K209" s="1" t="s">
        <v>395</v>
      </c>
      <c r="O209" s="1">
        <v>20</v>
      </c>
      <c r="P209" s="1" t="s">
        <v>396</v>
      </c>
    </row>
    <row r="210" spans="1:16">
      <c r="A210" t="s">
        <v>53</v>
      </c>
      <c r="B210" s="1" t="s">
        <v>54</v>
      </c>
      <c r="C210" s="1">
        <v>2012</v>
      </c>
      <c r="D210" s="1">
        <v>2012</v>
      </c>
      <c r="E210" s="1" t="s">
        <v>58</v>
      </c>
      <c r="F210" s="1" t="s">
        <v>55</v>
      </c>
      <c r="G210" s="1" t="s">
        <v>391</v>
      </c>
      <c r="H210" s="1" t="s">
        <v>392</v>
      </c>
      <c r="I210" s="1" t="s">
        <v>393</v>
      </c>
      <c r="J210" s="1" t="s">
        <v>415</v>
      </c>
      <c r="K210" s="1" t="s">
        <v>395</v>
      </c>
      <c r="O210" s="1">
        <v>26.5</v>
      </c>
      <c r="P210" s="1" t="s">
        <v>396</v>
      </c>
    </row>
    <row r="211" spans="1:16">
      <c r="A211" t="s">
        <v>53</v>
      </c>
      <c r="B211" s="1" t="s">
        <v>54</v>
      </c>
      <c r="C211" s="1">
        <v>2012</v>
      </c>
      <c r="D211" s="1">
        <v>2000</v>
      </c>
      <c r="E211" s="1" t="s">
        <v>58</v>
      </c>
      <c r="F211" s="1" t="s">
        <v>55</v>
      </c>
      <c r="G211" s="1" t="s">
        <v>391</v>
      </c>
      <c r="H211" s="1" t="s">
        <v>402</v>
      </c>
      <c r="I211" s="1" t="s">
        <v>393</v>
      </c>
      <c r="J211" s="1" t="s">
        <v>403</v>
      </c>
      <c r="K211" s="1" t="s">
        <v>395</v>
      </c>
      <c r="O211" s="1">
        <v>3</v>
      </c>
      <c r="P211" s="1" t="s">
        <v>404</v>
      </c>
    </row>
    <row r="212" spans="1:16">
      <c r="A212" t="s">
        <v>53</v>
      </c>
      <c r="B212" s="1" t="s">
        <v>54</v>
      </c>
      <c r="C212" s="1">
        <v>2012</v>
      </c>
      <c r="D212" s="1">
        <v>2001</v>
      </c>
      <c r="E212" s="1" t="s">
        <v>58</v>
      </c>
      <c r="F212" s="1" t="s">
        <v>55</v>
      </c>
      <c r="G212" s="1" t="s">
        <v>391</v>
      </c>
      <c r="H212" s="1" t="s">
        <v>402</v>
      </c>
      <c r="I212" s="1" t="s">
        <v>393</v>
      </c>
      <c r="J212" s="1" t="s">
        <v>403</v>
      </c>
      <c r="K212" s="1" t="s">
        <v>395</v>
      </c>
      <c r="O212" s="1">
        <v>3</v>
      </c>
      <c r="P212" s="1" t="s">
        <v>404</v>
      </c>
    </row>
    <row r="213" spans="1:16">
      <c r="A213" t="s">
        <v>53</v>
      </c>
      <c r="B213" s="1" t="s">
        <v>54</v>
      </c>
      <c r="C213" s="1">
        <v>2012</v>
      </c>
      <c r="D213" s="1">
        <v>2002</v>
      </c>
      <c r="E213" s="1" t="s">
        <v>58</v>
      </c>
      <c r="F213" s="1" t="s">
        <v>55</v>
      </c>
      <c r="G213" s="1" t="s">
        <v>391</v>
      </c>
      <c r="H213" s="1" t="s">
        <v>402</v>
      </c>
      <c r="I213" s="1" t="s">
        <v>393</v>
      </c>
      <c r="J213" s="1" t="s">
        <v>403</v>
      </c>
      <c r="K213" s="1" t="s">
        <v>395</v>
      </c>
      <c r="O213" s="1">
        <v>2</v>
      </c>
      <c r="P213" s="1" t="s">
        <v>404</v>
      </c>
    </row>
    <row r="214" spans="1:16">
      <c r="A214" t="s">
        <v>53</v>
      </c>
      <c r="B214" s="1" t="s">
        <v>54</v>
      </c>
      <c r="C214" s="1">
        <v>2012</v>
      </c>
      <c r="D214" s="1">
        <v>2005</v>
      </c>
      <c r="E214" s="1" t="s">
        <v>58</v>
      </c>
      <c r="F214" s="1" t="s">
        <v>55</v>
      </c>
      <c r="G214" s="1" t="s">
        <v>391</v>
      </c>
      <c r="H214" s="1" t="s">
        <v>402</v>
      </c>
      <c r="I214" s="1" t="s">
        <v>393</v>
      </c>
      <c r="J214" s="1" t="s">
        <v>403</v>
      </c>
      <c r="K214" s="1" t="s">
        <v>395</v>
      </c>
      <c r="O214" s="1">
        <v>2.4</v>
      </c>
      <c r="P214" s="1" t="s">
        <v>404</v>
      </c>
    </row>
    <row r="215" spans="1:16">
      <c r="A215" t="s">
        <v>53</v>
      </c>
      <c r="B215" s="1" t="s">
        <v>54</v>
      </c>
      <c r="C215" s="1">
        <v>2012</v>
      </c>
      <c r="D215" s="1">
        <v>2009</v>
      </c>
      <c r="E215" s="1" t="s">
        <v>58</v>
      </c>
      <c r="F215" s="1" t="s">
        <v>55</v>
      </c>
      <c r="G215" s="1" t="s">
        <v>391</v>
      </c>
      <c r="H215" s="1" t="s">
        <v>402</v>
      </c>
      <c r="I215" s="1" t="s">
        <v>393</v>
      </c>
      <c r="J215" s="1" t="s">
        <v>403</v>
      </c>
      <c r="K215" s="1" t="s">
        <v>395</v>
      </c>
      <c r="O215" s="1">
        <v>2.6</v>
      </c>
      <c r="P215" s="1" t="s">
        <v>404</v>
      </c>
    </row>
    <row r="216" spans="1:16">
      <c r="A216" t="s">
        <v>53</v>
      </c>
      <c r="B216" s="1" t="s">
        <v>54</v>
      </c>
      <c r="C216" s="1">
        <v>2012</v>
      </c>
      <c r="D216" s="1">
        <v>2010</v>
      </c>
      <c r="E216" s="1" t="s">
        <v>58</v>
      </c>
      <c r="F216" s="1" t="s">
        <v>55</v>
      </c>
      <c r="G216" s="1" t="s">
        <v>391</v>
      </c>
      <c r="H216" s="1" t="s">
        <v>402</v>
      </c>
      <c r="I216" s="1" t="s">
        <v>393</v>
      </c>
      <c r="J216" s="1" t="s">
        <v>403</v>
      </c>
      <c r="K216" s="1" t="s">
        <v>395</v>
      </c>
      <c r="O216" s="1">
        <v>2.95</v>
      </c>
      <c r="P216" s="1" t="s">
        <v>404</v>
      </c>
    </row>
    <row r="217" spans="1:16">
      <c r="A217" t="s">
        <v>53</v>
      </c>
      <c r="B217" s="1" t="s">
        <v>54</v>
      </c>
      <c r="C217" s="1">
        <v>2012</v>
      </c>
      <c r="D217" s="1">
        <v>2011</v>
      </c>
      <c r="E217" s="1" t="s">
        <v>58</v>
      </c>
      <c r="F217" s="1" t="s">
        <v>55</v>
      </c>
      <c r="G217" s="1" t="s">
        <v>391</v>
      </c>
      <c r="H217" s="1" t="s">
        <v>402</v>
      </c>
      <c r="I217" s="1" t="s">
        <v>393</v>
      </c>
      <c r="J217" s="1" t="s">
        <v>403</v>
      </c>
      <c r="K217" s="1" t="s">
        <v>395</v>
      </c>
      <c r="O217" s="1">
        <v>2.95</v>
      </c>
      <c r="P217" s="1" t="s">
        <v>404</v>
      </c>
    </row>
    <row r="218" spans="1:16">
      <c r="A218" t="s">
        <v>53</v>
      </c>
      <c r="B218" s="1" t="s">
        <v>54</v>
      </c>
      <c r="C218" s="1">
        <v>2012</v>
      </c>
      <c r="D218" s="1">
        <v>2012</v>
      </c>
      <c r="E218" s="1" t="s">
        <v>58</v>
      </c>
      <c r="F218" s="1" t="s">
        <v>55</v>
      </c>
      <c r="G218" s="1" t="s">
        <v>391</v>
      </c>
      <c r="H218" s="1" t="s">
        <v>402</v>
      </c>
      <c r="I218" s="1" t="s">
        <v>393</v>
      </c>
      <c r="J218" s="1" t="s">
        <v>403</v>
      </c>
      <c r="K218" s="1" t="s">
        <v>395</v>
      </c>
      <c r="O218" s="1">
        <v>3.5</v>
      </c>
      <c r="P218" s="1" t="s">
        <v>404</v>
      </c>
    </row>
    <row r="219" spans="1:16">
      <c r="A219" t="s">
        <v>53</v>
      </c>
      <c r="B219" s="1" t="s">
        <v>54</v>
      </c>
      <c r="C219" s="1">
        <v>2012</v>
      </c>
      <c r="D219" s="1">
        <v>2000</v>
      </c>
      <c r="E219" s="1" t="s">
        <v>58</v>
      </c>
      <c r="F219" s="1" t="s">
        <v>55</v>
      </c>
      <c r="G219" s="1" t="s">
        <v>391</v>
      </c>
      <c r="H219" s="1" t="s">
        <v>402</v>
      </c>
      <c r="I219" s="1" t="s">
        <v>393</v>
      </c>
      <c r="J219" s="1" t="s">
        <v>405</v>
      </c>
      <c r="K219" s="1" t="s">
        <v>395</v>
      </c>
      <c r="O219" s="1">
        <v>1.8</v>
      </c>
      <c r="P219" s="1" t="s">
        <v>404</v>
      </c>
    </row>
    <row r="220" spans="1:16">
      <c r="A220" t="s">
        <v>53</v>
      </c>
      <c r="B220" s="1" t="s">
        <v>54</v>
      </c>
      <c r="C220" s="1">
        <v>2012</v>
      </c>
      <c r="D220" s="1">
        <v>2001</v>
      </c>
      <c r="E220" s="1" t="s">
        <v>58</v>
      </c>
      <c r="F220" s="1" t="s">
        <v>55</v>
      </c>
      <c r="G220" s="1" t="s">
        <v>391</v>
      </c>
      <c r="H220" s="1" t="s">
        <v>402</v>
      </c>
      <c r="I220" s="1" t="s">
        <v>393</v>
      </c>
      <c r="J220" s="1" t="s">
        <v>405</v>
      </c>
      <c r="K220" s="1" t="s">
        <v>395</v>
      </c>
      <c r="O220" s="1">
        <v>1.8</v>
      </c>
      <c r="P220" s="1" t="s">
        <v>404</v>
      </c>
    </row>
    <row r="221" spans="1:16">
      <c r="A221" t="s">
        <v>53</v>
      </c>
      <c r="B221" s="1" t="s">
        <v>54</v>
      </c>
      <c r="C221" s="1">
        <v>2012</v>
      </c>
      <c r="D221" s="1">
        <v>2002</v>
      </c>
      <c r="E221" s="1" t="s">
        <v>58</v>
      </c>
      <c r="F221" s="1" t="s">
        <v>55</v>
      </c>
      <c r="G221" s="1" t="s">
        <v>391</v>
      </c>
      <c r="H221" s="1" t="s">
        <v>402</v>
      </c>
      <c r="I221" s="1" t="s">
        <v>393</v>
      </c>
      <c r="J221" s="1" t="s">
        <v>405</v>
      </c>
      <c r="K221" s="1" t="s">
        <v>395</v>
      </c>
      <c r="O221" s="1">
        <v>2</v>
      </c>
      <c r="P221" s="1" t="s">
        <v>404</v>
      </c>
    </row>
    <row r="222" spans="1:16">
      <c r="A222" t="s">
        <v>53</v>
      </c>
      <c r="B222" s="1" t="s">
        <v>54</v>
      </c>
      <c r="C222" s="1">
        <v>2012</v>
      </c>
      <c r="D222" s="1">
        <v>2005</v>
      </c>
      <c r="E222" s="1" t="s">
        <v>58</v>
      </c>
      <c r="F222" s="1" t="s">
        <v>55</v>
      </c>
      <c r="G222" s="1" t="s">
        <v>391</v>
      </c>
      <c r="H222" s="1" t="s">
        <v>402</v>
      </c>
      <c r="I222" s="1" t="s">
        <v>393</v>
      </c>
      <c r="J222" s="1" t="s">
        <v>405</v>
      </c>
      <c r="K222" s="1" t="s">
        <v>395</v>
      </c>
      <c r="O222" s="1">
        <v>2.4</v>
      </c>
      <c r="P222" s="1" t="s">
        <v>404</v>
      </c>
    </row>
    <row r="223" spans="1:16">
      <c r="A223" t="s">
        <v>53</v>
      </c>
      <c r="B223" s="1" t="s">
        <v>54</v>
      </c>
      <c r="C223" s="1">
        <v>2012</v>
      </c>
      <c r="D223" s="1">
        <v>2009</v>
      </c>
      <c r="E223" s="1" t="s">
        <v>58</v>
      </c>
      <c r="F223" s="1" t="s">
        <v>55</v>
      </c>
      <c r="G223" s="1" t="s">
        <v>391</v>
      </c>
      <c r="H223" s="1" t="s">
        <v>402</v>
      </c>
      <c r="I223" s="1" t="s">
        <v>393</v>
      </c>
      <c r="J223" s="1" t="s">
        <v>405</v>
      </c>
      <c r="K223" s="1" t="s">
        <v>395</v>
      </c>
      <c r="O223" s="1">
        <v>2.6</v>
      </c>
      <c r="P223" s="1" t="s">
        <v>404</v>
      </c>
    </row>
    <row r="224" spans="1:16">
      <c r="A224" t="s">
        <v>53</v>
      </c>
      <c r="B224" s="1" t="s">
        <v>54</v>
      </c>
      <c r="C224" s="1">
        <v>2012</v>
      </c>
      <c r="D224" s="1">
        <v>2010</v>
      </c>
      <c r="E224" s="1" t="s">
        <v>58</v>
      </c>
      <c r="F224" s="1" t="s">
        <v>55</v>
      </c>
      <c r="G224" s="1" t="s">
        <v>391</v>
      </c>
      <c r="H224" s="1" t="s">
        <v>402</v>
      </c>
      <c r="I224" s="1" t="s">
        <v>393</v>
      </c>
      <c r="J224" s="1" t="s">
        <v>405</v>
      </c>
      <c r="K224" s="1" t="s">
        <v>395</v>
      </c>
      <c r="O224" s="1">
        <v>2.95</v>
      </c>
      <c r="P224" s="1" t="s">
        <v>404</v>
      </c>
    </row>
    <row r="225" spans="1:17">
      <c r="A225" t="s">
        <v>53</v>
      </c>
      <c r="B225" s="1" t="s">
        <v>54</v>
      </c>
      <c r="C225" s="1">
        <v>2012</v>
      </c>
      <c r="D225" s="1">
        <v>2011</v>
      </c>
      <c r="E225" s="1" t="s">
        <v>58</v>
      </c>
      <c r="F225" s="1" t="s">
        <v>55</v>
      </c>
      <c r="G225" s="1" t="s">
        <v>391</v>
      </c>
      <c r="H225" s="1" t="s">
        <v>402</v>
      </c>
      <c r="I225" s="1" t="s">
        <v>393</v>
      </c>
      <c r="J225" s="1" t="s">
        <v>405</v>
      </c>
      <c r="K225" s="1" t="s">
        <v>395</v>
      </c>
      <c r="O225" s="1">
        <v>2.95</v>
      </c>
      <c r="P225" s="1" t="s">
        <v>404</v>
      </c>
    </row>
    <row r="226" spans="1:17">
      <c r="A226" t="s">
        <v>53</v>
      </c>
      <c r="B226" s="1" t="s">
        <v>54</v>
      </c>
      <c r="C226" s="1">
        <v>2012</v>
      </c>
      <c r="D226" s="1">
        <v>2012</v>
      </c>
      <c r="E226" s="1" t="s">
        <v>58</v>
      </c>
      <c r="F226" s="1" t="s">
        <v>55</v>
      </c>
      <c r="G226" s="1" t="s">
        <v>391</v>
      </c>
      <c r="H226" s="1" t="s">
        <v>402</v>
      </c>
      <c r="I226" s="1" t="s">
        <v>393</v>
      </c>
      <c r="J226" s="1" t="s">
        <v>405</v>
      </c>
      <c r="K226" s="1" t="s">
        <v>395</v>
      </c>
      <c r="O226" s="1">
        <v>3.5</v>
      </c>
      <c r="P226" s="1" t="s">
        <v>404</v>
      </c>
    </row>
    <row r="227" spans="1:17">
      <c r="A227" t="s">
        <v>53</v>
      </c>
      <c r="B227" s="1" t="s">
        <v>54</v>
      </c>
      <c r="C227" s="1">
        <v>2012</v>
      </c>
      <c r="D227" s="1">
        <v>2000</v>
      </c>
      <c r="E227" s="1" t="s">
        <v>58</v>
      </c>
      <c r="F227" s="1" t="s">
        <v>55</v>
      </c>
      <c r="G227" s="1" t="s">
        <v>391</v>
      </c>
      <c r="H227" s="1" t="s">
        <v>402</v>
      </c>
      <c r="I227" s="1" t="s">
        <v>393</v>
      </c>
      <c r="J227" s="1" t="s">
        <v>406</v>
      </c>
      <c r="K227" s="1" t="s">
        <v>395</v>
      </c>
      <c r="O227" s="1">
        <v>1.1499999999999999</v>
      </c>
      <c r="P227" s="1" t="s">
        <v>404</v>
      </c>
    </row>
    <row r="228" spans="1:17">
      <c r="A228" t="s">
        <v>53</v>
      </c>
      <c r="B228" s="1" t="s">
        <v>54</v>
      </c>
      <c r="C228" s="1">
        <v>2012</v>
      </c>
      <c r="D228" s="1">
        <v>2001</v>
      </c>
      <c r="E228" s="1" t="s">
        <v>58</v>
      </c>
      <c r="F228" s="1" t="s">
        <v>55</v>
      </c>
      <c r="G228" s="1" t="s">
        <v>391</v>
      </c>
      <c r="H228" s="1" t="s">
        <v>402</v>
      </c>
      <c r="I228" s="1" t="s">
        <v>393</v>
      </c>
      <c r="J228" s="1" t="s">
        <v>406</v>
      </c>
      <c r="K228" s="1" t="s">
        <v>395</v>
      </c>
      <c r="O228" s="1">
        <v>1.3</v>
      </c>
      <c r="P228" s="1" t="s">
        <v>404</v>
      </c>
    </row>
    <row r="229" spans="1:17">
      <c r="A229" t="s">
        <v>53</v>
      </c>
      <c r="B229" s="1" t="s">
        <v>54</v>
      </c>
      <c r="C229" s="1">
        <v>2012</v>
      </c>
      <c r="D229" s="1">
        <v>2002</v>
      </c>
      <c r="E229" s="1" t="s">
        <v>58</v>
      </c>
      <c r="F229" s="1" t="s">
        <v>55</v>
      </c>
      <c r="G229" s="1" t="s">
        <v>391</v>
      </c>
      <c r="H229" s="1" t="s">
        <v>402</v>
      </c>
      <c r="I229" s="1" t="s">
        <v>393</v>
      </c>
      <c r="J229" s="1" t="s">
        <v>406</v>
      </c>
      <c r="K229" s="1" t="s">
        <v>395</v>
      </c>
      <c r="O229" s="1">
        <v>2</v>
      </c>
      <c r="P229" s="1" t="s">
        <v>404</v>
      </c>
    </row>
    <row r="230" spans="1:17">
      <c r="A230" t="s">
        <v>53</v>
      </c>
      <c r="B230" s="1" t="s">
        <v>54</v>
      </c>
      <c r="C230" s="1">
        <v>2012</v>
      </c>
      <c r="D230" s="1">
        <v>2005</v>
      </c>
      <c r="E230" s="1" t="s">
        <v>58</v>
      </c>
      <c r="F230" s="1" t="s">
        <v>55</v>
      </c>
      <c r="G230" s="1" t="s">
        <v>391</v>
      </c>
      <c r="H230" s="1" t="s">
        <v>402</v>
      </c>
      <c r="I230" s="1" t="s">
        <v>393</v>
      </c>
      <c r="J230" s="1" t="s">
        <v>406</v>
      </c>
      <c r="K230" s="1" t="s">
        <v>395</v>
      </c>
      <c r="O230" s="1">
        <v>2.4</v>
      </c>
      <c r="P230" s="1" t="s">
        <v>404</v>
      </c>
    </row>
    <row r="231" spans="1:17">
      <c r="A231" t="s">
        <v>53</v>
      </c>
      <c r="B231" s="1" t="s">
        <v>54</v>
      </c>
      <c r="C231" s="1">
        <v>2012</v>
      </c>
      <c r="D231" s="1">
        <v>2009</v>
      </c>
      <c r="E231" s="1" t="s">
        <v>58</v>
      </c>
      <c r="F231" s="1" t="s">
        <v>55</v>
      </c>
      <c r="G231" s="1" t="s">
        <v>391</v>
      </c>
      <c r="H231" s="1" t="s">
        <v>402</v>
      </c>
      <c r="I231" s="1" t="s">
        <v>393</v>
      </c>
      <c r="J231" s="1" t="s">
        <v>406</v>
      </c>
      <c r="K231" s="1" t="s">
        <v>395</v>
      </c>
      <c r="O231" s="1">
        <v>2.6</v>
      </c>
      <c r="P231" s="1" t="s">
        <v>404</v>
      </c>
    </row>
    <row r="232" spans="1:17">
      <c r="A232" t="s">
        <v>53</v>
      </c>
      <c r="B232" s="1" t="s">
        <v>54</v>
      </c>
      <c r="C232" s="1">
        <v>2012</v>
      </c>
      <c r="D232" s="1">
        <v>2010</v>
      </c>
      <c r="E232" s="1" t="s">
        <v>58</v>
      </c>
      <c r="F232" s="1" t="s">
        <v>55</v>
      </c>
      <c r="G232" s="1" t="s">
        <v>391</v>
      </c>
      <c r="H232" s="1" t="s">
        <v>402</v>
      </c>
      <c r="I232" s="1" t="s">
        <v>393</v>
      </c>
      <c r="J232" s="1" t="s">
        <v>406</v>
      </c>
      <c r="K232" s="1" t="s">
        <v>395</v>
      </c>
      <c r="O232" s="1">
        <v>2.95</v>
      </c>
      <c r="P232" s="1" t="s">
        <v>404</v>
      </c>
    </row>
    <row r="233" spans="1:17">
      <c r="A233" t="s">
        <v>53</v>
      </c>
      <c r="B233" s="1" t="s">
        <v>54</v>
      </c>
      <c r="C233" s="1">
        <v>2012</v>
      </c>
      <c r="D233" s="1">
        <v>2011</v>
      </c>
      <c r="E233" s="1" t="s">
        <v>58</v>
      </c>
      <c r="F233" s="1" t="s">
        <v>55</v>
      </c>
      <c r="G233" s="1" t="s">
        <v>391</v>
      </c>
      <c r="H233" s="1" t="s">
        <v>402</v>
      </c>
      <c r="I233" s="1" t="s">
        <v>393</v>
      </c>
      <c r="J233" s="1" t="s">
        <v>406</v>
      </c>
      <c r="K233" s="1" t="s">
        <v>395</v>
      </c>
      <c r="O233" s="1">
        <v>2.95</v>
      </c>
      <c r="P233" s="1" t="s">
        <v>404</v>
      </c>
    </row>
    <row r="234" spans="1:17">
      <c r="A234" t="s">
        <v>53</v>
      </c>
      <c r="B234" s="1" t="s">
        <v>54</v>
      </c>
      <c r="C234" s="1">
        <v>2012</v>
      </c>
      <c r="D234" s="1">
        <v>2012</v>
      </c>
      <c r="E234" s="1" t="s">
        <v>58</v>
      </c>
      <c r="F234" s="1" t="s">
        <v>55</v>
      </c>
      <c r="G234" s="1" t="s">
        <v>391</v>
      </c>
      <c r="H234" s="1" t="s">
        <v>402</v>
      </c>
      <c r="I234" s="1" t="s">
        <v>393</v>
      </c>
      <c r="J234" s="1" t="s">
        <v>406</v>
      </c>
      <c r="K234" s="1" t="s">
        <v>395</v>
      </c>
      <c r="O234" s="1">
        <v>3.5</v>
      </c>
      <c r="P234" s="1" t="s">
        <v>404</v>
      </c>
    </row>
    <row r="235" spans="1:17">
      <c r="A235" t="s">
        <v>53</v>
      </c>
      <c r="B235" s="1" t="s">
        <v>54</v>
      </c>
      <c r="C235" s="1">
        <v>2012</v>
      </c>
      <c r="D235" s="1">
        <v>2000</v>
      </c>
      <c r="E235" s="1" t="s">
        <v>58</v>
      </c>
      <c r="F235" s="1" t="s">
        <v>55</v>
      </c>
      <c r="G235" s="1" t="s">
        <v>391</v>
      </c>
      <c r="H235" s="1" t="s">
        <v>407</v>
      </c>
      <c r="I235" s="1" t="s">
        <v>408</v>
      </c>
      <c r="J235" s="1" t="s">
        <v>409</v>
      </c>
      <c r="K235" s="1" t="s">
        <v>410</v>
      </c>
      <c r="O235" s="1">
        <v>30</v>
      </c>
      <c r="P235" s="1" t="s">
        <v>396</v>
      </c>
      <c r="Q235" s="1" t="s">
        <v>416</v>
      </c>
    </row>
    <row r="236" spans="1:17">
      <c r="A236" t="s">
        <v>53</v>
      </c>
      <c r="B236" s="1" t="s">
        <v>54</v>
      </c>
      <c r="C236" s="1">
        <v>2012</v>
      </c>
      <c r="D236" s="1">
        <v>2000</v>
      </c>
      <c r="E236" s="1" t="s">
        <v>58</v>
      </c>
      <c r="F236" s="1" t="s">
        <v>55</v>
      </c>
      <c r="G236" s="1" t="s">
        <v>391</v>
      </c>
      <c r="H236" s="1" t="s">
        <v>407</v>
      </c>
      <c r="I236" s="1" t="s">
        <v>408</v>
      </c>
      <c r="J236" s="1">
        <v>1</v>
      </c>
      <c r="K236" s="1" t="s">
        <v>410</v>
      </c>
      <c r="O236" s="1">
        <v>60</v>
      </c>
      <c r="P236" s="1" t="s">
        <v>396</v>
      </c>
    </row>
    <row r="237" spans="1:17">
      <c r="A237" t="s">
        <v>53</v>
      </c>
      <c r="B237" s="1" t="s">
        <v>54</v>
      </c>
      <c r="C237" s="1">
        <v>2012</v>
      </c>
      <c r="D237" s="1">
        <v>2000</v>
      </c>
      <c r="E237" s="1" t="s">
        <v>58</v>
      </c>
      <c r="F237" s="1" t="s">
        <v>55</v>
      </c>
      <c r="G237" s="1" t="s">
        <v>391</v>
      </c>
      <c r="H237" s="1" t="s">
        <v>407</v>
      </c>
      <c r="I237" s="1" t="s">
        <v>408</v>
      </c>
      <c r="J237" s="1">
        <v>1.25</v>
      </c>
      <c r="K237" s="1" t="s">
        <v>410</v>
      </c>
      <c r="O237" s="1">
        <v>75</v>
      </c>
      <c r="P237" s="1" t="s">
        <v>396</v>
      </c>
    </row>
    <row r="238" spans="1:17">
      <c r="A238" t="s">
        <v>53</v>
      </c>
      <c r="B238" s="1" t="s">
        <v>54</v>
      </c>
      <c r="C238" s="1">
        <v>2012</v>
      </c>
      <c r="D238" s="1">
        <v>2000</v>
      </c>
      <c r="E238" s="1" t="s">
        <v>58</v>
      </c>
      <c r="F238" s="1" t="s">
        <v>55</v>
      </c>
      <c r="G238" s="1" t="s">
        <v>391</v>
      </c>
      <c r="H238" s="1" t="s">
        <v>407</v>
      </c>
      <c r="I238" s="1" t="s">
        <v>408</v>
      </c>
      <c r="J238" s="1">
        <v>1.5</v>
      </c>
      <c r="K238" s="1" t="s">
        <v>410</v>
      </c>
      <c r="O238" s="1">
        <v>90</v>
      </c>
      <c r="P238" s="1" t="s">
        <v>396</v>
      </c>
    </row>
    <row r="239" spans="1:17">
      <c r="A239" t="s">
        <v>53</v>
      </c>
      <c r="B239" s="1" t="s">
        <v>54</v>
      </c>
      <c r="C239" s="1">
        <v>2012</v>
      </c>
      <c r="D239" s="1">
        <v>2000</v>
      </c>
      <c r="E239" s="1" t="s">
        <v>58</v>
      </c>
      <c r="F239" s="1" t="s">
        <v>55</v>
      </c>
      <c r="G239" s="1" t="s">
        <v>391</v>
      </c>
      <c r="H239" s="1" t="s">
        <v>407</v>
      </c>
      <c r="I239" s="1" t="s">
        <v>408</v>
      </c>
      <c r="J239" s="1">
        <v>2</v>
      </c>
      <c r="K239" s="1" t="s">
        <v>410</v>
      </c>
      <c r="O239" s="1">
        <v>135</v>
      </c>
      <c r="P239" s="1" t="s">
        <v>396</v>
      </c>
    </row>
    <row r="240" spans="1:17">
      <c r="A240" t="s">
        <v>53</v>
      </c>
      <c r="B240" s="1" t="s">
        <v>54</v>
      </c>
      <c r="C240" s="1">
        <v>2012</v>
      </c>
      <c r="D240" s="1">
        <v>2000</v>
      </c>
      <c r="E240" s="1" t="s">
        <v>58</v>
      </c>
      <c r="F240" s="1" t="s">
        <v>55</v>
      </c>
      <c r="G240" s="1" t="s">
        <v>391</v>
      </c>
      <c r="H240" s="1" t="s">
        <v>407</v>
      </c>
      <c r="I240" s="1" t="s">
        <v>408</v>
      </c>
      <c r="J240" s="1">
        <v>3</v>
      </c>
      <c r="K240" s="1" t="s">
        <v>410</v>
      </c>
      <c r="O240" s="1">
        <v>206.4</v>
      </c>
      <c r="P240" s="1" t="s">
        <v>396</v>
      </c>
    </row>
    <row r="241" spans="1:16">
      <c r="A241" t="s">
        <v>53</v>
      </c>
      <c r="B241" s="1" t="s">
        <v>54</v>
      </c>
      <c r="C241" s="1">
        <v>2012</v>
      </c>
      <c r="D241" s="1">
        <v>2000</v>
      </c>
      <c r="E241" s="1" t="s">
        <v>58</v>
      </c>
      <c r="F241" s="1" t="s">
        <v>55</v>
      </c>
      <c r="G241" s="1" t="s">
        <v>391</v>
      </c>
      <c r="H241" s="1" t="s">
        <v>407</v>
      </c>
      <c r="I241" s="1" t="s">
        <v>408</v>
      </c>
      <c r="J241" s="1">
        <v>4</v>
      </c>
      <c r="K241" s="1" t="s">
        <v>410</v>
      </c>
      <c r="O241" s="1">
        <v>282</v>
      </c>
      <c r="P241" s="1" t="s">
        <v>396</v>
      </c>
    </row>
    <row r="242" spans="1:16">
      <c r="A242" t="s">
        <v>53</v>
      </c>
      <c r="B242" s="1" t="s">
        <v>54</v>
      </c>
      <c r="C242" s="1">
        <v>2012</v>
      </c>
      <c r="D242" s="1">
        <v>2000</v>
      </c>
      <c r="E242" s="1" t="s">
        <v>58</v>
      </c>
      <c r="F242" s="1" t="s">
        <v>55</v>
      </c>
      <c r="G242" s="1" t="s">
        <v>391</v>
      </c>
      <c r="H242" s="1" t="s">
        <v>407</v>
      </c>
      <c r="I242" s="1" t="s">
        <v>408</v>
      </c>
      <c r="J242" s="1">
        <v>6</v>
      </c>
      <c r="K242" s="1" t="s">
        <v>410</v>
      </c>
      <c r="O242" s="1">
        <v>478.25</v>
      </c>
      <c r="P242" s="1" t="s">
        <v>396</v>
      </c>
    </row>
    <row r="243" spans="1:16">
      <c r="A243" t="s">
        <v>53</v>
      </c>
      <c r="B243" s="1" t="s">
        <v>54</v>
      </c>
      <c r="C243" s="1">
        <v>2012</v>
      </c>
      <c r="D243" s="1">
        <v>2000</v>
      </c>
      <c r="E243" s="1" t="s">
        <v>58</v>
      </c>
      <c r="F243" s="1" t="s">
        <v>55</v>
      </c>
      <c r="G243" s="1" t="s">
        <v>391</v>
      </c>
      <c r="H243" s="1" t="s">
        <v>407</v>
      </c>
      <c r="I243" s="1" t="s">
        <v>408</v>
      </c>
      <c r="J243" s="1">
        <v>8</v>
      </c>
      <c r="K243" s="1" t="s">
        <v>410</v>
      </c>
      <c r="O243" s="1">
        <v>834.75</v>
      </c>
      <c r="P243" s="1" t="s">
        <v>396</v>
      </c>
    </row>
    <row r="244" spans="1:16">
      <c r="A244" t="s">
        <v>53</v>
      </c>
      <c r="B244" s="1" t="s">
        <v>54</v>
      </c>
      <c r="C244" s="1">
        <v>2012</v>
      </c>
      <c r="D244" s="1">
        <v>2000</v>
      </c>
      <c r="E244" s="1" t="s">
        <v>58</v>
      </c>
      <c r="F244" s="1" t="s">
        <v>55</v>
      </c>
      <c r="G244" s="1" t="s">
        <v>391</v>
      </c>
      <c r="H244" s="1" t="s">
        <v>407</v>
      </c>
      <c r="I244" s="1" t="s">
        <v>408</v>
      </c>
      <c r="J244" s="1">
        <v>10</v>
      </c>
      <c r="K244" s="1" t="s">
        <v>410</v>
      </c>
      <c r="O244" s="1">
        <v>1783.5</v>
      </c>
      <c r="P244" s="1" t="s">
        <v>396</v>
      </c>
    </row>
    <row r="245" spans="1:16">
      <c r="A245" t="s">
        <v>53</v>
      </c>
      <c r="B245" s="1" t="s">
        <v>54</v>
      </c>
      <c r="C245" s="1">
        <v>2012</v>
      </c>
      <c r="D245" s="1">
        <v>2000</v>
      </c>
      <c r="E245" s="1" t="s">
        <v>58</v>
      </c>
      <c r="F245" s="1" t="s">
        <v>55</v>
      </c>
      <c r="G245" s="1" t="s">
        <v>391</v>
      </c>
      <c r="H245" s="1" t="s">
        <v>407</v>
      </c>
      <c r="I245" s="1" t="s">
        <v>408</v>
      </c>
      <c r="J245" s="1">
        <v>12</v>
      </c>
      <c r="K245" s="1" t="s">
        <v>410</v>
      </c>
      <c r="O245" s="1">
        <v>2375.75</v>
      </c>
      <c r="P245" s="1" t="s">
        <v>396</v>
      </c>
    </row>
    <row r="246" spans="1:16">
      <c r="A246" t="s">
        <v>53</v>
      </c>
      <c r="B246" s="1" t="s">
        <v>54</v>
      </c>
      <c r="C246" s="1">
        <v>2012</v>
      </c>
      <c r="D246" s="1">
        <v>2001</v>
      </c>
      <c r="E246" s="1" t="s">
        <v>58</v>
      </c>
      <c r="F246" s="1" t="s">
        <v>55</v>
      </c>
      <c r="G246" s="1" t="s">
        <v>391</v>
      </c>
      <c r="H246" s="1" t="s">
        <v>407</v>
      </c>
      <c r="I246" s="1" t="s">
        <v>408</v>
      </c>
      <c r="J246" s="1" t="s">
        <v>409</v>
      </c>
      <c r="K246" s="1" t="s">
        <v>410</v>
      </c>
      <c r="O246" s="1">
        <v>30</v>
      </c>
      <c r="P246" s="1" t="s">
        <v>396</v>
      </c>
    </row>
    <row r="247" spans="1:16">
      <c r="A247" t="s">
        <v>53</v>
      </c>
      <c r="B247" s="1" t="s">
        <v>54</v>
      </c>
      <c r="C247" s="1">
        <v>2012</v>
      </c>
      <c r="D247" s="1">
        <v>2001</v>
      </c>
      <c r="E247" s="1" t="s">
        <v>58</v>
      </c>
      <c r="F247" s="1" t="s">
        <v>55</v>
      </c>
      <c r="G247" s="1" t="s">
        <v>391</v>
      </c>
      <c r="H247" s="1" t="s">
        <v>407</v>
      </c>
      <c r="I247" s="1" t="s">
        <v>408</v>
      </c>
      <c r="J247" s="1">
        <v>1</v>
      </c>
      <c r="K247" s="1" t="s">
        <v>410</v>
      </c>
      <c r="O247" s="1">
        <v>60</v>
      </c>
      <c r="P247" s="1" t="s">
        <v>396</v>
      </c>
    </row>
    <row r="248" spans="1:16">
      <c r="A248" t="s">
        <v>53</v>
      </c>
      <c r="B248" s="1" t="s">
        <v>54</v>
      </c>
      <c r="C248" s="1">
        <v>2012</v>
      </c>
      <c r="D248" s="1">
        <v>2001</v>
      </c>
      <c r="E248" s="1" t="s">
        <v>58</v>
      </c>
      <c r="F248" s="1" t="s">
        <v>55</v>
      </c>
      <c r="G248" s="1" t="s">
        <v>391</v>
      </c>
      <c r="H248" s="1" t="s">
        <v>407</v>
      </c>
      <c r="I248" s="1" t="s">
        <v>408</v>
      </c>
      <c r="J248" s="1">
        <v>1.25</v>
      </c>
      <c r="K248" s="1" t="s">
        <v>410</v>
      </c>
      <c r="O248" s="1">
        <v>75</v>
      </c>
      <c r="P248" s="1" t="s">
        <v>396</v>
      </c>
    </row>
    <row r="249" spans="1:16">
      <c r="A249" t="s">
        <v>53</v>
      </c>
      <c r="B249" s="1" t="s">
        <v>54</v>
      </c>
      <c r="C249" s="1">
        <v>2012</v>
      </c>
      <c r="D249" s="1">
        <v>2001</v>
      </c>
      <c r="E249" s="1" t="s">
        <v>58</v>
      </c>
      <c r="F249" s="1" t="s">
        <v>55</v>
      </c>
      <c r="G249" s="1" t="s">
        <v>391</v>
      </c>
      <c r="H249" s="1" t="s">
        <v>407</v>
      </c>
      <c r="I249" s="1" t="s">
        <v>408</v>
      </c>
      <c r="J249" s="1">
        <v>1.5</v>
      </c>
      <c r="K249" s="1" t="s">
        <v>410</v>
      </c>
      <c r="O249" s="1">
        <v>90</v>
      </c>
      <c r="P249" s="1" t="s">
        <v>396</v>
      </c>
    </row>
    <row r="250" spans="1:16">
      <c r="A250" t="s">
        <v>53</v>
      </c>
      <c r="B250" s="1" t="s">
        <v>54</v>
      </c>
      <c r="C250" s="1">
        <v>2012</v>
      </c>
      <c r="D250" s="1">
        <v>2001</v>
      </c>
      <c r="E250" s="1" t="s">
        <v>58</v>
      </c>
      <c r="F250" s="1" t="s">
        <v>55</v>
      </c>
      <c r="G250" s="1" t="s">
        <v>391</v>
      </c>
      <c r="H250" s="1" t="s">
        <v>407</v>
      </c>
      <c r="I250" s="1" t="s">
        <v>408</v>
      </c>
      <c r="J250" s="1">
        <v>2</v>
      </c>
      <c r="K250" s="1" t="s">
        <v>410</v>
      </c>
      <c r="O250" s="1">
        <v>135</v>
      </c>
      <c r="P250" s="1" t="s">
        <v>396</v>
      </c>
    </row>
    <row r="251" spans="1:16">
      <c r="A251" t="s">
        <v>53</v>
      </c>
      <c r="B251" s="1" t="s">
        <v>54</v>
      </c>
      <c r="C251" s="1">
        <v>2012</v>
      </c>
      <c r="D251" s="1">
        <v>2001</v>
      </c>
      <c r="E251" s="1" t="s">
        <v>58</v>
      </c>
      <c r="F251" s="1" t="s">
        <v>55</v>
      </c>
      <c r="G251" s="1" t="s">
        <v>391</v>
      </c>
      <c r="H251" s="1" t="s">
        <v>407</v>
      </c>
      <c r="I251" s="1" t="s">
        <v>408</v>
      </c>
      <c r="J251" s="1">
        <v>3</v>
      </c>
      <c r="K251" s="1" t="s">
        <v>410</v>
      </c>
      <c r="O251" s="1">
        <v>206.4</v>
      </c>
      <c r="P251" s="1" t="s">
        <v>396</v>
      </c>
    </row>
    <row r="252" spans="1:16">
      <c r="A252" t="s">
        <v>53</v>
      </c>
      <c r="B252" s="1" t="s">
        <v>54</v>
      </c>
      <c r="C252" s="1">
        <v>2012</v>
      </c>
      <c r="D252" s="1">
        <v>2001</v>
      </c>
      <c r="E252" s="1" t="s">
        <v>58</v>
      </c>
      <c r="F252" s="1" t="s">
        <v>55</v>
      </c>
      <c r="G252" s="1" t="s">
        <v>391</v>
      </c>
      <c r="H252" s="1" t="s">
        <v>407</v>
      </c>
      <c r="I252" s="1" t="s">
        <v>408</v>
      </c>
      <c r="J252" s="1">
        <v>4</v>
      </c>
      <c r="K252" s="1" t="s">
        <v>410</v>
      </c>
      <c r="O252" s="1">
        <v>282</v>
      </c>
      <c r="P252" s="1" t="s">
        <v>396</v>
      </c>
    </row>
    <row r="253" spans="1:16">
      <c r="A253" t="s">
        <v>53</v>
      </c>
      <c r="B253" s="1" t="s">
        <v>54</v>
      </c>
      <c r="C253" s="1">
        <v>2012</v>
      </c>
      <c r="D253" s="1">
        <v>2001</v>
      </c>
      <c r="E253" s="1" t="s">
        <v>58</v>
      </c>
      <c r="F253" s="1" t="s">
        <v>55</v>
      </c>
      <c r="G253" s="1" t="s">
        <v>391</v>
      </c>
      <c r="H253" s="1" t="s">
        <v>407</v>
      </c>
      <c r="I253" s="1" t="s">
        <v>408</v>
      </c>
      <c r="J253" s="1">
        <v>6</v>
      </c>
      <c r="K253" s="1" t="s">
        <v>410</v>
      </c>
      <c r="O253" s="1">
        <v>501.5</v>
      </c>
      <c r="P253" s="1" t="s">
        <v>396</v>
      </c>
    </row>
    <row r="254" spans="1:16">
      <c r="A254" t="s">
        <v>53</v>
      </c>
      <c r="B254" s="1" t="s">
        <v>54</v>
      </c>
      <c r="C254" s="1">
        <v>2012</v>
      </c>
      <c r="D254" s="1">
        <v>2001</v>
      </c>
      <c r="E254" s="1" t="s">
        <v>58</v>
      </c>
      <c r="F254" s="1" t="s">
        <v>55</v>
      </c>
      <c r="G254" s="1" t="s">
        <v>391</v>
      </c>
      <c r="H254" s="1" t="s">
        <v>407</v>
      </c>
      <c r="I254" s="1" t="s">
        <v>408</v>
      </c>
      <c r="J254" s="1">
        <v>8</v>
      </c>
      <c r="K254" s="1" t="s">
        <v>410</v>
      </c>
      <c r="O254" s="1">
        <v>904.5</v>
      </c>
      <c r="P254" s="1" t="s">
        <v>396</v>
      </c>
    </row>
    <row r="255" spans="1:16">
      <c r="A255" t="s">
        <v>53</v>
      </c>
      <c r="B255" s="1" t="s">
        <v>54</v>
      </c>
      <c r="C255" s="1">
        <v>2012</v>
      </c>
      <c r="D255" s="1">
        <v>2001</v>
      </c>
      <c r="E255" s="1" t="s">
        <v>58</v>
      </c>
      <c r="F255" s="1" t="s">
        <v>55</v>
      </c>
      <c r="G255" s="1" t="s">
        <v>391</v>
      </c>
      <c r="H255" s="1" t="s">
        <v>407</v>
      </c>
      <c r="I255" s="1" t="s">
        <v>408</v>
      </c>
      <c r="J255" s="1">
        <v>10</v>
      </c>
      <c r="K255" s="1" t="s">
        <v>410</v>
      </c>
      <c r="O255" s="1">
        <v>1977.5</v>
      </c>
      <c r="P255" s="1" t="s">
        <v>396</v>
      </c>
    </row>
    <row r="256" spans="1:16">
      <c r="A256" t="s">
        <v>53</v>
      </c>
      <c r="B256" s="1" t="s">
        <v>54</v>
      </c>
      <c r="C256" s="1">
        <v>2012</v>
      </c>
      <c r="D256" s="1">
        <v>2001</v>
      </c>
      <c r="E256" s="1" t="s">
        <v>58</v>
      </c>
      <c r="F256" s="1" t="s">
        <v>55</v>
      </c>
      <c r="G256" s="1" t="s">
        <v>391</v>
      </c>
      <c r="H256" s="1" t="s">
        <v>407</v>
      </c>
      <c r="I256" s="1" t="s">
        <v>408</v>
      </c>
      <c r="J256" s="1">
        <v>12</v>
      </c>
      <c r="K256" s="1" t="s">
        <v>410</v>
      </c>
      <c r="O256" s="1">
        <v>2646.5</v>
      </c>
      <c r="P256" s="1" t="s">
        <v>396</v>
      </c>
    </row>
    <row r="257" spans="1:16">
      <c r="A257" t="s">
        <v>53</v>
      </c>
      <c r="B257" s="1" t="s">
        <v>54</v>
      </c>
      <c r="C257" s="1">
        <v>2002</v>
      </c>
      <c r="D257" s="1">
        <v>2002</v>
      </c>
      <c r="E257" s="1" t="s">
        <v>58</v>
      </c>
      <c r="F257" s="1" t="s">
        <v>55</v>
      </c>
      <c r="G257" s="1" t="s">
        <v>391</v>
      </c>
      <c r="H257" s="1" t="s">
        <v>407</v>
      </c>
      <c r="I257" s="1" t="s">
        <v>408</v>
      </c>
      <c r="J257" s="1" t="s">
        <v>409</v>
      </c>
      <c r="K257" s="1" t="s">
        <v>410</v>
      </c>
      <c r="O257" s="1">
        <v>30</v>
      </c>
      <c r="P257" s="1" t="s">
        <v>396</v>
      </c>
    </row>
    <row r="258" spans="1:16">
      <c r="A258" t="s">
        <v>53</v>
      </c>
      <c r="B258" s="1" t="s">
        <v>54</v>
      </c>
      <c r="C258" s="1">
        <v>2012</v>
      </c>
      <c r="D258" s="1">
        <v>2002</v>
      </c>
      <c r="E258" s="1" t="s">
        <v>58</v>
      </c>
      <c r="F258" s="1" t="s">
        <v>55</v>
      </c>
      <c r="G258" s="1" t="s">
        <v>391</v>
      </c>
      <c r="H258" s="1" t="s">
        <v>407</v>
      </c>
      <c r="I258" s="1" t="s">
        <v>408</v>
      </c>
      <c r="J258" s="1">
        <v>1</v>
      </c>
      <c r="K258" s="1" t="s">
        <v>410</v>
      </c>
      <c r="O258" s="1">
        <v>84</v>
      </c>
      <c r="P258" s="1" t="s">
        <v>396</v>
      </c>
    </row>
    <row r="259" spans="1:16">
      <c r="A259" t="s">
        <v>53</v>
      </c>
      <c r="B259" s="1" t="s">
        <v>54</v>
      </c>
      <c r="C259" s="1">
        <v>2012</v>
      </c>
      <c r="D259" s="1">
        <v>2002</v>
      </c>
      <c r="E259" s="1" t="s">
        <v>58</v>
      </c>
      <c r="F259" s="1" t="s">
        <v>55</v>
      </c>
      <c r="G259" s="1" t="s">
        <v>391</v>
      </c>
      <c r="H259" s="1" t="s">
        <v>407</v>
      </c>
      <c r="I259" s="1" t="s">
        <v>408</v>
      </c>
      <c r="J259" s="1">
        <v>1.25</v>
      </c>
      <c r="K259" s="1" t="s">
        <v>410</v>
      </c>
      <c r="O259" s="28" t="s">
        <v>58</v>
      </c>
      <c r="P259" s="1" t="s">
        <v>396</v>
      </c>
    </row>
    <row r="260" spans="1:16">
      <c r="A260" t="s">
        <v>53</v>
      </c>
      <c r="B260" s="1" t="s">
        <v>54</v>
      </c>
      <c r="C260" s="1">
        <v>2012</v>
      </c>
      <c r="D260" s="1">
        <v>2002</v>
      </c>
      <c r="E260" s="1" t="s">
        <v>58</v>
      </c>
      <c r="F260" s="1" t="s">
        <v>55</v>
      </c>
      <c r="G260" s="1" t="s">
        <v>391</v>
      </c>
      <c r="H260" s="1" t="s">
        <v>407</v>
      </c>
      <c r="I260" s="1" t="s">
        <v>408</v>
      </c>
      <c r="J260" s="1">
        <v>1.5</v>
      </c>
      <c r="K260" s="1" t="s">
        <v>410</v>
      </c>
      <c r="O260" s="1">
        <v>144</v>
      </c>
      <c r="P260" s="1" t="s">
        <v>396</v>
      </c>
    </row>
    <row r="261" spans="1:16">
      <c r="A261" t="s">
        <v>53</v>
      </c>
      <c r="B261" s="1" t="s">
        <v>54</v>
      </c>
      <c r="C261" s="1">
        <v>2012</v>
      </c>
      <c r="D261" s="1">
        <v>2002</v>
      </c>
      <c r="E261" s="1" t="s">
        <v>58</v>
      </c>
      <c r="F261" s="1" t="s">
        <v>55</v>
      </c>
      <c r="G261" s="1" t="s">
        <v>391</v>
      </c>
      <c r="H261" s="1" t="s">
        <v>407</v>
      </c>
      <c r="I261" s="1" t="s">
        <v>408</v>
      </c>
      <c r="J261" s="1">
        <v>2</v>
      </c>
      <c r="K261" s="1" t="s">
        <v>410</v>
      </c>
      <c r="O261" s="1">
        <v>204</v>
      </c>
      <c r="P261" s="1" t="s">
        <v>396</v>
      </c>
    </row>
    <row r="262" spans="1:16">
      <c r="A262" t="s">
        <v>53</v>
      </c>
      <c r="B262" s="1" t="s">
        <v>54</v>
      </c>
      <c r="C262" s="1">
        <v>2012</v>
      </c>
      <c r="D262" s="1">
        <v>2002</v>
      </c>
      <c r="E262" s="1" t="s">
        <v>58</v>
      </c>
      <c r="F262" s="1" t="s">
        <v>55</v>
      </c>
      <c r="G262" s="1" t="s">
        <v>391</v>
      </c>
      <c r="H262" s="1" t="s">
        <v>407</v>
      </c>
      <c r="I262" s="1" t="s">
        <v>408</v>
      </c>
      <c r="J262" s="1">
        <v>3</v>
      </c>
      <c r="K262" s="1" t="s">
        <v>410</v>
      </c>
      <c r="O262" s="1">
        <v>540</v>
      </c>
      <c r="P262" s="1" t="s">
        <v>396</v>
      </c>
    </row>
    <row r="263" spans="1:16">
      <c r="A263" t="s">
        <v>53</v>
      </c>
      <c r="B263" s="1" t="s">
        <v>54</v>
      </c>
      <c r="C263" s="1">
        <v>2012</v>
      </c>
      <c r="D263" s="1">
        <v>2002</v>
      </c>
      <c r="E263" s="1" t="s">
        <v>58</v>
      </c>
      <c r="F263" s="1" t="s">
        <v>55</v>
      </c>
      <c r="G263" s="1" t="s">
        <v>391</v>
      </c>
      <c r="H263" s="1" t="s">
        <v>407</v>
      </c>
      <c r="I263" s="1" t="s">
        <v>408</v>
      </c>
      <c r="J263" s="1">
        <v>4</v>
      </c>
      <c r="K263" s="1" t="s">
        <v>410</v>
      </c>
      <c r="O263" s="1">
        <v>1200</v>
      </c>
      <c r="P263" s="1" t="s">
        <v>396</v>
      </c>
    </row>
    <row r="264" spans="1:16">
      <c r="A264" t="s">
        <v>53</v>
      </c>
      <c r="B264" s="1" t="s">
        <v>54</v>
      </c>
      <c r="C264" s="1">
        <v>2012</v>
      </c>
      <c r="D264" s="1">
        <v>2002</v>
      </c>
      <c r="E264" s="1" t="s">
        <v>58</v>
      </c>
      <c r="F264" s="1" t="s">
        <v>55</v>
      </c>
      <c r="G264" s="1" t="s">
        <v>391</v>
      </c>
      <c r="H264" s="1" t="s">
        <v>407</v>
      </c>
      <c r="I264" s="1" t="s">
        <v>408</v>
      </c>
      <c r="J264" s="1">
        <v>6</v>
      </c>
      <c r="K264" s="1" t="s">
        <v>410</v>
      </c>
      <c r="O264" s="1">
        <v>2400</v>
      </c>
      <c r="P264" s="1" t="s">
        <v>396</v>
      </c>
    </row>
    <row r="265" spans="1:16">
      <c r="A265" t="s">
        <v>53</v>
      </c>
      <c r="B265" s="1" t="s">
        <v>54</v>
      </c>
      <c r="C265" s="1">
        <v>2012</v>
      </c>
      <c r="D265" s="1">
        <v>2002</v>
      </c>
      <c r="E265" s="1" t="s">
        <v>58</v>
      </c>
      <c r="F265" s="1" t="s">
        <v>55</v>
      </c>
      <c r="G265" s="1" t="s">
        <v>391</v>
      </c>
      <c r="H265" s="1" t="s">
        <v>407</v>
      </c>
      <c r="I265" s="1" t="s">
        <v>408</v>
      </c>
      <c r="J265" s="1">
        <v>8</v>
      </c>
      <c r="K265" s="1" t="s">
        <v>410</v>
      </c>
      <c r="O265" s="1">
        <v>4200</v>
      </c>
      <c r="P265" s="1" t="s">
        <v>396</v>
      </c>
    </row>
    <row r="266" spans="1:16">
      <c r="A266" t="s">
        <v>53</v>
      </c>
      <c r="B266" s="1" t="s">
        <v>54</v>
      </c>
      <c r="C266" s="1">
        <v>2012</v>
      </c>
      <c r="D266" s="1">
        <v>2002</v>
      </c>
      <c r="E266" s="1" t="s">
        <v>58</v>
      </c>
      <c r="F266" s="1" t="s">
        <v>55</v>
      </c>
      <c r="G266" s="1" t="s">
        <v>391</v>
      </c>
      <c r="H266" s="1" t="s">
        <v>407</v>
      </c>
      <c r="I266" s="1" t="s">
        <v>408</v>
      </c>
      <c r="J266" s="1">
        <v>10</v>
      </c>
      <c r="K266" s="1" t="s">
        <v>410</v>
      </c>
      <c r="O266" s="1">
        <v>6600</v>
      </c>
      <c r="P266" s="1" t="s">
        <v>396</v>
      </c>
    </row>
    <row r="267" spans="1:16">
      <c r="A267" t="s">
        <v>53</v>
      </c>
      <c r="B267" s="1" t="s">
        <v>54</v>
      </c>
      <c r="C267" s="1">
        <v>2012</v>
      </c>
      <c r="D267" s="1">
        <v>2002</v>
      </c>
      <c r="E267" s="1" t="s">
        <v>58</v>
      </c>
      <c r="F267" s="1" t="s">
        <v>55</v>
      </c>
      <c r="G267" s="1" t="s">
        <v>391</v>
      </c>
      <c r="H267" s="1" t="s">
        <v>407</v>
      </c>
      <c r="I267" s="1" t="s">
        <v>408</v>
      </c>
      <c r="J267" s="1">
        <v>12</v>
      </c>
      <c r="K267" s="1" t="s">
        <v>410</v>
      </c>
      <c r="O267" s="1">
        <v>7440</v>
      </c>
      <c r="P267" s="1" t="s">
        <v>396</v>
      </c>
    </row>
    <row r="268" spans="1:16">
      <c r="A268" t="s">
        <v>53</v>
      </c>
      <c r="B268" s="1" t="s">
        <v>54</v>
      </c>
      <c r="C268" s="1">
        <v>2002</v>
      </c>
      <c r="D268" s="1">
        <v>2005</v>
      </c>
      <c r="E268" s="1" t="s">
        <v>58</v>
      </c>
      <c r="F268" s="1" t="s">
        <v>55</v>
      </c>
      <c r="G268" s="1" t="s">
        <v>391</v>
      </c>
      <c r="H268" s="1" t="s">
        <v>407</v>
      </c>
      <c r="I268" s="1" t="s">
        <v>408</v>
      </c>
      <c r="J268" s="1" t="s">
        <v>409</v>
      </c>
      <c r="K268" s="1" t="s">
        <v>410</v>
      </c>
      <c r="O268" s="1">
        <v>16</v>
      </c>
      <c r="P268" s="1" t="s">
        <v>396</v>
      </c>
    </row>
    <row r="269" spans="1:16">
      <c r="A269" t="s">
        <v>53</v>
      </c>
      <c r="B269" s="1" t="s">
        <v>54</v>
      </c>
      <c r="C269" s="1">
        <v>2012</v>
      </c>
      <c r="D269" s="1">
        <v>2005</v>
      </c>
      <c r="E269" s="1" t="s">
        <v>58</v>
      </c>
      <c r="F269" s="1" t="s">
        <v>55</v>
      </c>
      <c r="G269" s="1" t="s">
        <v>391</v>
      </c>
      <c r="H269" s="1" t="s">
        <v>407</v>
      </c>
      <c r="I269" s="1" t="s">
        <v>408</v>
      </c>
      <c r="J269" s="1">
        <v>1</v>
      </c>
      <c r="K269" s="1" t="s">
        <v>410</v>
      </c>
      <c r="O269" s="1">
        <v>44</v>
      </c>
      <c r="P269" s="1" t="s">
        <v>396</v>
      </c>
    </row>
    <row r="270" spans="1:16">
      <c r="A270" t="s">
        <v>53</v>
      </c>
      <c r="B270" s="1" t="s">
        <v>54</v>
      </c>
      <c r="C270" s="1">
        <v>2012</v>
      </c>
      <c r="D270" s="1">
        <v>2005</v>
      </c>
      <c r="E270" s="1" t="s">
        <v>58</v>
      </c>
      <c r="F270" s="1" t="s">
        <v>55</v>
      </c>
      <c r="G270" s="1" t="s">
        <v>391</v>
      </c>
      <c r="H270" s="1" t="s">
        <v>407</v>
      </c>
      <c r="I270" s="1" t="s">
        <v>408</v>
      </c>
      <c r="J270" s="1">
        <v>1.25</v>
      </c>
      <c r="K270" s="1" t="s">
        <v>410</v>
      </c>
      <c r="O270" s="28" t="s">
        <v>58</v>
      </c>
      <c r="P270" s="1" t="s">
        <v>396</v>
      </c>
    </row>
    <row r="271" spans="1:16">
      <c r="A271" t="s">
        <v>53</v>
      </c>
      <c r="B271" s="1" t="s">
        <v>54</v>
      </c>
      <c r="C271" s="1">
        <v>2012</v>
      </c>
      <c r="D271" s="1">
        <v>2005</v>
      </c>
      <c r="E271" s="1" t="s">
        <v>58</v>
      </c>
      <c r="F271" s="1" t="s">
        <v>55</v>
      </c>
      <c r="G271" s="1" t="s">
        <v>391</v>
      </c>
      <c r="H271" s="1" t="s">
        <v>407</v>
      </c>
      <c r="I271" s="1" t="s">
        <v>408</v>
      </c>
      <c r="J271" s="1">
        <v>1.5</v>
      </c>
      <c r="K271" s="1" t="s">
        <v>410</v>
      </c>
      <c r="O271" s="1">
        <v>60.8</v>
      </c>
      <c r="P271" s="1" t="s">
        <v>396</v>
      </c>
    </row>
    <row r="272" spans="1:16">
      <c r="A272" t="s">
        <v>53</v>
      </c>
      <c r="B272" s="1" t="s">
        <v>54</v>
      </c>
      <c r="C272" s="1">
        <v>2012</v>
      </c>
      <c r="D272" s="1">
        <v>2005</v>
      </c>
      <c r="E272" s="1" t="s">
        <v>58</v>
      </c>
      <c r="F272" s="1" t="s">
        <v>55</v>
      </c>
      <c r="G272" s="1" t="s">
        <v>391</v>
      </c>
      <c r="H272" s="1" t="s">
        <v>407</v>
      </c>
      <c r="I272" s="1" t="s">
        <v>408</v>
      </c>
      <c r="J272" s="1">
        <v>2</v>
      </c>
      <c r="K272" s="1" t="s">
        <v>410</v>
      </c>
      <c r="O272" s="1">
        <v>108.8</v>
      </c>
      <c r="P272" s="1" t="s">
        <v>396</v>
      </c>
    </row>
    <row r="273" spans="1:16">
      <c r="A273" t="s">
        <v>53</v>
      </c>
      <c r="B273" s="1" t="s">
        <v>54</v>
      </c>
      <c r="C273" s="1">
        <v>2012</v>
      </c>
      <c r="D273" s="1">
        <v>2005</v>
      </c>
      <c r="E273" s="1" t="s">
        <v>58</v>
      </c>
      <c r="F273" s="1" t="s">
        <v>55</v>
      </c>
      <c r="G273" s="1" t="s">
        <v>391</v>
      </c>
      <c r="H273" s="1" t="s">
        <v>407</v>
      </c>
      <c r="I273" s="1" t="s">
        <v>408</v>
      </c>
      <c r="J273" s="1">
        <v>3</v>
      </c>
      <c r="K273" s="1" t="s">
        <v>410</v>
      </c>
      <c r="O273" s="1">
        <v>288</v>
      </c>
      <c r="P273" s="1" t="s">
        <v>396</v>
      </c>
    </row>
    <row r="274" spans="1:16">
      <c r="A274" t="s">
        <v>53</v>
      </c>
      <c r="B274" s="1" t="s">
        <v>54</v>
      </c>
      <c r="C274" s="1">
        <v>2012</v>
      </c>
      <c r="D274" s="1">
        <v>2005</v>
      </c>
      <c r="E274" s="1" t="s">
        <v>58</v>
      </c>
      <c r="F274" s="1" t="s">
        <v>55</v>
      </c>
      <c r="G274" s="1" t="s">
        <v>391</v>
      </c>
      <c r="H274" s="1" t="s">
        <v>407</v>
      </c>
      <c r="I274" s="1" t="s">
        <v>408</v>
      </c>
      <c r="J274" s="1">
        <v>4</v>
      </c>
      <c r="K274" s="1" t="s">
        <v>410</v>
      </c>
      <c r="O274" s="1">
        <v>640</v>
      </c>
      <c r="P274" s="1" t="s">
        <v>396</v>
      </c>
    </row>
    <row r="275" spans="1:16">
      <c r="A275" t="s">
        <v>53</v>
      </c>
      <c r="B275" s="1" t="s">
        <v>54</v>
      </c>
      <c r="C275" s="1">
        <v>2012</v>
      </c>
      <c r="D275" s="1">
        <v>2005</v>
      </c>
      <c r="E275" s="1" t="s">
        <v>58</v>
      </c>
      <c r="F275" s="1" t="s">
        <v>55</v>
      </c>
      <c r="G275" s="1" t="s">
        <v>391</v>
      </c>
      <c r="H275" s="1" t="s">
        <v>407</v>
      </c>
      <c r="I275" s="1" t="s">
        <v>408</v>
      </c>
      <c r="J275" s="1">
        <v>6</v>
      </c>
      <c r="K275" s="1" t="s">
        <v>410</v>
      </c>
      <c r="O275" s="1">
        <v>1280</v>
      </c>
      <c r="P275" s="1" t="s">
        <v>396</v>
      </c>
    </row>
    <row r="276" spans="1:16">
      <c r="A276" t="s">
        <v>53</v>
      </c>
      <c r="B276" s="1" t="s">
        <v>54</v>
      </c>
      <c r="C276" s="1">
        <v>2012</v>
      </c>
      <c r="D276" s="1">
        <v>2005</v>
      </c>
      <c r="E276" s="1" t="s">
        <v>58</v>
      </c>
      <c r="F276" s="1" t="s">
        <v>55</v>
      </c>
      <c r="G276" s="1" t="s">
        <v>391</v>
      </c>
      <c r="H276" s="1" t="s">
        <v>407</v>
      </c>
      <c r="I276" s="1" t="s">
        <v>408</v>
      </c>
      <c r="J276" s="1">
        <v>8</v>
      </c>
      <c r="K276" s="1" t="s">
        <v>410</v>
      </c>
      <c r="O276" s="1">
        <v>2240</v>
      </c>
      <c r="P276" s="1" t="s">
        <v>396</v>
      </c>
    </row>
    <row r="277" spans="1:16">
      <c r="A277" t="s">
        <v>53</v>
      </c>
      <c r="B277" s="1" t="s">
        <v>54</v>
      </c>
      <c r="C277" s="1">
        <v>2012</v>
      </c>
      <c r="D277" s="1">
        <v>2005</v>
      </c>
      <c r="E277" s="1" t="s">
        <v>58</v>
      </c>
      <c r="F277" s="1" t="s">
        <v>55</v>
      </c>
      <c r="G277" s="1" t="s">
        <v>391</v>
      </c>
      <c r="H277" s="1" t="s">
        <v>407</v>
      </c>
      <c r="I277" s="1" t="s">
        <v>408</v>
      </c>
      <c r="J277" s="1">
        <v>10</v>
      </c>
      <c r="K277" s="1" t="s">
        <v>410</v>
      </c>
      <c r="O277" s="1">
        <v>3520</v>
      </c>
      <c r="P277" s="1" t="s">
        <v>396</v>
      </c>
    </row>
    <row r="278" spans="1:16">
      <c r="A278" t="s">
        <v>53</v>
      </c>
      <c r="B278" s="1" t="s">
        <v>54</v>
      </c>
      <c r="C278" s="1">
        <v>2012</v>
      </c>
      <c r="D278" s="1">
        <v>2005</v>
      </c>
      <c r="E278" s="1" t="s">
        <v>58</v>
      </c>
      <c r="F278" s="1" t="s">
        <v>55</v>
      </c>
      <c r="G278" s="1" t="s">
        <v>391</v>
      </c>
      <c r="H278" s="1" t="s">
        <v>407</v>
      </c>
      <c r="I278" s="1" t="s">
        <v>408</v>
      </c>
      <c r="J278" s="1">
        <v>12</v>
      </c>
      <c r="K278" s="1" t="s">
        <v>410</v>
      </c>
      <c r="O278" s="1">
        <v>3968</v>
      </c>
      <c r="P278" s="1" t="s">
        <v>396</v>
      </c>
    </row>
    <row r="279" spans="1:16">
      <c r="A279" t="s">
        <v>53</v>
      </c>
      <c r="B279" s="1" t="s">
        <v>54</v>
      </c>
      <c r="C279" s="1">
        <v>2002</v>
      </c>
      <c r="D279" s="1">
        <v>2009</v>
      </c>
      <c r="E279" s="1" t="s">
        <v>58</v>
      </c>
      <c r="F279" s="1" t="s">
        <v>55</v>
      </c>
      <c r="G279" s="1" t="s">
        <v>391</v>
      </c>
      <c r="H279" s="1" t="s">
        <v>407</v>
      </c>
      <c r="I279" s="1" t="s">
        <v>408</v>
      </c>
      <c r="J279" s="1" t="s">
        <v>409</v>
      </c>
      <c r="K279" s="1" t="s">
        <v>410</v>
      </c>
      <c r="O279" s="1">
        <v>18</v>
      </c>
      <c r="P279" s="1" t="s">
        <v>396</v>
      </c>
    </row>
    <row r="280" spans="1:16">
      <c r="A280" t="s">
        <v>53</v>
      </c>
      <c r="B280" s="1" t="s">
        <v>54</v>
      </c>
      <c r="C280" s="1">
        <v>2012</v>
      </c>
      <c r="D280" s="1">
        <v>2009</v>
      </c>
      <c r="E280" s="1" t="s">
        <v>58</v>
      </c>
      <c r="F280" s="1" t="s">
        <v>55</v>
      </c>
      <c r="G280" s="1" t="s">
        <v>391</v>
      </c>
      <c r="H280" s="1" t="s">
        <v>407</v>
      </c>
      <c r="I280" s="1" t="s">
        <v>408</v>
      </c>
      <c r="J280" s="1">
        <v>1</v>
      </c>
      <c r="K280" s="1" t="s">
        <v>410</v>
      </c>
      <c r="O280" s="1">
        <v>50.4</v>
      </c>
      <c r="P280" s="1" t="s">
        <v>396</v>
      </c>
    </row>
    <row r="281" spans="1:16">
      <c r="A281" t="s">
        <v>53</v>
      </c>
      <c r="B281" s="1" t="s">
        <v>54</v>
      </c>
      <c r="C281" s="1">
        <v>2012</v>
      </c>
      <c r="D281" s="1">
        <v>2009</v>
      </c>
      <c r="E281" s="1" t="s">
        <v>58</v>
      </c>
      <c r="F281" s="1" t="s">
        <v>55</v>
      </c>
      <c r="G281" s="1" t="s">
        <v>391</v>
      </c>
      <c r="H281" s="1" t="s">
        <v>407</v>
      </c>
      <c r="I281" s="1" t="s">
        <v>408</v>
      </c>
      <c r="J281" s="1">
        <v>1.25</v>
      </c>
      <c r="K281" s="1" t="s">
        <v>410</v>
      </c>
      <c r="O281" s="28" t="s">
        <v>58</v>
      </c>
      <c r="P281" s="1" t="s">
        <v>396</v>
      </c>
    </row>
    <row r="282" spans="1:16">
      <c r="A282" t="s">
        <v>53</v>
      </c>
      <c r="B282" s="1" t="s">
        <v>54</v>
      </c>
      <c r="C282" s="1">
        <v>2012</v>
      </c>
      <c r="D282" s="1">
        <v>2009</v>
      </c>
      <c r="E282" s="1" t="s">
        <v>58</v>
      </c>
      <c r="F282" s="1" t="s">
        <v>55</v>
      </c>
      <c r="G282" s="1" t="s">
        <v>391</v>
      </c>
      <c r="H282" s="1" t="s">
        <v>407</v>
      </c>
      <c r="I282" s="1" t="s">
        <v>408</v>
      </c>
      <c r="J282" s="1">
        <v>1.5</v>
      </c>
      <c r="K282" s="1" t="s">
        <v>410</v>
      </c>
      <c r="O282" s="1">
        <v>68.400000000000006</v>
      </c>
      <c r="P282" s="1" t="s">
        <v>396</v>
      </c>
    </row>
    <row r="283" spans="1:16">
      <c r="A283" t="s">
        <v>53</v>
      </c>
      <c r="B283" s="1" t="s">
        <v>54</v>
      </c>
      <c r="C283" s="1">
        <v>2012</v>
      </c>
      <c r="D283" s="1">
        <v>2009</v>
      </c>
      <c r="E283" s="1" t="s">
        <v>58</v>
      </c>
      <c r="F283" s="1" t="s">
        <v>55</v>
      </c>
      <c r="G283" s="1" t="s">
        <v>391</v>
      </c>
      <c r="H283" s="1" t="s">
        <v>407</v>
      </c>
      <c r="I283" s="1" t="s">
        <v>408</v>
      </c>
      <c r="J283" s="1">
        <v>2</v>
      </c>
      <c r="K283" s="1" t="s">
        <v>410</v>
      </c>
      <c r="O283" s="1">
        <v>122.4</v>
      </c>
      <c r="P283" s="1" t="s">
        <v>396</v>
      </c>
    </row>
    <row r="284" spans="1:16">
      <c r="A284" t="s">
        <v>53</v>
      </c>
      <c r="B284" s="1" t="s">
        <v>54</v>
      </c>
      <c r="C284" s="1">
        <v>2012</v>
      </c>
      <c r="D284" s="1">
        <v>2009</v>
      </c>
      <c r="E284" s="1" t="s">
        <v>58</v>
      </c>
      <c r="F284" s="1" t="s">
        <v>55</v>
      </c>
      <c r="G284" s="1" t="s">
        <v>391</v>
      </c>
      <c r="H284" s="1" t="s">
        <v>407</v>
      </c>
      <c r="I284" s="1" t="s">
        <v>408</v>
      </c>
      <c r="J284" s="1">
        <v>3</v>
      </c>
      <c r="K284" s="1" t="s">
        <v>410</v>
      </c>
      <c r="O284" s="1">
        <v>324</v>
      </c>
      <c r="P284" s="1" t="s">
        <v>396</v>
      </c>
    </row>
    <row r="285" spans="1:16">
      <c r="A285" t="s">
        <v>53</v>
      </c>
      <c r="B285" s="1" t="s">
        <v>54</v>
      </c>
      <c r="C285" s="1">
        <v>2012</v>
      </c>
      <c r="D285" s="1">
        <v>2009</v>
      </c>
      <c r="E285" s="1" t="s">
        <v>58</v>
      </c>
      <c r="F285" s="1" t="s">
        <v>55</v>
      </c>
      <c r="G285" s="1" t="s">
        <v>391</v>
      </c>
      <c r="H285" s="1" t="s">
        <v>407</v>
      </c>
      <c r="I285" s="1" t="s">
        <v>408</v>
      </c>
      <c r="J285" s="1">
        <v>4</v>
      </c>
      <c r="K285" s="1" t="s">
        <v>410</v>
      </c>
      <c r="O285" s="1">
        <v>720</v>
      </c>
      <c r="P285" s="1" t="s">
        <v>396</v>
      </c>
    </row>
    <row r="286" spans="1:16">
      <c r="A286" t="s">
        <v>53</v>
      </c>
      <c r="B286" s="1" t="s">
        <v>54</v>
      </c>
      <c r="C286" s="1">
        <v>2012</v>
      </c>
      <c r="D286" s="1">
        <v>2009</v>
      </c>
      <c r="E286" s="1" t="s">
        <v>58</v>
      </c>
      <c r="F286" s="1" t="s">
        <v>55</v>
      </c>
      <c r="G286" s="1" t="s">
        <v>391</v>
      </c>
      <c r="H286" s="1" t="s">
        <v>407</v>
      </c>
      <c r="I286" s="1" t="s">
        <v>408</v>
      </c>
      <c r="J286" s="1">
        <v>6</v>
      </c>
      <c r="K286" s="1" t="s">
        <v>410</v>
      </c>
      <c r="O286" s="1">
        <v>1440</v>
      </c>
      <c r="P286" s="1" t="s">
        <v>396</v>
      </c>
    </row>
    <row r="287" spans="1:16">
      <c r="A287" t="s">
        <v>53</v>
      </c>
      <c r="B287" s="1" t="s">
        <v>54</v>
      </c>
      <c r="C287" s="1">
        <v>2012</v>
      </c>
      <c r="D287" s="1">
        <v>2009</v>
      </c>
      <c r="E287" s="1" t="s">
        <v>58</v>
      </c>
      <c r="F287" s="1" t="s">
        <v>55</v>
      </c>
      <c r="G287" s="1" t="s">
        <v>391</v>
      </c>
      <c r="H287" s="1" t="s">
        <v>407</v>
      </c>
      <c r="I287" s="1" t="s">
        <v>408</v>
      </c>
      <c r="J287" s="1">
        <v>8</v>
      </c>
      <c r="K287" s="1" t="s">
        <v>410</v>
      </c>
      <c r="O287" s="1">
        <v>2520</v>
      </c>
      <c r="P287" s="1" t="s">
        <v>396</v>
      </c>
    </row>
    <row r="288" spans="1:16">
      <c r="A288" t="s">
        <v>53</v>
      </c>
      <c r="B288" s="1" t="s">
        <v>54</v>
      </c>
      <c r="C288" s="1">
        <v>2012</v>
      </c>
      <c r="D288" s="1">
        <v>2009</v>
      </c>
      <c r="E288" s="1" t="s">
        <v>58</v>
      </c>
      <c r="F288" s="1" t="s">
        <v>55</v>
      </c>
      <c r="G288" s="1" t="s">
        <v>391</v>
      </c>
      <c r="H288" s="1" t="s">
        <v>407</v>
      </c>
      <c r="I288" s="1" t="s">
        <v>408</v>
      </c>
      <c r="J288" s="1">
        <v>10</v>
      </c>
      <c r="K288" s="1" t="s">
        <v>410</v>
      </c>
      <c r="O288" s="1">
        <v>3960</v>
      </c>
      <c r="P288" s="1" t="s">
        <v>396</v>
      </c>
    </row>
    <row r="289" spans="1:16">
      <c r="A289" t="s">
        <v>53</v>
      </c>
      <c r="B289" s="1" t="s">
        <v>54</v>
      </c>
      <c r="C289" s="1">
        <v>2012</v>
      </c>
      <c r="D289" s="1">
        <v>2009</v>
      </c>
      <c r="E289" s="1" t="s">
        <v>58</v>
      </c>
      <c r="F289" s="1" t="s">
        <v>55</v>
      </c>
      <c r="G289" s="1" t="s">
        <v>391</v>
      </c>
      <c r="H289" s="1" t="s">
        <v>407</v>
      </c>
      <c r="I289" s="1" t="s">
        <v>408</v>
      </c>
      <c r="J289" s="1">
        <v>12</v>
      </c>
      <c r="K289" s="1" t="s">
        <v>410</v>
      </c>
      <c r="O289" s="1">
        <v>4464</v>
      </c>
      <c r="P289" s="1" t="s">
        <v>396</v>
      </c>
    </row>
    <row r="290" spans="1:16">
      <c r="A290" t="s">
        <v>53</v>
      </c>
      <c r="B290" s="1" t="s">
        <v>54</v>
      </c>
      <c r="C290" s="1">
        <v>2002</v>
      </c>
      <c r="D290" s="1">
        <v>2010</v>
      </c>
      <c r="E290" s="1" t="s">
        <v>58</v>
      </c>
      <c r="F290" s="1" t="s">
        <v>55</v>
      </c>
      <c r="G290" s="1" t="s">
        <v>391</v>
      </c>
      <c r="H290" s="1" t="s">
        <v>407</v>
      </c>
      <c r="I290" s="1" t="s">
        <v>408</v>
      </c>
      <c r="J290" s="1" t="s">
        <v>409</v>
      </c>
      <c r="K290" s="1" t="s">
        <v>410</v>
      </c>
      <c r="O290" s="1">
        <v>20</v>
      </c>
      <c r="P290" s="1" t="s">
        <v>396</v>
      </c>
    </row>
    <row r="291" spans="1:16">
      <c r="A291" t="s">
        <v>53</v>
      </c>
      <c r="B291" s="1" t="s">
        <v>54</v>
      </c>
      <c r="C291" s="1">
        <v>2012</v>
      </c>
      <c r="D291" s="1">
        <v>2010</v>
      </c>
      <c r="E291" s="1" t="s">
        <v>58</v>
      </c>
      <c r="F291" s="1" t="s">
        <v>55</v>
      </c>
      <c r="G291" s="1" t="s">
        <v>391</v>
      </c>
      <c r="H291" s="1" t="s">
        <v>407</v>
      </c>
      <c r="I291" s="1" t="s">
        <v>408</v>
      </c>
      <c r="J291" s="1">
        <v>1</v>
      </c>
      <c r="K291" s="1" t="s">
        <v>410</v>
      </c>
      <c r="O291" s="1">
        <v>56</v>
      </c>
      <c r="P291" s="1" t="s">
        <v>396</v>
      </c>
    </row>
    <row r="292" spans="1:16">
      <c r="A292" t="s">
        <v>53</v>
      </c>
      <c r="B292" s="1" t="s">
        <v>54</v>
      </c>
      <c r="C292" s="1">
        <v>2012</v>
      </c>
      <c r="D292" s="1">
        <v>2010</v>
      </c>
      <c r="E292" s="1" t="s">
        <v>58</v>
      </c>
      <c r="F292" s="1" t="s">
        <v>55</v>
      </c>
      <c r="G292" s="1" t="s">
        <v>391</v>
      </c>
      <c r="H292" s="1" t="s">
        <v>407</v>
      </c>
      <c r="I292" s="1" t="s">
        <v>408</v>
      </c>
      <c r="J292" s="1">
        <v>1.25</v>
      </c>
      <c r="K292" s="1" t="s">
        <v>410</v>
      </c>
      <c r="O292" s="28" t="s">
        <v>58</v>
      </c>
      <c r="P292" s="1" t="s">
        <v>396</v>
      </c>
    </row>
    <row r="293" spans="1:16">
      <c r="A293" t="s">
        <v>53</v>
      </c>
      <c r="B293" s="1" t="s">
        <v>54</v>
      </c>
      <c r="C293" s="1">
        <v>2012</v>
      </c>
      <c r="D293" s="1">
        <v>2010</v>
      </c>
      <c r="E293" s="1" t="s">
        <v>58</v>
      </c>
      <c r="F293" s="1" t="s">
        <v>55</v>
      </c>
      <c r="G293" s="1" t="s">
        <v>391</v>
      </c>
      <c r="H293" s="1" t="s">
        <v>407</v>
      </c>
      <c r="I293" s="1" t="s">
        <v>408</v>
      </c>
      <c r="J293" s="1">
        <v>1.5</v>
      </c>
      <c r="K293" s="1" t="s">
        <v>410</v>
      </c>
      <c r="O293" s="1">
        <v>76</v>
      </c>
      <c r="P293" s="1" t="s">
        <v>396</v>
      </c>
    </row>
    <row r="294" spans="1:16">
      <c r="A294" t="s">
        <v>53</v>
      </c>
      <c r="B294" s="1" t="s">
        <v>54</v>
      </c>
      <c r="C294" s="1">
        <v>2012</v>
      </c>
      <c r="D294" s="1">
        <v>2010</v>
      </c>
      <c r="E294" s="1" t="s">
        <v>58</v>
      </c>
      <c r="F294" s="1" t="s">
        <v>55</v>
      </c>
      <c r="G294" s="1" t="s">
        <v>391</v>
      </c>
      <c r="H294" s="1" t="s">
        <v>407</v>
      </c>
      <c r="I294" s="1" t="s">
        <v>408</v>
      </c>
      <c r="J294" s="1">
        <v>2</v>
      </c>
      <c r="K294" s="1" t="s">
        <v>410</v>
      </c>
      <c r="O294" s="1">
        <v>136</v>
      </c>
      <c r="P294" s="1" t="s">
        <v>396</v>
      </c>
    </row>
    <row r="295" spans="1:16">
      <c r="A295" t="s">
        <v>53</v>
      </c>
      <c r="B295" s="1" t="s">
        <v>54</v>
      </c>
      <c r="C295" s="1">
        <v>2012</v>
      </c>
      <c r="D295" s="1">
        <v>2010</v>
      </c>
      <c r="E295" s="1" t="s">
        <v>58</v>
      </c>
      <c r="F295" s="1" t="s">
        <v>55</v>
      </c>
      <c r="G295" s="1" t="s">
        <v>391</v>
      </c>
      <c r="H295" s="1" t="s">
        <v>407</v>
      </c>
      <c r="I295" s="1" t="s">
        <v>408</v>
      </c>
      <c r="J295" s="1">
        <v>3</v>
      </c>
      <c r="K295" s="1" t="s">
        <v>410</v>
      </c>
      <c r="O295" s="1">
        <v>360</v>
      </c>
      <c r="P295" s="1" t="s">
        <v>396</v>
      </c>
    </row>
    <row r="296" spans="1:16">
      <c r="A296" t="s">
        <v>53</v>
      </c>
      <c r="B296" s="1" t="s">
        <v>54</v>
      </c>
      <c r="C296" s="1">
        <v>2012</v>
      </c>
      <c r="D296" s="1">
        <v>2010</v>
      </c>
      <c r="E296" s="1" t="s">
        <v>58</v>
      </c>
      <c r="F296" s="1" t="s">
        <v>55</v>
      </c>
      <c r="G296" s="1" t="s">
        <v>391</v>
      </c>
      <c r="H296" s="1" t="s">
        <v>407</v>
      </c>
      <c r="I296" s="1" t="s">
        <v>408</v>
      </c>
      <c r="J296" s="1">
        <v>4</v>
      </c>
      <c r="K296" s="1" t="s">
        <v>410</v>
      </c>
      <c r="O296" s="1">
        <v>800</v>
      </c>
      <c r="P296" s="1" t="s">
        <v>396</v>
      </c>
    </row>
    <row r="297" spans="1:16">
      <c r="A297" t="s">
        <v>53</v>
      </c>
      <c r="B297" s="1" t="s">
        <v>54</v>
      </c>
      <c r="C297" s="1">
        <v>2012</v>
      </c>
      <c r="D297" s="1">
        <v>2010</v>
      </c>
      <c r="E297" s="1" t="s">
        <v>58</v>
      </c>
      <c r="F297" s="1" t="s">
        <v>55</v>
      </c>
      <c r="G297" s="1" t="s">
        <v>391</v>
      </c>
      <c r="H297" s="1" t="s">
        <v>407</v>
      </c>
      <c r="I297" s="1" t="s">
        <v>408</v>
      </c>
      <c r="J297" s="1">
        <v>6</v>
      </c>
      <c r="K297" s="1" t="s">
        <v>410</v>
      </c>
      <c r="O297" s="1">
        <v>1600</v>
      </c>
      <c r="P297" s="1" t="s">
        <v>396</v>
      </c>
    </row>
    <row r="298" spans="1:16">
      <c r="A298" t="s">
        <v>53</v>
      </c>
      <c r="B298" s="1" t="s">
        <v>54</v>
      </c>
      <c r="C298" s="1">
        <v>2012</v>
      </c>
      <c r="D298" s="1">
        <v>2010</v>
      </c>
      <c r="E298" s="1" t="s">
        <v>58</v>
      </c>
      <c r="F298" s="1" t="s">
        <v>55</v>
      </c>
      <c r="G298" s="1" t="s">
        <v>391</v>
      </c>
      <c r="H298" s="1" t="s">
        <v>407</v>
      </c>
      <c r="I298" s="1" t="s">
        <v>408</v>
      </c>
      <c r="J298" s="1">
        <v>8</v>
      </c>
      <c r="K298" s="1" t="s">
        <v>410</v>
      </c>
      <c r="O298" s="1">
        <v>2800</v>
      </c>
      <c r="P298" s="1" t="s">
        <v>396</v>
      </c>
    </row>
    <row r="299" spans="1:16">
      <c r="A299" t="s">
        <v>53</v>
      </c>
      <c r="B299" s="1" t="s">
        <v>54</v>
      </c>
      <c r="C299" s="1">
        <v>2012</v>
      </c>
      <c r="D299" s="1">
        <v>2010</v>
      </c>
      <c r="E299" s="1" t="s">
        <v>58</v>
      </c>
      <c r="F299" s="1" t="s">
        <v>55</v>
      </c>
      <c r="G299" s="1" t="s">
        <v>391</v>
      </c>
      <c r="H299" s="1" t="s">
        <v>407</v>
      </c>
      <c r="I299" s="1" t="s">
        <v>408</v>
      </c>
      <c r="J299" s="1">
        <v>10</v>
      </c>
      <c r="K299" s="1" t="s">
        <v>410</v>
      </c>
      <c r="O299" s="1">
        <v>4400</v>
      </c>
      <c r="P299" s="1" t="s">
        <v>396</v>
      </c>
    </row>
    <row r="300" spans="1:16">
      <c r="A300" t="s">
        <v>53</v>
      </c>
      <c r="B300" s="1" t="s">
        <v>54</v>
      </c>
      <c r="C300" s="1">
        <v>2012</v>
      </c>
      <c r="D300" s="1">
        <v>2010</v>
      </c>
      <c r="E300" s="1" t="s">
        <v>58</v>
      </c>
      <c r="F300" s="1" t="s">
        <v>55</v>
      </c>
      <c r="G300" s="1" t="s">
        <v>391</v>
      </c>
      <c r="H300" s="1" t="s">
        <v>407</v>
      </c>
      <c r="I300" s="1" t="s">
        <v>408</v>
      </c>
      <c r="J300" s="1">
        <v>12</v>
      </c>
      <c r="K300" s="1" t="s">
        <v>410</v>
      </c>
      <c r="O300" s="1">
        <v>4960</v>
      </c>
      <c r="P300" s="1" t="s">
        <v>396</v>
      </c>
    </row>
    <row r="301" spans="1:16">
      <c r="A301" t="s">
        <v>53</v>
      </c>
      <c r="B301" s="1" t="s">
        <v>54</v>
      </c>
      <c r="C301" s="1">
        <v>2002</v>
      </c>
      <c r="D301" s="1">
        <v>2011</v>
      </c>
      <c r="E301" s="1" t="s">
        <v>58</v>
      </c>
      <c r="F301" s="1" t="s">
        <v>55</v>
      </c>
      <c r="G301" s="1" t="s">
        <v>391</v>
      </c>
      <c r="H301" s="1" t="s">
        <v>407</v>
      </c>
      <c r="I301" s="1" t="s">
        <v>408</v>
      </c>
      <c r="J301" s="1" t="s">
        <v>409</v>
      </c>
      <c r="K301" s="1" t="s">
        <v>410</v>
      </c>
      <c r="O301" s="1">
        <v>20</v>
      </c>
      <c r="P301" s="1" t="s">
        <v>396</v>
      </c>
    </row>
    <row r="302" spans="1:16">
      <c r="A302" t="s">
        <v>53</v>
      </c>
      <c r="B302" s="1" t="s">
        <v>54</v>
      </c>
      <c r="C302" s="1">
        <v>2012</v>
      </c>
      <c r="D302" s="1">
        <v>2011</v>
      </c>
      <c r="E302" s="1" t="s">
        <v>58</v>
      </c>
      <c r="F302" s="1" t="s">
        <v>55</v>
      </c>
      <c r="G302" s="1" t="s">
        <v>391</v>
      </c>
      <c r="H302" s="1" t="s">
        <v>407</v>
      </c>
      <c r="I302" s="1" t="s">
        <v>408</v>
      </c>
      <c r="J302" s="1">
        <v>1</v>
      </c>
      <c r="K302" s="1" t="s">
        <v>410</v>
      </c>
      <c r="O302" s="1">
        <v>56</v>
      </c>
      <c r="P302" s="1" t="s">
        <v>396</v>
      </c>
    </row>
    <row r="303" spans="1:16">
      <c r="A303" t="s">
        <v>53</v>
      </c>
      <c r="B303" s="1" t="s">
        <v>54</v>
      </c>
      <c r="C303" s="1">
        <v>2012</v>
      </c>
      <c r="D303" s="1">
        <v>2011</v>
      </c>
      <c r="E303" s="1" t="s">
        <v>58</v>
      </c>
      <c r="F303" s="1" t="s">
        <v>55</v>
      </c>
      <c r="G303" s="1" t="s">
        <v>391</v>
      </c>
      <c r="H303" s="1" t="s">
        <v>407</v>
      </c>
      <c r="I303" s="1" t="s">
        <v>408</v>
      </c>
      <c r="J303" s="1">
        <v>1.25</v>
      </c>
      <c r="K303" s="1" t="s">
        <v>410</v>
      </c>
      <c r="O303" s="28" t="s">
        <v>58</v>
      </c>
      <c r="P303" s="1" t="s">
        <v>396</v>
      </c>
    </row>
    <row r="304" spans="1:16">
      <c r="A304" t="s">
        <v>53</v>
      </c>
      <c r="B304" s="1" t="s">
        <v>54</v>
      </c>
      <c r="C304" s="1">
        <v>2012</v>
      </c>
      <c r="D304" s="1">
        <v>2011</v>
      </c>
      <c r="E304" s="1" t="s">
        <v>58</v>
      </c>
      <c r="F304" s="1" t="s">
        <v>55</v>
      </c>
      <c r="G304" s="1" t="s">
        <v>391</v>
      </c>
      <c r="H304" s="1" t="s">
        <v>407</v>
      </c>
      <c r="I304" s="1" t="s">
        <v>408</v>
      </c>
      <c r="J304" s="1">
        <v>1.5</v>
      </c>
      <c r="K304" s="1" t="s">
        <v>410</v>
      </c>
      <c r="O304" s="1">
        <v>76</v>
      </c>
      <c r="P304" s="1" t="s">
        <v>396</v>
      </c>
    </row>
    <row r="305" spans="1:16">
      <c r="A305" t="s">
        <v>53</v>
      </c>
      <c r="B305" s="1" t="s">
        <v>54</v>
      </c>
      <c r="C305" s="1">
        <v>2012</v>
      </c>
      <c r="D305" s="1">
        <v>2011</v>
      </c>
      <c r="E305" s="1" t="s">
        <v>58</v>
      </c>
      <c r="F305" s="1" t="s">
        <v>55</v>
      </c>
      <c r="G305" s="1" t="s">
        <v>391</v>
      </c>
      <c r="H305" s="1" t="s">
        <v>407</v>
      </c>
      <c r="I305" s="1" t="s">
        <v>408</v>
      </c>
      <c r="J305" s="1">
        <v>2</v>
      </c>
      <c r="K305" s="1" t="s">
        <v>410</v>
      </c>
      <c r="O305" s="1">
        <v>136</v>
      </c>
      <c r="P305" s="1" t="s">
        <v>396</v>
      </c>
    </row>
    <row r="306" spans="1:16">
      <c r="A306" t="s">
        <v>53</v>
      </c>
      <c r="B306" s="1" t="s">
        <v>54</v>
      </c>
      <c r="C306" s="1">
        <v>2012</v>
      </c>
      <c r="D306" s="1">
        <v>2011</v>
      </c>
      <c r="E306" s="1" t="s">
        <v>58</v>
      </c>
      <c r="F306" s="1" t="s">
        <v>55</v>
      </c>
      <c r="G306" s="1" t="s">
        <v>391</v>
      </c>
      <c r="H306" s="1" t="s">
        <v>407</v>
      </c>
      <c r="I306" s="1" t="s">
        <v>408</v>
      </c>
      <c r="J306" s="1">
        <v>3</v>
      </c>
      <c r="K306" s="1" t="s">
        <v>410</v>
      </c>
      <c r="O306" s="1">
        <v>360</v>
      </c>
      <c r="P306" s="1" t="s">
        <v>396</v>
      </c>
    </row>
    <row r="307" spans="1:16">
      <c r="A307" t="s">
        <v>53</v>
      </c>
      <c r="B307" s="1" t="s">
        <v>54</v>
      </c>
      <c r="C307" s="1">
        <v>2012</v>
      </c>
      <c r="D307" s="1">
        <v>2011</v>
      </c>
      <c r="E307" s="1" t="s">
        <v>58</v>
      </c>
      <c r="F307" s="1" t="s">
        <v>55</v>
      </c>
      <c r="G307" s="1" t="s">
        <v>391</v>
      </c>
      <c r="H307" s="1" t="s">
        <v>407</v>
      </c>
      <c r="I307" s="1" t="s">
        <v>408</v>
      </c>
      <c r="J307" s="1">
        <v>4</v>
      </c>
      <c r="K307" s="1" t="s">
        <v>410</v>
      </c>
      <c r="O307" s="1">
        <v>800</v>
      </c>
      <c r="P307" s="1" t="s">
        <v>396</v>
      </c>
    </row>
    <row r="308" spans="1:16">
      <c r="A308" t="s">
        <v>53</v>
      </c>
      <c r="B308" s="1" t="s">
        <v>54</v>
      </c>
      <c r="C308" s="1">
        <v>2012</v>
      </c>
      <c r="D308" s="1">
        <v>2011</v>
      </c>
      <c r="E308" s="1" t="s">
        <v>58</v>
      </c>
      <c r="F308" s="1" t="s">
        <v>55</v>
      </c>
      <c r="G308" s="1" t="s">
        <v>391</v>
      </c>
      <c r="H308" s="1" t="s">
        <v>407</v>
      </c>
      <c r="I308" s="1" t="s">
        <v>408</v>
      </c>
      <c r="J308" s="1">
        <v>6</v>
      </c>
      <c r="K308" s="1" t="s">
        <v>410</v>
      </c>
      <c r="O308" s="1">
        <v>1600</v>
      </c>
      <c r="P308" s="1" t="s">
        <v>396</v>
      </c>
    </row>
    <row r="309" spans="1:16">
      <c r="A309" t="s">
        <v>53</v>
      </c>
      <c r="B309" s="1" t="s">
        <v>54</v>
      </c>
      <c r="C309" s="1">
        <v>2012</v>
      </c>
      <c r="D309" s="1">
        <v>2011</v>
      </c>
      <c r="E309" s="1" t="s">
        <v>58</v>
      </c>
      <c r="F309" s="1" t="s">
        <v>55</v>
      </c>
      <c r="G309" s="1" t="s">
        <v>391</v>
      </c>
      <c r="H309" s="1" t="s">
        <v>407</v>
      </c>
      <c r="I309" s="1" t="s">
        <v>408</v>
      </c>
      <c r="J309" s="1">
        <v>8</v>
      </c>
      <c r="K309" s="1" t="s">
        <v>410</v>
      </c>
      <c r="O309" s="1">
        <v>2800</v>
      </c>
      <c r="P309" s="1" t="s">
        <v>396</v>
      </c>
    </row>
    <row r="310" spans="1:16">
      <c r="A310" t="s">
        <v>53</v>
      </c>
      <c r="B310" s="1" t="s">
        <v>54</v>
      </c>
      <c r="C310" s="1">
        <v>2012</v>
      </c>
      <c r="D310" s="1">
        <v>2011</v>
      </c>
      <c r="E310" s="1" t="s">
        <v>58</v>
      </c>
      <c r="F310" s="1" t="s">
        <v>55</v>
      </c>
      <c r="G310" s="1" t="s">
        <v>391</v>
      </c>
      <c r="H310" s="1" t="s">
        <v>407</v>
      </c>
      <c r="I310" s="1" t="s">
        <v>408</v>
      </c>
      <c r="J310" s="1">
        <v>10</v>
      </c>
      <c r="K310" s="1" t="s">
        <v>410</v>
      </c>
      <c r="O310" s="1">
        <v>4400</v>
      </c>
      <c r="P310" s="1" t="s">
        <v>396</v>
      </c>
    </row>
    <row r="311" spans="1:16">
      <c r="A311" t="s">
        <v>53</v>
      </c>
      <c r="B311" s="1" t="s">
        <v>54</v>
      </c>
      <c r="C311" s="1">
        <v>2012</v>
      </c>
      <c r="D311" s="1">
        <v>2011</v>
      </c>
      <c r="E311" s="1" t="s">
        <v>58</v>
      </c>
      <c r="F311" s="1" t="s">
        <v>55</v>
      </c>
      <c r="G311" s="1" t="s">
        <v>391</v>
      </c>
      <c r="H311" s="1" t="s">
        <v>407</v>
      </c>
      <c r="I311" s="1" t="s">
        <v>408</v>
      </c>
      <c r="J311" s="1">
        <v>12</v>
      </c>
      <c r="K311" s="1" t="s">
        <v>410</v>
      </c>
      <c r="O311" s="1">
        <v>4960</v>
      </c>
      <c r="P311" s="1" t="s">
        <v>396</v>
      </c>
    </row>
    <row r="312" spans="1:16">
      <c r="A312" t="s">
        <v>53</v>
      </c>
      <c r="B312" s="1" t="s">
        <v>54</v>
      </c>
      <c r="C312" s="1">
        <v>2002</v>
      </c>
      <c r="D312" s="1">
        <v>2012</v>
      </c>
      <c r="E312" s="1" t="s">
        <v>58</v>
      </c>
      <c r="F312" s="1" t="s">
        <v>55</v>
      </c>
      <c r="G312" s="1" t="s">
        <v>391</v>
      </c>
      <c r="H312" s="1" t="s">
        <v>407</v>
      </c>
      <c r="I312" s="1" t="s">
        <v>408</v>
      </c>
      <c r="J312" s="1" t="s">
        <v>409</v>
      </c>
      <c r="K312" s="1" t="s">
        <v>410</v>
      </c>
      <c r="O312" s="1">
        <v>26.5</v>
      </c>
      <c r="P312" s="1" t="s">
        <v>396</v>
      </c>
    </row>
    <row r="313" spans="1:16">
      <c r="A313" t="s">
        <v>53</v>
      </c>
      <c r="B313" s="1" t="s">
        <v>54</v>
      </c>
      <c r="C313" s="1">
        <v>2012</v>
      </c>
      <c r="D313" s="1">
        <v>2012</v>
      </c>
      <c r="E313" s="1" t="s">
        <v>58</v>
      </c>
      <c r="F313" s="1" t="s">
        <v>55</v>
      </c>
      <c r="G313" s="1" t="s">
        <v>391</v>
      </c>
      <c r="H313" s="1" t="s">
        <v>407</v>
      </c>
      <c r="I313" s="1" t="s">
        <v>408</v>
      </c>
      <c r="J313" s="1">
        <v>1</v>
      </c>
      <c r="K313" s="1" t="s">
        <v>410</v>
      </c>
      <c r="O313" s="1">
        <v>74.2</v>
      </c>
      <c r="P313" s="1" t="s">
        <v>396</v>
      </c>
    </row>
    <row r="314" spans="1:16">
      <c r="A314" t="s">
        <v>53</v>
      </c>
      <c r="B314" s="1" t="s">
        <v>54</v>
      </c>
      <c r="C314" s="1">
        <v>2012</v>
      </c>
      <c r="D314" s="1">
        <v>2012</v>
      </c>
      <c r="E314" s="1" t="s">
        <v>58</v>
      </c>
      <c r="F314" s="1" t="s">
        <v>55</v>
      </c>
      <c r="G314" s="1" t="s">
        <v>391</v>
      </c>
      <c r="H314" s="1" t="s">
        <v>407</v>
      </c>
      <c r="I314" s="1" t="s">
        <v>408</v>
      </c>
      <c r="J314" s="1">
        <v>1.25</v>
      </c>
      <c r="K314" s="1" t="s">
        <v>410</v>
      </c>
      <c r="O314" s="28" t="s">
        <v>58</v>
      </c>
      <c r="P314" s="1" t="s">
        <v>396</v>
      </c>
    </row>
    <row r="315" spans="1:16">
      <c r="A315" t="s">
        <v>53</v>
      </c>
      <c r="B315" s="1" t="s">
        <v>54</v>
      </c>
      <c r="C315" s="1">
        <v>2012</v>
      </c>
      <c r="D315" s="1">
        <v>2012</v>
      </c>
      <c r="E315" s="1" t="s">
        <v>58</v>
      </c>
      <c r="F315" s="1" t="s">
        <v>55</v>
      </c>
      <c r="G315" s="1" t="s">
        <v>391</v>
      </c>
      <c r="H315" s="1" t="s">
        <v>407</v>
      </c>
      <c r="I315" s="1" t="s">
        <v>408</v>
      </c>
      <c r="J315" s="1">
        <v>1.5</v>
      </c>
      <c r="K315" s="1" t="s">
        <v>410</v>
      </c>
      <c r="O315" s="1">
        <v>100.7</v>
      </c>
      <c r="P315" s="1" t="s">
        <v>396</v>
      </c>
    </row>
    <row r="316" spans="1:16">
      <c r="A316" t="s">
        <v>53</v>
      </c>
      <c r="B316" s="1" t="s">
        <v>54</v>
      </c>
      <c r="C316" s="1">
        <v>2012</v>
      </c>
      <c r="D316" s="1">
        <v>2012</v>
      </c>
      <c r="E316" s="1" t="s">
        <v>58</v>
      </c>
      <c r="F316" s="1" t="s">
        <v>55</v>
      </c>
      <c r="G316" s="1" t="s">
        <v>391</v>
      </c>
      <c r="H316" s="1" t="s">
        <v>407</v>
      </c>
      <c r="I316" s="1" t="s">
        <v>408</v>
      </c>
      <c r="J316" s="1">
        <v>2</v>
      </c>
      <c r="K316" s="1" t="s">
        <v>410</v>
      </c>
      <c r="O316" s="1">
        <v>180.2</v>
      </c>
      <c r="P316" s="1" t="s">
        <v>396</v>
      </c>
    </row>
    <row r="317" spans="1:16">
      <c r="A317" t="s">
        <v>53</v>
      </c>
      <c r="B317" s="1" t="s">
        <v>54</v>
      </c>
      <c r="C317" s="1">
        <v>2012</v>
      </c>
      <c r="D317" s="1">
        <v>2012</v>
      </c>
      <c r="E317" s="1" t="s">
        <v>58</v>
      </c>
      <c r="F317" s="1" t="s">
        <v>55</v>
      </c>
      <c r="G317" s="1" t="s">
        <v>391</v>
      </c>
      <c r="H317" s="1" t="s">
        <v>407</v>
      </c>
      <c r="I317" s="1" t="s">
        <v>408</v>
      </c>
      <c r="J317" s="1">
        <v>3</v>
      </c>
      <c r="K317" s="1" t="s">
        <v>410</v>
      </c>
      <c r="O317" s="1">
        <v>477</v>
      </c>
      <c r="P317" s="1" t="s">
        <v>396</v>
      </c>
    </row>
    <row r="318" spans="1:16">
      <c r="A318" t="s">
        <v>53</v>
      </c>
      <c r="B318" s="1" t="s">
        <v>54</v>
      </c>
      <c r="C318" s="1">
        <v>2012</v>
      </c>
      <c r="D318" s="1">
        <v>2012</v>
      </c>
      <c r="E318" s="1" t="s">
        <v>58</v>
      </c>
      <c r="F318" s="1" t="s">
        <v>55</v>
      </c>
      <c r="G318" s="1" t="s">
        <v>391</v>
      </c>
      <c r="H318" s="1" t="s">
        <v>407</v>
      </c>
      <c r="I318" s="1" t="s">
        <v>408</v>
      </c>
      <c r="J318" s="1">
        <v>4</v>
      </c>
      <c r="K318" s="1" t="s">
        <v>410</v>
      </c>
      <c r="O318" s="1">
        <v>1060</v>
      </c>
      <c r="P318" s="1" t="s">
        <v>396</v>
      </c>
    </row>
    <row r="319" spans="1:16">
      <c r="A319" t="s">
        <v>53</v>
      </c>
      <c r="B319" s="1" t="s">
        <v>54</v>
      </c>
      <c r="C319" s="1">
        <v>2012</v>
      </c>
      <c r="D319" s="1">
        <v>2012</v>
      </c>
      <c r="E319" s="1" t="s">
        <v>58</v>
      </c>
      <c r="F319" s="1" t="s">
        <v>55</v>
      </c>
      <c r="G319" s="1" t="s">
        <v>391</v>
      </c>
      <c r="H319" s="1" t="s">
        <v>407</v>
      </c>
      <c r="I319" s="1" t="s">
        <v>408</v>
      </c>
      <c r="J319" s="1">
        <v>6</v>
      </c>
      <c r="K319" s="1" t="s">
        <v>410</v>
      </c>
      <c r="O319" s="1">
        <v>2120</v>
      </c>
      <c r="P319" s="1" t="s">
        <v>396</v>
      </c>
    </row>
    <row r="320" spans="1:16">
      <c r="A320" t="s">
        <v>53</v>
      </c>
      <c r="B320" s="1" t="s">
        <v>54</v>
      </c>
      <c r="C320" s="1">
        <v>2012</v>
      </c>
      <c r="D320" s="1">
        <v>2012</v>
      </c>
      <c r="E320" s="1" t="s">
        <v>58</v>
      </c>
      <c r="F320" s="1" t="s">
        <v>55</v>
      </c>
      <c r="G320" s="1" t="s">
        <v>391</v>
      </c>
      <c r="H320" s="1" t="s">
        <v>407</v>
      </c>
      <c r="I320" s="1" t="s">
        <v>408</v>
      </c>
      <c r="J320" s="1">
        <v>8</v>
      </c>
      <c r="K320" s="1" t="s">
        <v>410</v>
      </c>
      <c r="O320" s="1">
        <v>3710</v>
      </c>
      <c r="P320" s="1" t="s">
        <v>396</v>
      </c>
    </row>
    <row r="321" spans="1:17">
      <c r="A321" t="s">
        <v>53</v>
      </c>
      <c r="B321" s="1" t="s">
        <v>54</v>
      </c>
      <c r="C321" s="1">
        <v>2012</v>
      </c>
      <c r="D321" s="1">
        <v>2012</v>
      </c>
      <c r="E321" s="1" t="s">
        <v>58</v>
      </c>
      <c r="F321" s="1" t="s">
        <v>55</v>
      </c>
      <c r="G321" s="1" t="s">
        <v>391</v>
      </c>
      <c r="H321" s="1" t="s">
        <v>407</v>
      </c>
      <c r="I321" s="1" t="s">
        <v>408</v>
      </c>
      <c r="J321" s="1">
        <v>10</v>
      </c>
      <c r="K321" s="1" t="s">
        <v>410</v>
      </c>
      <c r="O321" s="1">
        <v>5830</v>
      </c>
      <c r="P321" s="1" t="s">
        <v>396</v>
      </c>
    </row>
    <row r="322" spans="1:17">
      <c r="A322" t="s">
        <v>53</v>
      </c>
      <c r="B322" s="1" t="s">
        <v>54</v>
      </c>
      <c r="C322" s="1">
        <v>2012</v>
      </c>
      <c r="D322" s="1">
        <v>2012</v>
      </c>
      <c r="E322" s="1" t="s">
        <v>58</v>
      </c>
      <c r="F322" s="1" t="s">
        <v>55</v>
      </c>
      <c r="G322" s="1" t="s">
        <v>391</v>
      </c>
      <c r="H322" s="1" t="s">
        <v>407</v>
      </c>
      <c r="I322" s="1" t="s">
        <v>408</v>
      </c>
      <c r="J322" s="1">
        <v>12</v>
      </c>
      <c r="K322" s="1" t="s">
        <v>410</v>
      </c>
      <c r="O322" s="1">
        <v>6572</v>
      </c>
      <c r="P322" s="1" t="s">
        <v>396</v>
      </c>
      <c r="Q322" s="1" t="s">
        <v>417</v>
      </c>
    </row>
    <row r="323" spans="1:17">
      <c r="A323" t="s">
        <v>53</v>
      </c>
      <c r="B323" s="1" t="s">
        <v>54</v>
      </c>
      <c r="C323" s="1">
        <v>2012</v>
      </c>
      <c r="E323" s="1" t="s">
        <v>58</v>
      </c>
      <c r="F323" s="1" t="s">
        <v>55</v>
      </c>
      <c r="H323" s="1" t="s">
        <v>418</v>
      </c>
      <c r="I323" s="1" t="s">
        <v>419</v>
      </c>
      <c r="O323" s="1">
        <v>1100</v>
      </c>
      <c r="P323" s="1" t="s">
        <v>420</v>
      </c>
      <c r="Q323" s="1" t="s">
        <v>421</v>
      </c>
    </row>
    <row r="324" spans="1:17">
      <c r="A324" t="s">
        <v>53</v>
      </c>
      <c r="B324" s="1" t="s">
        <v>54</v>
      </c>
      <c r="C324" s="1">
        <v>2012</v>
      </c>
      <c r="E324" s="1" t="s">
        <v>58</v>
      </c>
      <c r="F324" s="1" t="s">
        <v>55</v>
      </c>
      <c r="H324" s="1" t="s">
        <v>411</v>
      </c>
      <c r="I324" s="1" t="s">
        <v>408</v>
      </c>
      <c r="J324" s="1">
        <v>0.75</v>
      </c>
      <c r="K324" s="1" t="s">
        <v>410</v>
      </c>
      <c r="O324" s="1">
        <v>1150</v>
      </c>
      <c r="P324" s="1" t="s">
        <v>420</v>
      </c>
    </row>
    <row r="325" spans="1:17">
      <c r="A325" t="s">
        <v>53</v>
      </c>
      <c r="B325" s="1" t="s">
        <v>54</v>
      </c>
      <c r="C325" s="1">
        <v>2012</v>
      </c>
      <c r="E325" s="1" t="s">
        <v>58</v>
      </c>
      <c r="F325" s="1" t="s">
        <v>55</v>
      </c>
      <c r="H325" s="1" t="s">
        <v>411</v>
      </c>
      <c r="I325" s="1" t="s">
        <v>408</v>
      </c>
      <c r="J325" s="1">
        <v>1</v>
      </c>
      <c r="K325" s="1" t="s">
        <v>410</v>
      </c>
      <c r="O325" s="1">
        <v>1300</v>
      </c>
      <c r="P325" s="1" t="s">
        <v>420</v>
      </c>
    </row>
    <row r="326" spans="1:17">
      <c r="A326" t="s">
        <v>53</v>
      </c>
      <c r="B326" s="1" t="s">
        <v>54</v>
      </c>
      <c r="C326" s="1">
        <v>2012</v>
      </c>
      <c r="E326" s="1" t="s">
        <v>58</v>
      </c>
      <c r="F326" s="1" t="s">
        <v>55</v>
      </c>
      <c r="H326" s="1" t="s">
        <v>411</v>
      </c>
      <c r="I326" s="1" t="s">
        <v>408</v>
      </c>
      <c r="J326" s="1" t="s">
        <v>422</v>
      </c>
      <c r="K326" s="1" t="s">
        <v>410</v>
      </c>
      <c r="O326" s="1" t="s">
        <v>423</v>
      </c>
      <c r="P326" s="1" t="s">
        <v>420</v>
      </c>
    </row>
    <row r="327" spans="1:17">
      <c r="A327" t="s">
        <v>53</v>
      </c>
      <c r="B327" s="1" t="s">
        <v>54</v>
      </c>
      <c r="C327" s="1">
        <v>2014</v>
      </c>
      <c r="D327" s="1">
        <v>2002</v>
      </c>
      <c r="E327" s="1" t="s">
        <v>58</v>
      </c>
      <c r="F327" s="1" t="s">
        <v>55</v>
      </c>
      <c r="G327" s="1" t="s">
        <v>391</v>
      </c>
      <c r="H327" s="1" t="s">
        <v>392</v>
      </c>
      <c r="I327" s="1" t="s">
        <v>393</v>
      </c>
      <c r="J327" s="1" t="s">
        <v>424</v>
      </c>
      <c r="K327" s="1" t="s">
        <v>395</v>
      </c>
      <c r="O327" s="1">
        <v>30</v>
      </c>
      <c r="P327" s="1" t="s">
        <v>396</v>
      </c>
    </row>
    <row r="328" spans="1:17">
      <c r="A328" t="s">
        <v>53</v>
      </c>
      <c r="B328" s="1" t="s">
        <v>54</v>
      </c>
      <c r="C328" s="1">
        <v>2014</v>
      </c>
      <c r="D328" s="1">
        <v>2005</v>
      </c>
      <c r="E328" s="1" t="s">
        <v>58</v>
      </c>
      <c r="F328" s="1" t="s">
        <v>55</v>
      </c>
      <c r="G328" s="1" t="s">
        <v>425</v>
      </c>
      <c r="H328" s="1" t="s">
        <v>392</v>
      </c>
      <c r="I328" s="1" t="s">
        <v>393</v>
      </c>
      <c r="J328" s="1" t="s">
        <v>424</v>
      </c>
      <c r="K328" s="1" t="s">
        <v>395</v>
      </c>
      <c r="O328" s="1">
        <v>16</v>
      </c>
      <c r="P328" s="1" t="s">
        <v>396</v>
      </c>
    </row>
    <row r="329" spans="1:17">
      <c r="A329" t="s">
        <v>53</v>
      </c>
      <c r="B329" s="1" t="s">
        <v>54</v>
      </c>
      <c r="C329" s="1">
        <v>2014</v>
      </c>
      <c r="D329" s="1">
        <v>2009</v>
      </c>
      <c r="E329" s="1" t="s">
        <v>58</v>
      </c>
      <c r="F329" s="1" t="s">
        <v>55</v>
      </c>
      <c r="G329" s="1" t="s">
        <v>425</v>
      </c>
      <c r="H329" s="1" t="s">
        <v>392</v>
      </c>
      <c r="I329" s="1" t="s">
        <v>393</v>
      </c>
      <c r="J329" s="1" t="s">
        <v>424</v>
      </c>
      <c r="K329" s="1" t="s">
        <v>395</v>
      </c>
      <c r="O329" s="1">
        <v>18</v>
      </c>
      <c r="P329" s="1" t="s">
        <v>396</v>
      </c>
    </row>
    <row r="330" spans="1:17">
      <c r="A330" t="s">
        <v>53</v>
      </c>
      <c r="B330" s="1" t="s">
        <v>54</v>
      </c>
      <c r="C330" s="1">
        <v>2014</v>
      </c>
      <c r="D330" s="1">
        <v>2010</v>
      </c>
      <c r="E330" s="1" t="s">
        <v>58</v>
      </c>
      <c r="F330" s="1" t="s">
        <v>55</v>
      </c>
      <c r="G330" s="1" t="s">
        <v>425</v>
      </c>
      <c r="H330" s="1" t="s">
        <v>392</v>
      </c>
      <c r="I330" s="1" t="s">
        <v>393</v>
      </c>
      <c r="J330" s="1" t="s">
        <v>424</v>
      </c>
      <c r="K330" s="1" t="s">
        <v>395</v>
      </c>
      <c r="O330" s="1">
        <v>20</v>
      </c>
      <c r="P330" s="1" t="s">
        <v>396</v>
      </c>
    </row>
    <row r="331" spans="1:17">
      <c r="A331" t="s">
        <v>53</v>
      </c>
      <c r="B331" s="1" t="s">
        <v>54</v>
      </c>
      <c r="C331" s="1">
        <v>2014</v>
      </c>
      <c r="D331" s="1">
        <v>2011</v>
      </c>
      <c r="E331" s="1" t="s">
        <v>58</v>
      </c>
      <c r="F331" s="1" t="s">
        <v>55</v>
      </c>
      <c r="G331" s="1" t="s">
        <v>425</v>
      </c>
      <c r="H331" s="1" t="s">
        <v>392</v>
      </c>
      <c r="I331" s="1" t="s">
        <v>393</v>
      </c>
      <c r="J331" s="1" t="s">
        <v>424</v>
      </c>
      <c r="K331" s="1" t="s">
        <v>395</v>
      </c>
      <c r="O331" s="1">
        <v>20</v>
      </c>
      <c r="P331" s="1" t="s">
        <v>396</v>
      </c>
    </row>
    <row r="332" spans="1:17">
      <c r="A332" t="s">
        <v>53</v>
      </c>
      <c r="B332" s="1" t="s">
        <v>54</v>
      </c>
      <c r="C332" s="1">
        <v>2014</v>
      </c>
      <c r="D332" s="1">
        <v>2012</v>
      </c>
      <c r="E332" s="1" t="s">
        <v>58</v>
      </c>
      <c r="F332" s="1" t="s">
        <v>55</v>
      </c>
      <c r="G332" s="1" t="s">
        <v>425</v>
      </c>
      <c r="H332" s="1" t="s">
        <v>392</v>
      </c>
      <c r="I332" s="1" t="s">
        <v>393</v>
      </c>
      <c r="J332" s="1" t="s">
        <v>424</v>
      </c>
      <c r="K332" s="1" t="s">
        <v>395</v>
      </c>
      <c r="O332" s="1">
        <v>26.5</v>
      </c>
      <c r="P332" s="1" t="s">
        <v>396</v>
      </c>
    </row>
    <row r="333" spans="1:17">
      <c r="A333" t="s">
        <v>53</v>
      </c>
      <c r="B333" s="1" t="s">
        <v>54</v>
      </c>
      <c r="C333" s="1">
        <v>2014</v>
      </c>
      <c r="D333" s="1">
        <v>2014</v>
      </c>
      <c r="E333" s="1" t="s">
        <v>58</v>
      </c>
      <c r="F333" s="1" t="s">
        <v>55</v>
      </c>
      <c r="G333" s="1" t="s">
        <v>425</v>
      </c>
      <c r="H333" s="1" t="s">
        <v>392</v>
      </c>
      <c r="I333" s="1" t="s">
        <v>393</v>
      </c>
      <c r="J333" s="1" t="s">
        <v>424</v>
      </c>
      <c r="K333" s="1" t="s">
        <v>395</v>
      </c>
      <c r="O333" s="1">
        <v>27.5</v>
      </c>
      <c r="P333" s="1" t="s">
        <v>396</v>
      </c>
    </row>
    <row r="334" spans="1:17">
      <c r="A334" t="s">
        <v>53</v>
      </c>
      <c r="B334" s="1" t="s">
        <v>54</v>
      </c>
      <c r="C334" s="1">
        <v>2014</v>
      </c>
      <c r="D334" s="1">
        <v>2002</v>
      </c>
      <c r="E334" s="1" t="s">
        <v>58</v>
      </c>
      <c r="F334" s="1" t="s">
        <v>55</v>
      </c>
      <c r="G334" s="1" t="s">
        <v>391</v>
      </c>
      <c r="H334" s="1" t="s">
        <v>402</v>
      </c>
      <c r="I334" s="1" t="s">
        <v>393</v>
      </c>
      <c r="J334" s="1" t="s">
        <v>403</v>
      </c>
      <c r="K334" s="1" t="s">
        <v>395</v>
      </c>
      <c r="O334" s="1">
        <v>2</v>
      </c>
      <c r="P334" s="1" t="s">
        <v>404</v>
      </c>
    </row>
    <row r="335" spans="1:17">
      <c r="A335" t="s">
        <v>53</v>
      </c>
      <c r="B335" s="1" t="s">
        <v>54</v>
      </c>
      <c r="C335" s="1">
        <v>2014</v>
      </c>
      <c r="D335" s="1">
        <v>2005</v>
      </c>
      <c r="E335" s="1" t="s">
        <v>58</v>
      </c>
      <c r="F335" s="1" t="s">
        <v>55</v>
      </c>
      <c r="G335" s="1" t="s">
        <v>391</v>
      </c>
      <c r="H335" s="1" t="s">
        <v>402</v>
      </c>
      <c r="I335" s="1" t="s">
        <v>393</v>
      </c>
      <c r="J335" s="1" t="s">
        <v>403</v>
      </c>
      <c r="K335" s="1" t="s">
        <v>395</v>
      </c>
      <c r="O335" s="1">
        <v>2.4</v>
      </c>
      <c r="P335" s="1" t="s">
        <v>404</v>
      </c>
    </row>
    <row r="336" spans="1:17">
      <c r="A336" t="s">
        <v>53</v>
      </c>
      <c r="B336" s="1" t="s">
        <v>54</v>
      </c>
      <c r="C336" s="1">
        <v>2014</v>
      </c>
      <c r="D336" s="1">
        <v>2009</v>
      </c>
      <c r="E336" s="1" t="s">
        <v>58</v>
      </c>
      <c r="F336" s="1" t="s">
        <v>55</v>
      </c>
      <c r="G336" s="1" t="s">
        <v>391</v>
      </c>
      <c r="H336" s="1" t="s">
        <v>402</v>
      </c>
      <c r="I336" s="1" t="s">
        <v>393</v>
      </c>
      <c r="J336" s="1" t="s">
        <v>403</v>
      </c>
      <c r="K336" s="1" t="s">
        <v>395</v>
      </c>
      <c r="O336" s="1">
        <v>2.6</v>
      </c>
      <c r="P336" s="1" t="s">
        <v>404</v>
      </c>
    </row>
    <row r="337" spans="1:16">
      <c r="A337" t="s">
        <v>53</v>
      </c>
      <c r="B337" s="1" t="s">
        <v>54</v>
      </c>
      <c r="C337" s="1">
        <v>2014</v>
      </c>
      <c r="D337" s="1">
        <v>2010</v>
      </c>
      <c r="E337" s="1" t="s">
        <v>58</v>
      </c>
      <c r="F337" s="1" t="s">
        <v>55</v>
      </c>
      <c r="G337" s="1" t="s">
        <v>391</v>
      </c>
      <c r="H337" s="1" t="s">
        <v>402</v>
      </c>
      <c r="I337" s="1" t="s">
        <v>393</v>
      </c>
      <c r="J337" s="1" t="s">
        <v>403</v>
      </c>
      <c r="K337" s="1" t="s">
        <v>395</v>
      </c>
      <c r="O337" s="1">
        <v>2.95</v>
      </c>
      <c r="P337" s="1" t="s">
        <v>404</v>
      </c>
    </row>
    <row r="338" spans="1:16">
      <c r="A338" t="s">
        <v>53</v>
      </c>
      <c r="B338" s="1" t="s">
        <v>54</v>
      </c>
      <c r="C338" s="1">
        <v>2014</v>
      </c>
      <c r="D338" s="1">
        <v>2011</v>
      </c>
      <c r="E338" s="1" t="s">
        <v>58</v>
      </c>
      <c r="F338" s="1" t="s">
        <v>55</v>
      </c>
      <c r="G338" s="1" t="s">
        <v>391</v>
      </c>
      <c r="H338" s="1" t="s">
        <v>402</v>
      </c>
      <c r="I338" s="1" t="s">
        <v>393</v>
      </c>
      <c r="J338" s="1" t="s">
        <v>403</v>
      </c>
      <c r="K338" s="1" t="s">
        <v>395</v>
      </c>
      <c r="O338" s="1">
        <v>2.95</v>
      </c>
      <c r="P338" s="1" t="s">
        <v>404</v>
      </c>
    </row>
    <row r="339" spans="1:16">
      <c r="A339" t="s">
        <v>53</v>
      </c>
      <c r="B339" s="1" t="s">
        <v>54</v>
      </c>
      <c r="C339" s="1">
        <v>2014</v>
      </c>
      <c r="D339" s="1">
        <v>2012</v>
      </c>
      <c r="E339" s="1" t="s">
        <v>58</v>
      </c>
      <c r="F339" s="1" t="s">
        <v>55</v>
      </c>
      <c r="G339" s="1" t="s">
        <v>391</v>
      </c>
      <c r="H339" s="1" t="s">
        <v>402</v>
      </c>
      <c r="I339" s="1" t="s">
        <v>393</v>
      </c>
      <c r="J339" s="1" t="s">
        <v>403</v>
      </c>
      <c r="K339" s="1" t="s">
        <v>395</v>
      </c>
      <c r="O339" s="1">
        <v>3.5</v>
      </c>
      <c r="P339" s="1" t="s">
        <v>404</v>
      </c>
    </row>
    <row r="340" spans="1:16">
      <c r="A340" t="s">
        <v>53</v>
      </c>
      <c r="B340" s="1" t="s">
        <v>54</v>
      </c>
      <c r="C340" s="1">
        <v>2014</v>
      </c>
      <c r="D340" s="1">
        <v>2014</v>
      </c>
      <c r="E340" s="1" t="s">
        <v>58</v>
      </c>
      <c r="F340" s="1" t="s">
        <v>55</v>
      </c>
      <c r="G340" s="1" t="s">
        <v>391</v>
      </c>
      <c r="H340" s="1" t="s">
        <v>402</v>
      </c>
      <c r="I340" s="1" t="s">
        <v>393</v>
      </c>
      <c r="J340" s="1" t="s">
        <v>403</v>
      </c>
      <c r="K340" s="1" t="s">
        <v>395</v>
      </c>
      <c r="O340" s="1">
        <v>3.8</v>
      </c>
      <c r="P340" s="1" t="s">
        <v>404</v>
      </c>
    </row>
    <row r="341" spans="1:16">
      <c r="A341" t="s">
        <v>53</v>
      </c>
      <c r="B341" s="1" t="s">
        <v>54</v>
      </c>
      <c r="C341" s="1">
        <v>2014</v>
      </c>
      <c r="D341" s="1">
        <v>2002</v>
      </c>
      <c r="E341" s="1" t="s">
        <v>58</v>
      </c>
      <c r="F341" s="1" t="s">
        <v>55</v>
      </c>
      <c r="G341" s="1" t="s">
        <v>391</v>
      </c>
      <c r="H341" s="1" t="s">
        <v>402</v>
      </c>
      <c r="I341" s="1" t="s">
        <v>393</v>
      </c>
      <c r="J341" s="1" t="s">
        <v>405</v>
      </c>
      <c r="K341" s="1" t="s">
        <v>395</v>
      </c>
      <c r="O341" s="1">
        <v>2</v>
      </c>
      <c r="P341" s="1" t="s">
        <v>404</v>
      </c>
    </row>
    <row r="342" spans="1:16">
      <c r="A342" t="s">
        <v>53</v>
      </c>
      <c r="B342" s="1" t="s">
        <v>54</v>
      </c>
      <c r="C342" s="1">
        <v>2014</v>
      </c>
      <c r="D342" s="1">
        <v>2005</v>
      </c>
      <c r="E342" s="1" t="s">
        <v>58</v>
      </c>
      <c r="F342" s="1" t="s">
        <v>55</v>
      </c>
      <c r="G342" s="1" t="s">
        <v>391</v>
      </c>
      <c r="H342" s="1" t="s">
        <v>402</v>
      </c>
      <c r="I342" s="1" t="s">
        <v>393</v>
      </c>
      <c r="J342" s="1" t="s">
        <v>405</v>
      </c>
      <c r="K342" s="1" t="s">
        <v>395</v>
      </c>
      <c r="O342" s="1">
        <v>2.4</v>
      </c>
      <c r="P342" s="1" t="s">
        <v>404</v>
      </c>
    </row>
    <row r="343" spans="1:16">
      <c r="A343" t="s">
        <v>53</v>
      </c>
      <c r="B343" s="1" t="s">
        <v>54</v>
      </c>
      <c r="C343" s="1">
        <v>2014</v>
      </c>
      <c r="D343" s="1">
        <v>2009</v>
      </c>
      <c r="E343" s="1" t="s">
        <v>58</v>
      </c>
      <c r="F343" s="1" t="s">
        <v>55</v>
      </c>
      <c r="G343" s="1" t="s">
        <v>391</v>
      </c>
      <c r="H343" s="1" t="s">
        <v>402</v>
      </c>
      <c r="I343" s="1" t="s">
        <v>393</v>
      </c>
      <c r="J343" s="1" t="s">
        <v>405</v>
      </c>
      <c r="K343" s="1" t="s">
        <v>395</v>
      </c>
      <c r="O343" s="1">
        <v>2.6</v>
      </c>
      <c r="P343" s="1" t="s">
        <v>404</v>
      </c>
    </row>
    <row r="344" spans="1:16">
      <c r="A344" t="s">
        <v>53</v>
      </c>
      <c r="B344" s="1" t="s">
        <v>54</v>
      </c>
      <c r="C344" s="1">
        <v>2014</v>
      </c>
      <c r="D344" s="1">
        <v>2010</v>
      </c>
      <c r="E344" s="1" t="s">
        <v>58</v>
      </c>
      <c r="F344" s="1" t="s">
        <v>55</v>
      </c>
      <c r="G344" s="1" t="s">
        <v>391</v>
      </c>
      <c r="H344" s="1" t="s">
        <v>402</v>
      </c>
      <c r="I344" s="1" t="s">
        <v>393</v>
      </c>
      <c r="J344" s="1" t="s">
        <v>405</v>
      </c>
      <c r="K344" s="1" t="s">
        <v>395</v>
      </c>
      <c r="O344" s="1">
        <v>2.95</v>
      </c>
      <c r="P344" s="1" t="s">
        <v>404</v>
      </c>
    </row>
    <row r="345" spans="1:16">
      <c r="A345" t="s">
        <v>53</v>
      </c>
      <c r="B345" s="1" t="s">
        <v>54</v>
      </c>
      <c r="C345" s="1">
        <v>2014</v>
      </c>
      <c r="D345" s="1">
        <v>2011</v>
      </c>
      <c r="E345" s="1" t="s">
        <v>58</v>
      </c>
      <c r="F345" s="1" t="s">
        <v>55</v>
      </c>
      <c r="G345" s="1" t="s">
        <v>391</v>
      </c>
      <c r="H345" s="1" t="s">
        <v>402</v>
      </c>
      <c r="I345" s="1" t="s">
        <v>393</v>
      </c>
      <c r="J345" s="1" t="s">
        <v>405</v>
      </c>
      <c r="K345" s="1" t="s">
        <v>395</v>
      </c>
      <c r="O345" s="1">
        <v>2.95</v>
      </c>
      <c r="P345" s="1" t="s">
        <v>404</v>
      </c>
    </row>
    <row r="346" spans="1:16">
      <c r="A346" t="s">
        <v>53</v>
      </c>
      <c r="B346" s="1" t="s">
        <v>54</v>
      </c>
      <c r="C346" s="1">
        <v>2014</v>
      </c>
      <c r="D346" s="1">
        <v>2012</v>
      </c>
      <c r="E346" s="1" t="s">
        <v>58</v>
      </c>
      <c r="F346" s="1" t="s">
        <v>55</v>
      </c>
      <c r="G346" s="1" t="s">
        <v>391</v>
      </c>
      <c r="H346" s="1" t="s">
        <v>402</v>
      </c>
      <c r="I346" s="1" t="s">
        <v>393</v>
      </c>
      <c r="J346" s="1" t="s">
        <v>405</v>
      </c>
      <c r="K346" s="1" t="s">
        <v>395</v>
      </c>
      <c r="O346" s="1">
        <v>3.5</v>
      </c>
      <c r="P346" s="1" t="s">
        <v>404</v>
      </c>
    </row>
    <row r="347" spans="1:16">
      <c r="A347" t="s">
        <v>53</v>
      </c>
      <c r="B347" s="1" t="s">
        <v>54</v>
      </c>
      <c r="C347" s="1">
        <v>2014</v>
      </c>
      <c r="D347" s="1">
        <v>2014</v>
      </c>
      <c r="E347" s="1" t="s">
        <v>58</v>
      </c>
      <c r="F347" s="1" t="s">
        <v>55</v>
      </c>
      <c r="G347" s="1" t="s">
        <v>391</v>
      </c>
      <c r="H347" s="1" t="s">
        <v>402</v>
      </c>
      <c r="I347" s="1" t="s">
        <v>393</v>
      </c>
      <c r="J347" s="1" t="s">
        <v>405</v>
      </c>
      <c r="K347" s="1" t="s">
        <v>395</v>
      </c>
      <c r="O347" s="1">
        <v>3.8</v>
      </c>
      <c r="P347" s="1" t="s">
        <v>404</v>
      </c>
    </row>
    <row r="348" spans="1:16">
      <c r="A348" t="s">
        <v>53</v>
      </c>
      <c r="B348" s="1" t="s">
        <v>54</v>
      </c>
      <c r="C348" s="1">
        <v>2014</v>
      </c>
      <c r="D348" s="1">
        <v>2000</v>
      </c>
      <c r="E348" s="1" t="s">
        <v>58</v>
      </c>
      <c r="F348" s="1" t="s">
        <v>55</v>
      </c>
      <c r="G348" s="1" t="s">
        <v>391</v>
      </c>
      <c r="H348" s="1" t="s">
        <v>402</v>
      </c>
      <c r="I348" s="1" t="s">
        <v>393</v>
      </c>
      <c r="J348" s="1" t="s">
        <v>406</v>
      </c>
      <c r="K348" s="1" t="s">
        <v>395</v>
      </c>
      <c r="O348" s="1">
        <v>1.1499999999999999</v>
      </c>
      <c r="P348" s="1" t="s">
        <v>404</v>
      </c>
    </row>
    <row r="349" spans="1:16">
      <c r="A349" t="s">
        <v>53</v>
      </c>
      <c r="B349" s="1" t="s">
        <v>54</v>
      </c>
      <c r="C349" s="1">
        <v>2014</v>
      </c>
      <c r="D349" s="1">
        <v>2001</v>
      </c>
      <c r="E349" s="1" t="s">
        <v>58</v>
      </c>
      <c r="F349" s="1" t="s">
        <v>55</v>
      </c>
      <c r="G349" s="1" t="s">
        <v>391</v>
      </c>
      <c r="H349" s="1" t="s">
        <v>402</v>
      </c>
      <c r="I349" s="1" t="s">
        <v>393</v>
      </c>
      <c r="J349" s="1" t="s">
        <v>406</v>
      </c>
      <c r="K349" s="1" t="s">
        <v>395</v>
      </c>
      <c r="O349" s="1">
        <v>1.3</v>
      </c>
      <c r="P349" s="1" t="s">
        <v>404</v>
      </c>
    </row>
    <row r="350" spans="1:16">
      <c r="A350" t="s">
        <v>53</v>
      </c>
      <c r="B350" s="1" t="s">
        <v>54</v>
      </c>
      <c r="C350" s="1">
        <v>2014</v>
      </c>
      <c r="D350" s="1">
        <v>2002</v>
      </c>
      <c r="E350" s="1" t="s">
        <v>58</v>
      </c>
      <c r="F350" s="1" t="s">
        <v>55</v>
      </c>
      <c r="G350" s="1" t="s">
        <v>391</v>
      </c>
      <c r="H350" s="1" t="s">
        <v>402</v>
      </c>
      <c r="I350" s="1" t="s">
        <v>393</v>
      </c>
      <c r="J350" s="1" t="s">
        <v>406</v>
      </c>
      <c r="K350" s="1" t="s">
        <v>395</v>
      </c>
      <c r="O350" s="1">
        <v>2</v>
      </c>
      <c r="P350" s="1" t="s">
        <v>404</v>
      </c>
    </row>
    <row r="351" spans="1:16">
      <c r="A351" t="s">
        <v>53</v>
      </c>
      <c r="B351" s="1" t="s">
        <v>54</v>
      </c>
      <c r="C351" s="1">
        <v>2014</v>
      </c>
      <c r="D351" s="1">
        <v>2005</v>
      </c>
      <c r="E351" s="1" t="s">
        <v>58</v>
      </c>
      <c r="F351" s="1" t="s">
        <v>55</v>
      </c>
      <c r="G351" s="1" t="s">
        <v>391</v>
      </c>
      <c r="H351" s="1" t="s">
        <v>402</v>
      </c>
      <c r="I351" s="1" t="s">
        <v>393</v>
      </c>
      <c r="J351" s="1" t="s">
        <v>406</v>
      </c>
      <c r="K351" s="1" t="s">
        <v>395</v>
      </c>
      <c r="O351" s="1">
        <v>2.4</v>
      </c>
      <c r="P351" s="1" t="s">
        <v>404</v>
      </c>
    </row>
    <row r="352" spans="1:16">
      <c r="A352" t="s">
        <v>53</v>
      </c>
      <c r="B352" s="1" t="s">
        <v>54</v>
      </c>
      <c r="C352" s="1">
        <v>2014</v>
      </c>
      <c r="D352" s="1">
        <v>2009</v>
      </c>
      <c r="E352" s="1" t="s">
        <v>58</v>
      </c>
      <c r="F352" s="1" t="s">
        <v>55</v>
      </c>
      <c r="G352" s="1" t="s">
        <v>391</v>
      </c>
      <c r="H352" s="1" t="s">
        <v>402</v>
      </c>
      <c r="I352" s="1" t="s">
        <v>393</v>
      </c>
      <c r="J352" s="1" t="s">
        <v>406</v>
      </c>
      <c r="K352" s="1" t="s">
        <v>395</v>
      </c>
      <c r="O352" s="1">
        <v>2.6</v>
      </c>
      <c r="P352" s="1" t="s">
        <v>404</v>
      </c>
    </row>
    <row r="353" spans="1:16">
      <c r="A353" t="s">
        <v>53</v>
      </c>
      <c r="B353" s="1" t="s">
        <v>54</v>
      </c>
      <c r="C353" s="1">
        <v>2014</v>
      </c>
      <c r="D353" s="1">
        <v>2010</v>
      </c>
      <c r="E353" s="1" t="s">
        <v>58</v>
      </c>
      <c r="F353" s="1" t="s">
        <v>55</v>
      </c>
      <c r="G353" s="1" t="s">
        <v>391</v>
      </c>
      <c r="H353" s="1" t="s">
        <v>402</v>
      </c>
      <c r="I353" s="1" t="s">
        <v>393</v>
      </c>
      <c r="J353" s="1" t="s">
        <v>406</v>
      </c>
      <c r="K353" s="1" t="s">
        <v>395</v>
      </c>
      <c r="O353" s="1">
        <v>2.95</v>
      </c>
      <c r="P353" s="1" t="s">
        <v>404</v>
      </c>
    </row>
    <row r="354" spans="1:16">
      <c r="A354" t="s">
        <v>53</v>
      </c>
      <c r="B354" s="1" t="s">
        <v>54</v>
      </c>
      <c r="C354" s="1">
        <v>2014</v>
      </c>
      <c r="D354" s="1">
        <v>2011</v>
      </c>
      <c r="E354" s="1" t="s">
        <v>58</v>
      </c>
      <c r="F354" s="1" t="s">
        <v>55</v>
      </c>
      <c r="G354" s="1" t="s">
        <v>391</v>
      </c>
      <c r="H354" s="1" t="s">
        <v>402</v>
      </c>
      <c r="I354" s="1" t="s">
        <v>393</v>
      </c>
      <c r="J354" s="1" t="s">
        <v>406</v>
      </c>
      <c r="K354" s="1" t="s">
        <v>395</v>
      </c>
      <c r="O354" s="1">
        <v>2.95</v>
      </c>
      <c r="P354" s="1" t="s">
        <v>404</v>
      </c>
    </row>
    <row r="355" spans="1:16">
      <c r="A355" t="s">
        <v>53</v>
      </c>
      <c r="B355" s="1" t="s">
        <v>54</v>
      </c>
      <c r="C355" s="1">
        <v>2014</v>
      </c>
      <c r="D355" s="1">
        <v>2012</v>
      </c>
      <c r="E355" s="1" t="s">
        <v>58</v>
      </c>
      <c r="F355" s="1" t="s">
        <v>55</v>
      </c>
      <c r="G355" s="1" t="s">
        <v>391</v>
      </c>
      <c r="H355" s="1" t="s">
        <v>402</v>
      </c>
      <c r="I355" s="1" t="s">
        <v>393</v>
      </c>
      <c r="J355" s="1" t="s">
        <v>406</v>
      </c>
      <c r="K355" s="1" t="s">
        <v>395</v>
      </c>
      <c r="O355" s="1">
        <v>3.5</v>
      </c>
      <c r="P355" s="1" t="s">
        <v>404</v>
      </c>
    </row>
    <row r="356" spans="1:16">
      <c r="A356" t="s">
        <v>53</v>
      </c>
      <c r="B356" s="1" t="s">
        <v>54</v>
      </c>
      <c r="C356" s="1">
        <v>2014</v>
      </c>
      <c r="D356" s="1">
        <v>2014</v>
      </c>
      <c r="E356" s="1" t="s">
        <v>58</v>
      </c>
      <c r="F356" s="1" t="s">
        <v>55</v>
      </c>
      <c r="G356" s="1" t="s">
        <v>391</v>
      </c>
      <c r="H356" s="1" t="s">
        <v>402</v>
      </c>
      <c r="I356" s="1" t="s">
        <v>393</v>
      </c>
      <c r="J356" s="1" t="s">
        <v>406</v>
      </c>
      <c r="K356" s="1" t="s">
        <v>395</v>
      </c>
      <c r="O356" s="1">
        <v>3.8</v>
      </c>
      <c r="P356" s="1" t="s">
        <v>404</v>
      </c>
    </row>
    <row r="357" spans="1:16">
      <c r="A357" t="s">
        <v>53</v>
      </c>
      <c r="B357" s="1" t="s">
        <v>54</v>
      </c>
      <c r="C357" s="1">
        <v>2014</v>
      </c>
      <c r="D357" s="1">
        <v>2002</v>
      </c>
      <c r="E357" s="1" t="s">
        <v>58</v>
      </c>
      <c r="F357" s="1" t="s">
        <v>55</v>
      </c>
      <c r="G357" s="1" t="s">
        <v>391</v>
      </c>
      <c r="H357" s="1" t="s">
        <v>407</v>
      </c>
      <c r="I357" s="1" t="s">
        <v>408</v>
      </c>
      <c r="J357" s="1" t="s">
        <v>409</v>
      </c>
      <c r="K357" s="1" t="s">
        <v>410</v>
      </c>
      <c r="O357" s="1">
        <v>30</v>
      </c>
      <c r="P357" s="1" t="s">
        <v>396</v>
      </c>
    </row>
    <row r="358" spans="1:16">
      <c r="A358" t="s">
        <v>53</v>
      </c>
      <c r="B358" s="1" t="s">
        <v>54</v>
      </c>
      <c r="C358" s="1">
        <v>2014</v>
      </c>
      <c r="D358" s="1">
        <v>2002</v>
      </c>
      <c r="E358" s="1" t="s">
        <v>58</v>
      </c>
      <c r="F358" s="1" t="s">
        <v>55</v>
      </c>
      <c r="G358" s="1" t="s">
        <v>391</v>
      </c>
      <c r="H358" s="1" t="s">
        <v>407</v>
      </c>
      <c r="I358" s="1" t="s">
        <v>408</v>
      </c>
      <c r="J358" s="1">
        <v>1</v>
      </c>
      <c r="K358" s="1" t="s">
        <v>410</v>
      </c>
      <c r="O358" s="1">
        <v>84</v>
      </c>
      <c r="P358" s="1" t="s">
        <v>396</v>
      </c>
    </row>
    <row r="359" spans="1:16">
      <c r="A359" t="s">
        <v>53</v>
      </c>
      <c r="B359" s="1" t="s">
        <v>54</v>
      </c>
      <c r="C359" s="1">
        <v>2014</v>
      </c>
      <c r="D359" s="1">
        <v>2002</v>
      </c>
      <c r="E359" s="1" t="s">
        <v>58</v>
      </c>
      <c r="F359" s="1" t="s">
        <v>55</v>
      </c>
      <c r="G359" s="1" t="s">
        <v>391</v>
      </c>
      <c r="H359" s="1" t="s">
        <v>407</v>
      </c>
      <c r="I359" s="1" t="s">
        <v>408</v>
      </c>
      <c r="J359" s="1">
        <v>1.5</v>
      </c>
      <c r="K359" s="1" t="s">
        <v>410</v>
      </c>
      <c r="O359" s="1">
        <v>144</v>
      </c>
      <c r="P359" s="1" t="s">
        <v>396</v>
      </c>
    </row>
    <row r="360" spans="1:16">
      <c r="A360" t="s">
        <v>53</v>
      </c>
      <c r="B360" s="1" t="s">
        <v>54</v>
      </c>
      <c r="C360" s="1">
        <v>2014</v>
      </c>
      <c r="D360" s="1">
        <v>2002</v>
      </c>
      <c r="E360" s="1" t="s">
        <v>58</v>
      </c>
      <c r="F360" s="1" t="s">
        <v>55</v>
      </c>
      <c r="G360" s="1" t="s">
        <v>391</v>
      </c>
      <c r="H360" s="1" t="s">
        <v>407</v>
      </c>
      <c r="I360" s="1" t="s">
        <v>408</v>
      </c>
      <c r="J360" s="1">
        <v>2</v>
      </c>
      <c r="K360" s="1" t="s">
        <v>410</v>
      </c>
      <c r="O360" s="1">
        <v>204</v>
      </c>
      <c r="P360" s="1" t="s">
        <v>396</v>
      </c>
    </row>
    <row r="361" spans="1:16">
      <c r="A361" t="s">
        <v>53</v>
      </c>
      <c r="B361" s="1" t="s">
        <v>54</v>
      </c>
      <c r="C361" s="1">
        <v>2014</v>
      </c>
      <c r="D361" s="1">
        <v>2002</v>
      </c>
      <c r="E361" s="1" t="s">
        <v>58</v>
      </c>
      <c r="F361" s="1" t="s">
        <v>55</v>
      </c>
      <c r="G361" s="1" t="s">
        <v>391</v>
      </c>
      <c r="H361" s="1" t="s">
        <v>407</v>
      </c>
      <c r="I361" s="1" t="s">
        <v>408</v>
      </c>
      <c r="J361" s="1">
        <v>3</v>
      </c>
      <c r="K361" s="1" t="s">
        <v>410</v>
      </c>
      <c r="O361" s="1">
        <v>540</v>
      </c>
      <c r="P361" s="1" t="s">
        <v>396</v>
      </c>
    </row>
    <row r="362" spans="1:16">
      <c r="A362" t="s">
        <v>53</v>
      </c>
      <c r="B362" s="1" t="s">
        <v>54</v>
      </c>
      <c r="C362" s="1">
        <v>2014</v>
      </c>
      <c r="D362" s="1">
        <v>2002</v>
      </c>
      <c r="E362" s="1" t="s">
        <v>58</v>
      </c>
      <c r="F362" s="1" t="s">
        <v>55</v>
      </c>
      <c r="G362" s="1" t="s">
        <v>391</v>
      </c>
      <c r="H362" s="1" t="s">
        <v>407</v>
      </c>
      <c r="I362" s="1" t="s">
        <v>408</v>
      </c>
      <c r="J362" s="1">
        <v>4</v>
      </c>
      <c r="K362" s="1" t="s">
        <v>410</v>
      </c>
      <c r="O362" s="1">
        <v>1200</v>
      </c>
      <c r="P362" s="1" t="s">
        <v>396</v>
      </c>
    </row>
    <row r="363" spans="1:16">
      <c r="A363" t="s">
        <v>53</v>
      </c>
      <c r="B363" s="1" t="s">
        <v>54</v>
      </c>
      <c r="C363" s="1">
        <v>2014</v>
      </c>
      <c r="D363" s="1">
        <v>2002</v>
      </c>
      <c r="E363" s="1" t="s">
        <v>58</v>
      </c>
      <c r="F363" s="1" t="s">
        <v>55</v>
      </c>
      <c r="G363" s="1" t="s">
        <v>391</v>
      </c>
      <c r="H363" s="1" t="s">
        <v>407</v>
      </c>
      <c r="I363" s="1" t="s">
        <v>408</v>
      </c>
      <c r="J363" s="1">
        <v>6</v>
      </c>
      <c r="K363" s="1" t="s">
        <v>410</v>
      </c>
      <c r="O363" s="1">
        <v>2400</v>
      </c>
      <c r="P363" s="1" t="s">
        <v>396</v>
      </c>
    </row>
    <row r="364" spans="1:16">
      <c r="A364" t="s">
        <v>53</v>
      </c>
      <c r="B364" s="1" t="s">
        <v>54</v>
      </c>
      <c r="C364" s="1">
        <v>2014</v>
      </c>
      <c r="D364" s="1">
        <v>2002</v>
      </c>
      <c r="E364" s="1" t="s">
        <v>58</v>
      </c>
      <c r="F364" s="1" t="s">
        <v>55</v>
      </c>
      <c r="G364" s="1" t="s">
        <v>391</v>
      </c>
      <c r="H364" s="1" t="s">
        <v>407</v>
      </c>
      <c r="I364" s="1" t="s">
        <v>408</v>
      </c>
      <c r="J364" s="1">
        <v>8</v>
      </c>
      <c r="K364" s="1" t="s">
        <v>410</v>
      </c>
      <c r="O364" s="1">
        <v>4200</v>
      </c>
      <c r="P364" s="1" t="s">
        <v>396</v>
      </c>
    </row>
    <row r="365" spans="1:16">
      <c r="A365" t="s">
        <v>53</v>
      </c>
      <c r="B365" s="1" t="s">
        <v>54</v>
      </c>
      <c r="C365" s="1">
        <v>2014</v>
      </c>
      <c r="D365" s="1">
        <v>2002</v>
      </c>
      <c r="E365" s="1" t="s">
        <v>58</v>
      </c>
      <c r="F365" s="1" t="s">
        <v>55</v>
      </c>
      <c r="G365" s="1" t="s">
        <v>391</v>
      </c>
      <c r="H365" s="1" t="s">
        <v>407</v>
      </c>
      <c r="I365" s="1" t="s">
        <v>408</v>
      </c>
      <c r="J365" s="1">
        <v>10</v>
      </c>
      <c r="K365" s="1" t="s">
        <v>410</v>
      </c>
      <c r="O365" s="1">
        <v>6600</v>
      </c>
      <c r="P365" s="1" t="s">
        <v>396</v>
      </c>
    </row>
    <row r="366" spans="1:16">
      <c r="A366" t="s">
        <v>53</v>
      </c>
      <c r="B366" s="1" t="s">
        <v>54</v>
      </c>
      <c r="C366" s="1">
        <v>2014</v>
      </c>
      <c r="D366" s="1">
        <v>2002</v>
      </c>
      <c r="E366" s="1" t="s">
        <v>58</v>
      </c>
      <c r="F366" s="1" t="s">
        <v>55</v>
      </c>
      <c r="G366" s="1" t="s">
        <v>391</v>
      </c>
      <c r="H366" s="1" t="s">
        <v>407</v>
      </c>
      <c r="I366" s="1" t="s">
        <v>408</v>
      </c>
      <c r="J366" s="1">
        <v>12</v>
      </c>
      <c r="K366" s="1" t="s">
        <v>410</v>
      </c>
      <c r="O366" s="1">
        <v>7440</v>
      </c>
      <c r="P366" s="1" t="s">
        <v>396</v>
      </c>
    </row>
    <row r="367" spans="1:16">
      <c r="A367" t="s">
        <v>53</v>
      </c>
      <c r="B367" s="1" t="s">
        <v>54</v>
      </c>
      <c r="C367" s="1">
        <v>2014</v>
      </c>
      <c r="D367" s="1">
        <v>2005</v>
      </c>
      <c r="E367" s="1" t="s">
        <v>58</v>
      </c>
      <c r="F367" s="1" t="s">
        <v>55</v>
      </c>
      <c r="G367" s="1" t="s">
        <v>391</v>
      </c>
      <c r="H367" s="1" t="s">
        <v>407</v>
      </c>
      <c r="I367" s="1" t="s">
        <v>408</v>
      </c>
      <c r="J367" s="1" t="s">
        <v>409</v>
      </c>
      <c r="K367" s="1" t="s">
        <v>410</v>
      </c>
      <c r="O367" s="1">
        <v>16</v>
      </c>
      <c r="P367" s="1" t="s">
        <v>396</v>
      </c>
    </row>
    <row r="368" spans="1:16">
      <c r="A368" t="s">
        <v>53</v>
      </c>
      <c r="B368" s="1" t="s">
        <v>54</v>
      </c>
      <c r="C368" s="1">
        <v>2014</v>
      </c>
      <c r="D368" s="1">
        <v>2005</v>
      </c>
      <c r="E368" s="1" t="s">
        <v>58</v>
      </c>
      <c r="F368" s="1" t="s">
        <v>55</v>
      </c>
      <c r="G368" s="1" t="s">
        <v>391</v>
      </c>
      <c r="H368" s="1" t="s">
        <v>407</v>
      </c>
      <c r="I368" s="1" t="s">
        <v>408</v>
      </c>
      <c r="J368" s="1">
        <v>1</v>
      </c>
      <c r="K368" s="1" t="s">
        <v>410</v>
      </c>
      <c r="O368" s="1">
        <v>44</v>
      </c>
      <c r="P368" s="1" t="s">
        <v>396</v>
      </c>
    </row>
    <row r="369" spans="1:16">
      <c r="A369" t="s">
        <v>53</v>
      </c>
      <c r="B369" s="1" t="s">
        <v>54</v>
      </c>
      <c r="C369" s="1">
        <v>2014</v>
      </c>
      <c r="D369" s="1">
        <v>2005</v>
      </c>
      <c r="E369" s="1" t="s">
        <v>58</v>
      </c>
      <c r="F369" s="1" t="s">
        <v>55</v>
      </c>
      <c r="G369" s="1" t="s">
        <v>391</v>
      </c>
      <c r="H369" s="1" t="s">
        <v>407</v>
      </c>
      <c r="I369" s="1" t="s">
        <v>408</v>
      </c>
      <c r="J369" s="1">
        <v>1.5</v>
      </c>
      <c r="K369" s="1" t="s">
        <v>410</v>
      </c>
      <c r="O369" s="1">
        <v>60.8</v>
      </c>
      <c r="P369" s="1" t="s">
        <v>396</v>
      </c>
    </row>
    <row r="370" spans="1:16">
      <c r="A370" t="s">
        <v>53</v>
      </c>
      <c r="B370" s="1" t="s">
        <v>54</v>
      </c>
      <c r="C370" s="1">
        <v>2014</v>
      </c>
      <c r="D370" s="1">
        <v>2005</v>
      </c>
      <c r="E370" s="1" t="s">
        <v>58</v>
      </c>
      <c r="F370" s="1" t="s">
        <v>55</v>
      </c>
      <c r="G370" s="1" t="s">
        <v>391</v>
      </c>
      <c r="H370" s="1" t="s">
        <v>407</v>
      </c>
      <c r="I370" s="1" t="s">
        <v>408</v>
      </c>
      <c r="J370" s="1">
        <v>2</v>
      </c>
      <c r="K370" s="1" t="s">
        <v>410</v>
      </c>
      <c r="O370" s="1">
        <v>108.8</v>
      </c>
      <c r="P370" s="1" t="s">
        <v>396</v>
      </c>
    </row>
    <row r="371" spans="1:16">
      <c r="A371" t="s">
        <v>53</v>
      </c>
      <c r="B371" s="1" t="s">
        <v>54</v>
      </c>
      <c r="C371" s="1">
        <v>2014</v>
      </c>
      <c r="D371" s="1">
        <v>2005</v>
      </c>
      <c r="E371" s="1" t="s">
        <v>58</v>
      </c>
      <c r="F371" s="1" t="s">
        <v>55</v>
      </c>
      <c r="G371" s="1" t="s">
        <v>391</v>
      </c>
      <c r="H371" s="1" t="s">
        <v>407</v>
      </c>
      <c r="I371" s="1" t="s">
        <v>408</v>
      </c>
      <c r="J371" s="1">
        <v>3</v>
      </c>
      <c r="K371" s="1" t="s">
        <v>410</v>
      </c>
      <c r="O371" s="1">
        <v>288</v>
      </c>
      <c r="P371" s="1" t="s">
        <v>396</v>
      </c>
    </row>
    <row r="372" spans="1:16">
      <c r="A372" t="s">
        <v>53</v>
      </c>
      <c r="B372" s="1" t="s">
        <v>54</v>
      </c>
      <c r="C372" s="1">
        <v>2014</v>
      </c>
      <c r="D372" s="1">
        <v>2005</v>
      </c>
      <c r="E372" s="1" t="s">
        <v>58</v>
      </c>
      <c r="F372" s="1" t="s">
        <v>55</v>
      </c>
      <c r="G372" s="1" t="s">
        <v>391</v>
      </c>
      <c r="H372" s="1" t="s">
        <v>407</v>
      </c>
      <c r="I372" s="1" t="s">
        <v>408</v>
      </c>
      <c r="J372" s="1">
        <v>4</v>
      </c>
      <c r="K372" s="1" t="s">
        <v>410</v>
      </c>
      <c r="O372" s="1">
        <v>640</v>
      </c>
      <c r="P372" s="1" t="s">
        <v>396</v>
      </c>
    </row>
    <row r="373" spans="1:16">
      <c r="A373" t="s">
        <v>53</v>
      </c>
      <c r="B373" s="1" t="s">
        <v>54</v>
      </c>
      <c r="C373" s="1">
        <v>2014</v>
      </c>
      <c r="D373" s="1">
        <v>2005</v>
      </c>
      <c r="E373" s="1" t="s">
        <v>58</v>
      </c>
      <c r="F373" s="1" t="s">
        <v>55</v>
      </c>
      <c r="G373" s="1" t="s">
        <v>391</v>
      </c>
      <c r="H373" s="1" t="s">
        <v>407</v>
      </c>
      <c r="I373" s="1" t="s">
        <v>408</v>
      </c>
      <c r="J373" s="1">
        <v>6</v>
      </c>
      <c r="K373" s="1" t="s">
        <v>410</v>
      </c>
      <c r="O373" s="1">
        <v>1280</v>
      </c>
      <c r="P373" s="1" t="s">
        <v>396</v>
      </c>
    </row>
    <row r="374" spans="1:16">
      <c r="A374" t="s">
        <v>53</v>
      </c>
      <c r="B374" s="1" t="s">
        <v>54</v>
      </c>
      <c r="C374" s="1">
        <v>2014</v>
      </c>
      <c r="D374" s="1">
        <v>2005</v>
      </c>
      <c r="E374" s="1" t="s">
        <v>58</v>
      </c>
      <c r="F374" s="1" t="s">
        <v>55</v>
      </c>
      <c r="G374" s="1" t="s">
        <v>391</v>
      </c>
      <c r="H374" s="1" t="s">
        <v>407</v>
      </c>
      <c r="I374" s="1" t="s">
        <v>408</v>
      </c>
      <c r="J374" s="1">
        <v>8</v>
      </c>
      <c r="K374" s="1" t="s">
        <v>410</v>
      </c>
      <c r="O374" s="1">
        <v>2240</v>
      </c>
      <c r="P374" s="1" t="s">
        <v>396</v>
      </c>
    </row>
    <row r="375" spans="1:16">
      <c r="A375" t="s">
        <v>53</v>
      </c>
      <c r="B375" s="1" t="s">
        <v>54</v>
      </c>
      <c r="C375" s="1">
        <v>2014</v>
      </c>
      <c r="D375" s="1">
        <v>2005</v>
      </c>
      <c r="E375" s="1" t="s">
        <v>58</v>
      </c>
      <c r="F375" s="1" t="s">
        <v>55</v>
      </c>
      <c r="G375" s="1" t="s">
        <v>391</v>
      </c>
      <c r="H375" s="1" t="s">
        <v>407</v>
      </c>
      <c r="I375" s="1" t="s">
        <v>408</v>
      </c>
      <c r="J375" s="1">
        <v>10</v>
      </c>
      <c r="K375" s="1" t="s">
        <v>410</v>
      </c>
      <c r="O375" s="1">
        <v>3520</v>
      </c>
      <c r="P375" s="1" t="s">
        <v>396</v>
      </c>
    </row>
    <row r="376" spans="1:16">
      <c r="A376" t="s">
        <v>53</v>
      </c>
      <c r="B376" s="1" t="s">
        <v>54</v>
      </c>
      <c r="C376" s="1">
        <v>2014</v>
      </c>
      <c r="D376" s="1">
        <v>2005</v>
      </c>
      <c r="E376" s="1" t="s">
        <v>58</v>
      </c>
      <c r="F376" s="1" t="s">
        <v>55</v>
      </c>
      <c r="G376" s="1" t="s">
        <v>391</v>
      </c>
      <c r="H376" s="1" t="s">
        <v>407</v>
      </c>
      <c r="I376" s="1" t="s">
        <v>408</v>
      </c>
      <c r="J376" s="1">
        <v>12</v>
      </c>
      <c r="K376" s="1" t="s">
        <v>410</v>
      </c>
      <c r="O376" s="1">
        <v>3968</v>
      </c>
      <c r="P376" s="1" t="s">
        <v>396</v>
      </c>
    </row>
    <row r="377" spans="1:16">
      <c r="A377" t="s">
        <v>53</v>
      </c>
      <c r="B377" s="1" t="s">
        <v>54</v>
      </c>
      <c r="C377" s="1">
        <v>2014</v>
      </c>
      <c r="D377" s="1">
        <v>2009</v>
      </c>
      <c r="E377" s="1" t="s">
        <v>58</v>
      </c>
      <c r="F377" s="1" t="s">
        <v>55</v>
      </c>
      <c r="G377" s="1" t="s">
        <v>391</v>
      </c>
      <c r="H377" s="1" t="s">
        <v>407</v>
      </c>
      <c r="I377" s="1" t="s">
        <v>408</v>
      </c>
      <c r="J377" s="1" t="s">
        <v>409</v>
      </c>
      <c r="K377" s="1" t="s">
        <v>410</v>
      </c>
      <c r="O377" s="1">
        <v>18</v>
      </c>
      <c r="P377" s="1" t="s">
        <v>396</v>
      </c>
    </row>
    <row r="378" spans="1:16">
      <c r="A378" t="s">
        <v>53</v>
      </c>
      <c r="B378" s="1" t="s">
        <v>54</v>
      </c>
      <c r="C378" s="1">
        <v>2014</v>
      </c>
      <c r="D378" s="1">
        <v>2009</v>
      </c>
      <c r="E378" s="1" t="s">
        <v>58</v>
      </c>
      <c r="F378" s="1" t="s">
        <v>55</v>
      </c>
      <c r="G378" s="1" t="s">
        <v>391</v>
      </c>
      <c r="H378" s="1" t="s">
        <v>407</v>
      </c>
      <c r="I378" s="1" t="s">
        <v>408</v>
      </c>
      <c r="J378" s="1">
        <v>1</v>
      </c>
      <c r="K378" s="1" t="s">
        <v>410</v>
      </c>
      <c r="O378" s="1">
        <v>50.4</v>
      </c>
      <c r="P378" s="1" t="s">
        <v>396</v>
      </c>
    </row>
    <row r="379" spans="1:16">
      <c r="A379" t="s">
        <v>53</v>
      </c>
      <c r="B379" s="1" t="s">
        <v>54</v>
      </c>
      <c r="C379" s="1">
        <v>2014</v>
      </c>
      <c r="D379" s="1">
        <v>2009</v>
      </c>
      <c r="E379" s="1" t="s">
        <v>58</v>
      </c>
      <c r="F379" s="1" t="s">
        <v>55</v>
      </c>
      <c r="G379" s="1" t="s">
        <v>391</v>
      </c>
      <c r="H379" s="1" t="s">
        <v>407</v>
      </c>
      <c r="I379" s="1" t="s">
        <v>408</v>
      </c>
      <c r="J379" s="1">
        <v>1.5</v>
      </c>
      <c r="K379" s="1" t="s">
        <v>410</v>
      </c>
      <c r="O379" s="1">
        <v>68.400000000000006</v>
      </c>
      <c r="P379" s="1" t="s">
        <v>396</v>
      </c>
    </row>
    <row r="380" spans="1:16">
      <c r="A380" t="s">
        <v>53</v>
      </c>
      <c r="B380" s="1" t="s">
        <v>54</v>
      </c>
      <c r="C380" s="1">
        <v>2014</v>
      </c>
      <c r="D380" s="1">
        <v>2009</v>
      </c>
      <c r="E380" s="1" t="s">
        <v>58</v>
      </c>
      <c r="F380" s="1" t="s">
        <v>55</v>
      </c>
      <c r="G380" s="1" t="s">
        <v>391</v>
      </c>
      <c r="H380" s="1" t="s">
        <v>407</v>
      </c>
      <c r="I380" s="1" t="s">
        <v>408</v>
      </c>
      <c r="J380" s="1">
        <v>2</v>
      </c>
      <c r="K380" s="1" t="s">
        <v>410</v>
      </c>
      <c r="O380" s="1">
        <v>122.4</v>
      </c>
      <c r="P380" s="1" t="s">
        <v>396</v>
      </c>
    </row>
    <row r="381" spans="1:16">
      <c r="A381" t="s">
        <v>53</v>
      </c>
      <c r="B381" s="1" t="s">
        <v>54</v>
      </c>
      <c r="C381" s="1">
        <v>2014</v>
      </c>
      <c r="D381" s="1">
        <v>2009</v>
      </c>
      <c r="E381" s="1" t="s">
        <v>58</v>
      </c>
      <c r="F381" s="1" t="s">
        <v>55</v>
      </c>
      <c r="G381" s="1" t="s">
        <v>391</v>
      </c>
      <c r="H381" s="1" t="s">
        <v>407</v>
      </c>
      <c r="I381" s="1" t="s">
        <v>408</v>
      </c>
      <c r="J381" s="1">
        <v>3</v>
      </c>
      <c r="K381" s="1" t="s">
        <v>410</v>
      </c>
      <c r="O381" s="1">
        <v>324</v>
      </c>
      <c r="P381" s="1" t="s">
        <v>396</v>
      </c>
    </row>
    <row r="382" spans="1:16">
      <c r="A382" t="s">
        <v>53</v>
      </c>
      <c r="B382" s="1" t="s">
        <v>54</v>
      </c>
      <c r="C382" s="1">
        <v>2014</v>
      </c>
      <c r="D382" s="1">
        <v>2009</v>
      </c>
      <c r="E382" s="1" t="s">
        <v>58</v>
      </c>
      <c r="F382" s="1" t="s">
        <v>55</v>
      </c>
      <c r="G382" s="1" t="s">
        <v>391</v>
      </c>
      <c r="H382" s="1" t="s">
        <v>407</v>
      </c>
      <c r="I382" s="1" t="s">
        <v>408</v>
      </c>
      <c r="J382" s="1">
        <v>4</v>
      </c>
      <c r="K382" s="1" t="s">
        <v>410</v>
      </c>
      <c r="O382" s="1">
        <v>720</v>
      </c>
      <c r="P382" s="1" t="s">
        <v>396</v>
      </c>
    </row>
    <row r="383" spans="1:16">
      <c r="A383" t="s">
        <v>53</v>
      </c>
      <c r="B383" s="1" t="s">
        <v>54</v>
      </c>
      <c r="C383" s="1">
        <v>2014</v>
      </c>
      <c r="D383" s="1">
        <v>2009</v>
      </c>
      <c r="E383" s="1" t="s">
        <v>58</v>
      </c>
      <c r="F383" s="1" t="s">
        <v>55</v>
      </c>
      <c r="G383" s="1" t="s">
        <v>391</v>
      </c>
      <c r="H383" s="1" t="s">
        <v>407</v>
      </c>
      <c r="I383" s="1" t="s">
        <v>408</v>
      </c>
      <c r="J383" s="1">
        <v>6</v>
      </c>
      <c r="K383" s="1" t="s">
        <v>410</v>
      </c>
      <c r="O383" s="1">
        <v>1440</v>
      </c>
      <c r="P383" s="1" t="s">
        <v>396</v>
      </c>
    </row>
    <row r="384" spans="1:16">
      <c r="A384" t="s">
        <v>53</v>
      </c>
      <c r="B384" s="1" t="s">
        <v>54</v>
      </c>
      <c r="C384" s="1">
        <v>2014</v>
      </c>
      <c r="D384" s="1">
        <v>2009</v>
      </c>
      <c r="E384" s="1" t="s">
        <v>58</v>
      </c>
      <c r="F384" s="1" t="s">
        <v>55</v>
      </c>
      <c r="G384" s="1" t="s">
        <v>391</v>
      </c>
      <c r="H384" s="1" t="s">
        <v>407</v>
      </c>
      <c r="I384" s="1" t="s">
        <v>408</v>
      </c>
      <c r="J384" s="1">
        <v>8</v>
      </c>
      <c r="K384" s="1" t="s">
        <v>410</v>
      </c>
      <c r="O384" s="1">
        <v>2520</v>
      </c>
      <c r="P384" s="1" t="s">
        <v>396</v>
      </c>
    </row>
    <row r="385" spans="1:16">
      <c r="A385" t="s">
        <v>53</v>
      </c>
      <c r="B385" s="1" t="s">
        <v>54</v>
      </c>
      <c r="C385" s="1">
        <v>2014</v>
      </c>
      <c r="D385" s="1">
        <v>2009</v>
      </c>
      <c r="E385" s="1" t="s">
        <v>58</v>
      </c>
      <c r="F385" s="1" t="s">
        <v>55</v>
      </c>
      <c r="G385" s="1" t="s">
        <v>391</v>
      </c>
      <c r="H385" s="1" t="s">
        <v>407</v>
      </c>
      <c r="I385" s="1" t="s">
        <v>408</v>
      </c>
      <c r="J385" s="1">
        <v>10</v>
      </c>
      <c r="K385" s="1" t="s">
        <v>410</v>
      </c>
      <c r="O385" s="1">
        <v>3960</v>
      </c>
      <c r="P385" s="1" t="s">
        <v>396</v>
      </c>
    </row>
    <row r="386" spans="1:16">
      <c r="A386" t="s">
        <v>53</v>
      </c>
      <c r="B386" s="1" t="s">
        <v>54</v>
      </c>
      <c r="C386" s="1">
        <v>2014</v>
      </c>
      <c r="D386" s="1">
        <v>2009</v>
      </c>
      <c r="E386" s="1" t="s">
        <v>58</v>
      </c>
      <c r="F386" s="1" t="s">
        <v>55</v>
      </c>
      <c r="G386" s="1" t="s">
        <v>391</v>
      </c>
      <c r="H386" s="1" t="s">
        <v>407</v>
      </c>
      <c r="I386" s="1" t="s">
        <v>408</v>
      </c>
      <c r="J386" s="1">
        <v>12</v>
      </c>
      <c r="K386" s="1" t="s">
        <v>410</v>
      </c>
      <c r="O386" s="1">
        <v>4464</v>
      </c>
      <c r="P386" s="1" t="s">
        <v>396</v>
      </c>
    </row>
    <row r="387" spans="1:16">
      <c r="A387" t="s">
        <v>53</v>
      </c>
      <c r="B387" s="1" t="s">
        <v>54</v>
      </c>
      <c r="C387" s="1">
        <v>2014</v>
      </c>
      <c r="D387" s="1">
        <v>2010</v>
      </c>
      <c r="E387" s="1" t="s">
        <v>58</v>
      </c>
      <c r="F387" s="1" t="s">
        <v>55</v>
      </c>
      <c r="G387" s="1" t="s">
        <v>391</v>
      </c>
      <c r="H387" s="1" t="s">
        <v>407</v>
      </c>
      <c r="I387" s="1" t="s">
        <v>408</v>
      </c>
      <c r="J387" s="1" t="s">
        <v>409</v>
      </c>
      <c r="K387" s="1" t="s">
        <v>410</v>
      </c>
      <c r="O387" s="1">
        <v>20</v>
      </c>
      <c r="P387" s="1" t="s">
        <v>396</v>
      </c>
    </row>
    <row r="388" spans="1:16">
      <c r="A388" t="s">
        <v>53</v>
      </c>
      <c r="B388" s="1" t="s">
        <v>54</v>
      </c>
      <c r="C388" s="1">
        <v>2014</v>
      </c>
      <c r="D388" s="1">
        <v>2010</v>
      </c>
      <c r="E388" s="1" t="s">
        <v>58</v>
      </c>
      <c r="F388" s="1" t="s">
        <v>55</v>
      </c>
      <c r="G388" s="1" t="s">
        <v>391</v>
      </c>
      <c r="H388" s="1" t="s">
        <v>407</v>
      </c>
      <c r="I388" s="1" t="s">
        <v>408</v>
      </c>
      <c r="J388" s="1">
        <v>1</v>
      </c>
      <c r="K388" s="1" t="s">
        <v>410</v>
      </c>
      <c r="O388" s="1">
        <v>56</v>
      </c>
      <c r="P388" s="1" t="s">
        <v>396</v>
      </c>
    </row>
    <row r="389" spans="1:16">
      <c r="A389" t="s">
        <v>53</v>
      </c>
      <c r="B389" s="1" t="s">
        <v>54</v>
      </c>
      <c r="C389" s="1">
        <v>2014</v>
      </c>
      <c r="D389" s="1">
        <v>2010</v>
      </c>
      <c r="E389" s="1" t="s">
        <v>58</v>
      </c>
      <c r="F389" s="1" t="s">
        <v>55</v>
      </c>
      <c r="G389" s="1" t="s">
        <v>391</v>
      </c>
      <c r="H389" s="1" t="s">
        <v>407</v>
      </c>
      <c r="I389" s="1" t="s">
        <v>408</v>
      </c>
      <c r="J389" s="1">
        <v>1.5</v>
      </c>
      <c r="K389" s="1" t="s">
        <v>410</v>
      </c>
      <c r="O389" s="1">
        <v>76</v>
      </c>
      <c r="P389" s="1" t="s">
        <v>396</v>
      </c>
    </row>
    <row r="390" spans="1:16">
      <c r="A390" t="s">
        <v>53</v>
      </c>
      <c r="B390" s="1" t="s">
        <v>54</v>
      </c>
      <c r="C390" s="1">
        <v>2014</v>
      </c>
      <c r="D390" s="1">
        <v>2010</v>
      </c>
      <c r="E390" s="1" t="s">
        <v>58</v>
      </c>
      <c r="F390" s="1" t="s">
        <v>55</v>
      </c>
      <c r="G390" s="1" t="s">
        <v>391</v>
      </c>
      <c r="H390" s="1" t="s">
        <v>407</v>
      </c>
      <c r="I390" s="1" t="s">
        <v>408</v>
      </c>
      <c r="J390" s="1">
        <v>2</v>
      </c>
      <c r="K390" s="1" t="s">
        <v>410</v>
      </c>
      <c r="O390" s="1">
        <v>136</v>
      </c>
      <c r="P390" s="1" t="s">
        <v>396</v>
      </c>
    </row>
    <row r="391" spans="1:16">
      <c r="A391" t="s">
        <v>53</v>
      </c>
      <c r="B391" s="1" t="s">
        <v>54</v>
      </c>
      <c r="C391" s="1">
        <v>2014</v>
      </c>
      <c r="D391" s="1">
        <v>2010</v>
      </c>
      <c r="E391" s="1" t="s">
        <v>58</v>
      </c>
      <c r="F391" s="1" t="s">
        <v>55</v>
      </c>
      <c r="G391" s="1" t="s">
        <v>391</v>
      </c>
      <c r="H391" s="1" t="s">
        <v>407</v>
      </c>
      <c r="I391" s="1" t="s">
        <v>408</v>
      </c>
      <c r="J391" s="1">
        <v>3</v>
      </c>
      <c r="K391" s="1" t="s">
        <v>410</v>
      </c>
      <c r="O391" s="1">
        <v>360</v>
      </c>
      <c r="P391" s="1" t="s">
        <v>396</v>
      </c>
    </row>
    <row r="392" spans="1:16">
      <c r="A392" t="s">
        <v>53</v>
      </c>
      <c r="B392" s="1" t="s">
        <v>54</v>
      </c>
      <c r="C392" s="1">
        <v>2014</v>
      </c>
      <c r="D392" s="1">
        <v>2010</v>
      </c>
      <c r="E392" s="1" t="s">
        <v>58</v>
      </c>
      <c r="F392" s="1" t="s">
        <v>55</v>
      </c>
      <c r="G392" s="1" t="s">
        <v>391</v>
      </c>
      <c r="H392" s="1" t="s">
        <v>407</v>
      </c>
      <c r="I392" s="1" t="s">
        <v>408</v>
      </c>
      <c r="J392" s="1">
        <v>4</v>
      </c>
      <c r="K392" s="1" t="s">
        <v>410</v>
      </c>
      <c r="O392" s="1">
        <v>800</v>
      </c>
      <c r="P392" s="1" t="s">
        <v>396</v>
      </c>
    </row>
    <row r="393" spans="1:16">
      <c r="A393" t="s">
        <v>53</v>
      </c>
      <c r="B393" s="1" t="s">
        <v>54</v>
      </c>
      <c r="C393" s="1">
        <v>2014</v>
      </c>
      <c r="D393" s="1">
        <v>2010</v>
      </c>
      <c r="E393" s="1" t="s">
        <v>58</v>
      </c>
      <c r="F393" s="1" t="s">
        <v>55</v>
      </c>
      <c r="G393" s="1" t="s">
        <v>391</v>
      </c>
      <c r="H393" s="1" t="s">
        <v>407</v>
      </c>
      <c r="I393" s="1" t="s">
        <v>408</v>
      </c>
      <c r="J393" s="1">
        <v>6</v>
      </c>
      <c r="K393" s="1" t="s">
        <v>410</v>
      </c>
      <c r="O393" s="1">
        <v>1600</v>
      </c>
      <c r="P393" s="1" t="s">
        <v>396</v>
      </c>
    </row>
    <row r="394" spans="1:16">
      <c r="A394" t="s">
        <v>53</v>
      </c>
      <c r="B394" s="1" t="s">
        <v>54</v>
      </c>
      <c r="C394" s="1">
        <v>2014</v>
      </c>
      <c r="D394" s="1">
        <v>2010</v>
      </c>
      <c r="E394" s="1" t="s">
        <v>58</v>
      </c>
      <c r="F394" s="1" t="s">
        <v>55</v>
      </c>
      <c r="G394" s="1" t="s">
        <v>391</v>
      </c>
      <c r="H394" s="1" t="s">
        <v>407</v>
      </c>
      <c r="I394" s="1" t="s">
        <v>408</v>
      </c>
      <c r="J394" s="1">
        <v>8</v>
      </c>
      <c r="K394" s="1" t="s">
        <v>410</v>
      </c>
      <c r="O394" s="1">
        <v>2800</v>
      </c>
      <c r="P394" s="1" t="s">
        <v>396</v>
      </c>
    </row>
    <row r="395" spans="1:16">
      <c r="A395" t="s">
        <v>53</v>
      </c>
      <c r="B395" s="1" t="s">
        <v>54</v>
      </c>
      <c r="C395" s="1">
        <v>2014</v>
      </c>
      <c r="D395" s="1">
        <v>2010</v>
      </c>
      <c r="E395" s="1" t="s">
        <v>58</v>
      </c>
      <c r="F395" s="1" t="s">
        <v>55</v>
      </c>
      <c r="G395" s="1" t="s">
        <v>391</v>
      </c>
      <c r="H395" s="1" t="s">
        <v>407</v>
      </c>
      <c r="I395" s="1" t="s">
        <v>408</v>
      </c>
      <c r="J395" s="1">
        <v>10</v>
      </c>
      <c r="K395" s="1" t="s">
        <v>410</v>
      </c>
      <c r="O395" s="1">
        <v>4400</v>
      </c>
      <c r="P395" s="1" t="s">
        <v>396</v>
      </c>
    </row>
    <row r="396" spans="1:16">
      <c r="A396" t="s">
        <v>53</v>
      </c>
      <c r="B396" s="1" t="s">
        <v>54</v>
      </c>
      <c r="C396" s="1">
        <v>2014</v>
      </c>
      <c r="D396" s="1">
        <v>2010</v>
      </c>
      <c r="E396" s="1" t="s">
        <v>58</v>
      </c>
      <c r="F396" s="1" t="s">
        <v>55</v>
      </c>
      <c r="G396" s="1" t="s">
        <v>391</v>
      </c>
      <c r="H396" s="1" t="s">
        <v>407</v>
      </c>
      <c r="I396" s="1" t="s">
        <v>408</v>
      </c>
      <c r="J396" s="1">
        <v>12</v>
      </c>
      <c r="K396" s="1" t="s">
        <v>410</v>
      </c>
      <c r="O396" s="1">
        <v>4960</v>
      </c>
      <c r="P396" s="1" t="s">
        <v>396</v>
      </c>
    </row>
    <row r="397" spans="1:16">
      <c r="A397" t="s">
        <v>53</v>
      </c>
      <c r="B397" s="1" t="s">
        <v>54</v>
      </c>
      <c r="C397" s="1">
        <v>2014</v>
      </c>
      <c r="D397" s="1">
        <v>2011</v>
      </c>
      <c r="E397" s="1" t="s">
        <v>58</v>
      </c>
      <c r="F397" s="1" t="s">
        <v>55</v>
      </c>
      <c r="G397" s="1" t="s">
        <v>391</v>
      </c>
      <c r="H397" s="1" t="s">
        <v>407</v>
      </c>
      <c r="I397" s="1" t="s">
        <v>408</v>
      </c>
      <c r="J397" s="1" t="s">
        <v>409</v>
      </c>
      <c r="K397" s="1" t="s">
        <v>410</v>
      </c>
      <c r="O397" s="1">
        <v>20</v>
      </c>
      <c r="P397" s="1" t="s">
        <v>396</v>
      </c>
    </row>
    <row r="398" spans="1:16">
      <c r="A398" t="s">
        <v>53</v>
      </c>
      <c r="B398" s="1" t="s">
        <v>54</v>
      </c>
      <c r="C398" s="1">
        <v>2014</v>
      </c>
      <c r="D398" s="1">
        <v>2011</v>
      </c>
      <c r="E398" s="1" t="s">
        <v>58</v>
      </c>
      <c r="F398" s="1" t="s">
        <v>55</v>
      </c>
      <c r="G398" s="1" t="s">
        <v>391</v>
      </c>
      <c r="H398" s="1" t="s">
        <v>407</v>
      </c>
      <c r="I398" s="1" t="s">
        <v>408</v>
      </c>
      <c r="J398" s="1">
        <v>1</v>
      </c>
      <c r="K398" s="1" t="s">
        <v>410</v>
      </c>
      <c r="O398" s="1">
        <v>56</v>
      </c>
      <c r="P398" s="1" t="s">
        <v>396</v>
      </c>
    </row>
    <row r="399" spans="1:16">
      <c r="A399" t="s">
        <v>53</v>
      </c>
      <c r="B399" s="1" t="s">
        <v>54</v>
      </c>
      <c r="C399" s="1">
        <v>2014</v>
      </c>
      <c r="D399" s="1">
        <v>2011</v>
      </c>
      <c r="E399" s="1" t="s">
        <v>58</v>
      </c>
      <c r="F399" s="1" t="s">
        <v>55</v>
      </c>
      <c r="G399" s="1" t="s">
        <v>391</v>
      </c>
      <c r="H399" s="1" t="s">
        <v>407</v>
      </c>
      <c r="I399" s="1" t="s">
        <v>408</v>
      </c>
      <c r="J399" s="1">
        <v>1.5</v>
      </c>
      <c r="K399" s="1" t="s">
        <v>410</v>
      </c>
      <c r="O399" s="1">
        <v>76</v>
      </c>
      <c r="P399" s="1" t="s">
        <v>396</v>
      </c>
    </row>
    <row r="400" spans="1:16">
      <c r="A400" t="s">
        <v>53</v>
      </c>
      <c r="B400" s="1" t="s">
        <v>54</v>
      </c>
      <c r="C400" s="1">
        <v>2014</v>
      </c>
      <c r="D400" s="1">
        <v>2011</v>
      </c>
      <c r="E400" s="1" t="s">
        <v>58</v>
      </c>
      <c r="F400" s="1" t="s">
        <v>55</v>
      </c>
      <c r="G400" s="1" t="s">
        <v>391</v>
      </c>
      <c r="H400" s="1" t="s">
        <v>407</v>
      </c>
      <c r="I400" s="1" t="s">
        <v>408</v>
      </c>
      <c r="J400" s="1">
        <v>2</v>
      </c>
      <c r="K400" s="1" t="s">
        <v>410</v>
      </c>
      <c r="O400" s="1">
        <v>136</v>
      </c>
      <c r="P400" s="1" t="s">
        <v>396</v>
      </c>
    </row>
    <row r="401" spans="1:16">
      <c r="A401" t="s">
        <v>53</v>
      </c>
      <c r="B401" s="1" t="s">
        <v>54</v>
      </c>
      <c r="C401" s="1">
        <v>2014</v>
      </c>
      <c r="D401" s="1">
        <v>2011</v>
      </c>
      <c r="E401" s="1" t="s">
        <v>58</v>
      </c>
      <c r="F401" s="1" t="s">
        <v>55</v>
      </c>
      <c r="G401" s="1" t="s">
        <v>391</v>
      </c>
      <c r="H401" s="1" t="s">
        <v>407</v>
      </c>
      <c r="I401" s="1" t="s">
        <v>408</v>
      </c>
      <c r="J401" s="1">
        <v>3</v>
      </c>
      <c r="K401" s="1" t="s">
        <v>410</v>
      </c>
      <c r="O401" s="1">
        <v>360</v>
      </c>
      <c r="P401" s="1" t="s">
        <v>396</v>
      </c>
    </row>
    <row r="402" spans="1:16">
      <c r="A402" t="s">
        <v>53</v>
      </c>
      <c r="B402" s="1" t="s">
        <v>54</v>
      </c>
      <c r="C402" s="1">
        <v>2014</v>
      </c>
      <c r="D402" s="1">
        <v>2011</v>
      </c>
      <c r="E402" s="1" t="s">
        <v>58</v>
      </c>
      <c r="F402" s="1" t="s">
        <v>55</v>
      </c>
      <c r="G402" s="1" t="s">
        <v>391</v>
      </c>
      <c r="H402" s="1" t="s">
        <v>407</v>
      </c>
      <c r="I402" s="1" t="s">
        <v>408</v>
      </c>
      <c r="J402" s="1">
        <v>4</v>
      </c>
      <c r="K402" s="1" t="s">
        <v>410</v>
      </c>
      <c r="O402" s="1">
        <v>800</v>
      </c>
      <c r="P402" s="1" t="s">
        <v>396</v>
      </c>
    </row>
    <row r="403" spans="1:16">
      <c r="A403" t="s">
        <v>53</v>
      </c>
      <c r="B403" s="1" t="s">
        <v>54</v>
      </c>
      <c r="C403" s="1">
        <v>2014</v>
      </c>
      <c r="D403" s="1">
        <v>2011</v>
      </c>
      <c r="E403" s="1" t="s">
        <v>58</v>
      </c>
      <c r="F403" s="1" t="s">
        <v>55</v>
      </c>
      <c r="G403" s="1" t="s">
        <v>391</v>
      </c>
      <c r="H403" s="1" t="s">
        <v>407</v>
      </c>
      <c r="I403" s="1" t="s">
        <v>408</v>
      </c>
      <c r="J403" s="1">
        <v>6</v>
      </c>
      <c r="K403" s="1" t="s">
        <v>410</v>
      </c>
      <c r="O403" s="1">
        <v>1600</v>
      </c>
      <c r="P403" s="1" t="s">
        <v>396</v>
      </c>
    </row>
    <row r="404" spans="1:16">
      <c r="A404" t="s">
        <v>53</v>
      </c>
      <c r="B404" s="1" t="s">
        <v>54</v>
      </c>
      <c r="C404" s="1">
        <v>2014</v>
      </c>
      <c r="D404" s="1">
        <v>2011</v>
      </c>
      <c r="E404" s="1" t="s">
        <v>58</v>
      </c>
      <c r="F404" s="1" t="s">
        <v>55</v>
      </c>
      <c r="G404" s="1" t="s">
        <v>391</v>
      </c>
      <c r="H404" s="1" t="s">
        <v>407</v>
      </c>
      <c r="I404" s="1" t="s">
        <v>408</v>
      </c>
      <c r="J404" s="1">
        <v>8</v>
      </c>
      <c r="K404" s="1" t="s">
        <v>410</v>
      </c>
      <c r="O404" s="1">
        <v>2800</v>
      </c>
      <c r="P404" s="1" t="s">
        <v>396</v>
      </c>
    </row>
    <row r="405" spans="1:16">
      <c r="A405" t="s">
        <v>53</v>
      </c>
      <c r="B405" s="1" t="s">
        <v>54</v>
      </c>
      <c r="C405" s="1">
        <v>2014</v>
      </c>
      <c r="D405" s="1">
        <v>2011</v>
      </c>
      <c r="E405" s="1" t="s">
        <v>58</v>
      </c>
      <c r="F405" s="1" t="s">
        <v>55</v>
      </c>
      <c r="G405" s="1" t="s">
        <v>391</v>
      </c>
      <c r="H405" s="1" t="s">
        <v>407</v>
      </c>
      <c r="I405" s="1" t="s">
        <v>408</v>
      </c>
      <c r="J405" s="1">
        <v>10</v>
      </c>
      <c r="K405" s="1" t="s">
        <v>410</v>
      </c>
      <c r="O405" s="1">
        <v>4400</v>
      </c>
      <c r="P405" s="1" t="s">
        <v>396</v>
      </c>
    </row>
    <row r="406" spans="1:16">
      <c r="A406" t="s">
        <v>53</v>
      </c>
      <c r="B406" s="1" t="s">
        <v>54</v>
      </c>
      <c r="C406" s="1">
        <v>2014</v>
      </c>
      <c r="D406" s="1">
        <v>2011</v>
      </c>
      <c r="E406" s="1" t="s">
        <v>58</v>
      </c>
      <c r="F406" s="1" t="s">
        <v>55</v>
      </c>
      <c r="G406" s="1" t="s">
        <v>391</v>
      </c>
      <c r="H406" s="1" t="s">
        <v>407</v>
      </c>
      <c r="I406" s="1" t="s">
        <v>408</v>
      </c>
      <c r="J406" s="1">
        <v>12</v>
      </c>
      <c r="K406" s="1" t="s">
        <v>410</v>
      </c>
      <c r="O406" s="1">
        <v>4960</v>
      </c>
      <c r="P406" s="1" t="s">
        <v>396</v>
      </c>
    </row>
    <row r="407" spans="1:16">
      <c r="A407" t="s">
        <v>53</v>
      </c>
      <c r="B407" s="1" t="s">
        <v>54</v>
      </c>
      <c r="C407" s="1">
        <v>2014</v>
      </c>
      <c r="D407" s="1">
        <v>2012</v>
      </c>
      <c r="E407" s="1" t="s">
        <v>58</v>
      </c>
      <c r="F407" s="1" t="s">
        <v>55</v>
      </c>
      <c r="G407" s="1" t="s">
        <v>391</v>
      </c>
      <c r="H407" s="1" t="s">
        <v>407</v>
      </c>
      <c r="I407" s="1" t="s">
        <v>408</v>
      </c>
      <c r="J407" s="1" t="s">
        <v>409</v>
      </c>
      <c r="K407" s="1" t="s">
        <v>410</v>
      </c>
      <c r="O407" s="1">
        <v>26.5</v>
      </c>
      <c r="P407" s="1" t="s">
        <v>396</v>
      </c>
    </row>
    <row r="408" spans="1:16">
      <c r="A408" t="s">
        <v>53</v>
      </c>
      <c r="B408" s="1" t="s">
        <v>54</v>
      </c>
      <c r="C408" s="1">
        <v>2014</v>
      </c>
      <c r="D408" s="1">
        <v>2012</v>
      </c>
      <c r="E408" s="1" t="s">
        <v>58</v>
      </c>
      <c r="F408" s="1" t="s">
        <v>55</v>
      </c>
      <c r="G408" s="1" t="s">
        <v>391</v>
      </c>
      <c r="H408" s="1" t="s">
        <v>407</v>
      </c>
      <c r="I408" s="1" t="s">
        <v>408</v>
      </c>
      <c r="J408" s="1">
        <v>1</v>
      </c>
      <c r="K408" s="1" t="s">
        <v>410</v>
      </c>
      <c r="O408" s="1">
        <v>74.2</v>
      </c>
      <c r="P408" s="1" t="s">
        <v>396</v>
      </c>
    </row>
    <row r="409" spans="1:16">
      <c r="A409" t="s">
        <v>53</v>
      </c>
      <c r="B409" s="1" t="s">
        <v>54</v>
      </c>
      <c r="C409" s="1">
        <v>2014</v>
      </c>
      <c r="D409" s="1">
        <v>2012</v>
      </c>
      <c r="E409" s="1" t="s">
        <v>58</v>
      </c>
      <c r="F409" s="1" t="s">
        <v>55</v>
      </c>
      <c r="G409" s="1" t="s">
        <v>391</v>
      </c>
      <c r="H409" s="1" t="s">
        <v>407</v>
      </c>
      <c r="I409" s="1" t="s">
        <v>408</v>
      </c>
      <c r="J409" s="1">
        <v>1.5</v>
      </c>
      <c r="K409" s="1" t="s">
        <v>410</v>
      </c>
      <c r="O409" s="1">
        <v>100.7</v>
      </c>
      <c r="P409" s="1" t="s">
        <v>396</v>
      </c>
    </row>
    <row r="410" spans="1:16">
      <c r="A410" t="s">
        <v>53</v>
      </c>
      <c r="B410" s="1" t="s">
        <v>54</v>
      </c>
      <c r="C410" s="1">
        <v>2014</v>
      </c>
      <c r="D410" s="1">
        <v>2012</v>
      </c>
      <c r="E410" s="1" t="s">
        <v>58</v>
      </c>
      <c r="F410" s="1" t="s">
        <v>55</v>
      </c>
      <c r="G410" s="1" t="s">
        <v>391</v>
      </c>
      <c r="H410" s="1" t="s">
        <v>407</v>
      </c>
      <c r="I410" s="1" t="s">
        <v>408</v>
      </c>
      <c r="J410" s="1">
        <v>2</v>
      </c>
      <c r="K410" s="1" t="s">
        <v>410</v>
      </c>
      <c r="O410" s="1">
        <v>180.2</v>
      </c>
      <c r="P410" s="1" t="s">
        <v>396</v>
      </c>
    </row>
    <row r="411" spans="1:16">
      <c r="A411" t="s">
        <v>53</v>
      </c>
      <c r="B411" s="1" t="s">
        <v>54</v>
      </c>
      <c r="C411" s="1">
        <v>2014</v>
      </c>
      <c r="D411" s="1">
        <v>2012</v>
      </c>
      <c r="E411" s="1" t="s">
        <v>58</v>
      </c>
      <c r="F411" s="1" t="s">
        <v>55</v>
      </c>
      <c r="G411" s="1" t="s">
        <v>391</v>
      </c>
      <c r="H411" s="1" t="s">
        <v>407</v>
      </c>
      <c r="I411" s="1" t="s">
        <v>408</v>
      </c>
      <c r="J411" s="1">
        <v>3</v>
      </c>
      <c r="K411" s="1" t="s">
        <v>410</v>
      </c>
      <c r="O411" s="1">
        <v>477</v>
      </c>
      <c r="P411" s="1" t="s">
        <v>396</v>
      </c>
    </row>
    <row r="412" spans="1:16">
      <c r="A412" t="s">
        <v>53</v>
      </c>
      <c r="B412" s="1" t="s">
        <v>54</v>
      </c>
      <c r="C412" s="1">
        <v>2014</v>
      </c>
      <c r="D412" s="1">
        <v>2012</v>
      </c>
      <c r="E412" s="1" t="s">
        <v>58</v>
      </c>
      <c r="F412" s="1" t="s">
        <v>55</v>
      </c>
      <c r="G412" s="1" t="s">
        <v>391</v>
      </c>
      <c r="H412" s="1" t="s">
        <v>407</v>
      </c>
      <c r="I412" s="1" t="s">
        <v>408</v>
      </c>
      <c r="J412" s="1">
        <v>4</v>
      </c>
      <c r="K412" s="1" t="s">
        <v>410</v>
      </c>
      <c r="O412" s="1">
        <v>1060</v>
      </c>
      <c r="P412" s="1" t="s">
        <v>396</v>
      </c>
    </row>
    <row r="413" spans="1:16">
      <c r="A413" t="s">
        <v>53</v>
      </c>
      <c r="B413" s="1" t="s">
        <v>54</v>
      </c>
      <c r="C413" s="1">
        <v>2014</v>
      </c>
      <c r="D413" s="1">
        <v>2012</v>
      </c>
      <c r="E413" s="1" t="s">
        <v>58</v>
      </c>
      <c r="F413" s="1" t="s">
        <v>55</v>
      </c>
      <c r="G413" s="1" t="s">
        <v>391</v>
      </c>
      <c r="H413" s="1" t="s">
        <v>407</v>
      </c>
      <c r="I413" s="1" t="s">
        <v>408</v>
      </c>
      <c r="J413" s="1">
        <v>6</v>
      </c>
      <c r="K413" s="1" t="s">
        <v>410</v>
      </c>
      <c r="O413" s="1">
        <v>2120</v>
      </c>
      <c r="P413" s="1" t="s">
        <v>396</v>
      </c>
    </row>
    <row r="414" spans="1:16">
      <c r="A414" t="s">
        <v>53</v>
      </c>
      <c r="B414" s="1" t="s">
        <v>54</v>
      </c>
      <c r="C414" s="1">
        <v>2014</v>
      </c>
      <c r="D414" s="1">
        <v>2012</v>
      </c>
      <c r="E414" s="1" t="s">
        <v>58</v>
      </c>
      <c r="F414" s="1" t="s">
        <v>55</v>
      </c>
      <c r="G414" s="1" t="s">
        <v>391</v>
      </c>
      <c r="H414" s="1" t="s">
        <v>407</v>
      </c>
      <c r="I414" s="1" t="s">
        <v>408</v>
      </c>
      <c r="J414" s="1">
        <v>8</v>
      </c>
      <c r="K414" s="1" t="s">
        <v>410</v>
      </c>
      <c r="O414" s="1">
        <v>3710</v>
      </c>
      <c r="P414" s="1" t="s">
        <v>396</v>
      </c>
    </row>
    <row r="415" spans="1:16">
      <c r="A415" t="s">
        <v>53</v>
      </c>
      <c r="B415" s="1" t="s">
        <v>54</v>
      </c>
      <c r="C415" s="1">
        <v>2014</v>
      </c>
      <c r="D415" s="1">
        <v>2012</v>
      </c>
      <c r="E415" s="1" t="s">
        <v>58</v>
      </c>
      <c r="F415" s="1" t="s">
        <v>55</v>
      </c>
      <c r="G415" s="1" t="s">
        <v>391</v>
      </c>
      <c r="H415" s="1" t="s">
        <v>407</v>
      </c>
      <c r="I415" s="1" t="s">
        <v>408</v>
      </c>
      <c r="J415" s="1">
        <v>10</v>
      </c>
      <c r="K415" s="1" t="s">
        <v>410</v>
      </c>
      <c r="O415" s="1">
        <v>5830</v>
      </c>
      <c r="P415" s="1" t="s">
        <v>396</v>
      </c>
    </row>
    <row r="416" spans="1:16">
      <c r="A416" t="s">
        <v>53</v>
      </c>
      <c r="B416" s="1" t="s">
        <v>54</v>
      </c>
      <c r="C416" s="1">
        <v>2014</v>
      </c>
      <c r="D416" s="1">
        <v>2012</v>
      </c>
      <c r="E416" s="1" t="s">
        <v>58</v>
      </c>
      <c r="F416" s="1" t="s">
        <v>55</v>
      </c>
      <c r="G416" s="1" t="s">
        <v>391</v>
      </c>
      <c r="H416" s="1" t="s">
        <v>407</v>
      </c>
      <c r="I416" s="1" t="s">
        <v>408</v>
      </c>
      <c r="J416" s="1">
        <v>12</v>
      </c>
      <c r="K416" s="1" t="s">
        <v>410</v>
      </c>
      <c r="O416" s="1">
        <v>6572</v>
      </c>
      <c r="P416" s="1" t="s">
        <v>396</v>
      </c>
    </row>
    <row r="417" spans="1:17">
      <c r="A417" t="s">
        <v>53</v>
      </c>
      <c r="B417" s="1" t="s">
        <v>54</v>
      </c>
      <c r="C417" s="1">
        <v>2014</v>
      </c>
      <c r="D417" s="1">
        <v>2014</v>
      </c>
      <c r="E417" s="1" t="s">
        <v>58</v>
      </c>
      <c r="F417" s="1" t="s">
        <v>55</v>
      </c>
      <c r="G417" s="1" t="s">
        <v>391</v>
      </c>
      <c r="H417" s="1" t="s">
        <v>407</v>
      </c>
      <c r="I417" s="1" t="s">
        <v>408</v>
      </c>
      <c r="J417" s="1" t="s">
        <v>409</v>
      </c>
      <c r="K417" s="1" t="s">
        <v>410</v>
      </c>
      <c r="O417" s="1">
        <v>27.5</v>
      </c>
      <c r="P417" s="1" t="s">
        <v>396</v>
      </c>
    </row>
    <row r="418" spans="1:17">
      <c r="A418" t="s">
        <v>53</v>
      </c>
      <c r="B418" s="1" t="s">
        <v>54</v>
      </c>
      <c r="C418" s="1">
        <v>2014</v>
      </c>
      <c r="D418" s="1">
        <v>2014</v>
      </c>
      <c r="E418" s="1" t="s">
        <v>58</v>
      </c>
      <c r="F418" s="1" t="s">
        <v>55</v>
      </c>
      <c r="G418" s="1" t="s">
        <v>391</v>
      </c>
      <c r="H418" s="1" t="s">
        <v>407</v>
      </c>
      <c r="I418" s="1" t="s">
        <v>408</v>
      </c>
      <c r="J418" s="1">
        <v>1</v>
      </c>
      <c r="K418" s="1" t="s">
        <v>410</v>
      </c>
      <c r="O418" s="1">
        <v>77</v>
      </c>
      <c r="P418" s="1" t="s">
        <v>396</v>
      </c>
    </row>
    <row r="419" spans="1:17">
      <c r="A419" t="s">
        <v>53</v>
      </c>
      <c r="B419" s="1" t="s">
        <v>54</v>
      </c>
      <c r="C419" s="1">
        <v>2014</v>
      </c>
      <c r="D419" s="1">
        <v>2014</v>
      </c>
      <c r="E419" s="1" t="s">
        <v>58</v>
      </c>
      <c r="F419" s="1" t="s">
        <v>55</v>
      </c>
      <c r="G419" s="1" t="s">
        <v>391</v>
      </c>
      <c r="H419" s="1" t="s">
        <v>407</v>
      </c>
      <c r="I419" s="1" t="s">
        <v>408</v>
      </c>
      <c r="J419" s="1">
        <v>1.5</v>
      </c>
      <c r="K419" s="1" t="s">
        <v>410</v>
      </c>
      <c r="O419" s="1">
        <v>104.5</v>
      </c>
      <c r="P419" s="1" t="s">
        <v>396</v>
      </c>
    </row>
    <row r="420" spans="1:17">
      <c r="A420" t="s">
        <v>53</v>
      </c>
      <c r="B420" s="1" t="s">
        <v>54</v>
      </c>
      <c r="C420" s="1">
        <v>2014</v>
      </c>
      <c r="D420" s="1">
        <v>2014</v>
      </c>
      <c r="E420" s="1" t="s">
        <v>58</v>
      </c>
      <c r="F420" s="1" t="s">
        <v>55</v>
      </c>
      <c r="G420" s="1" t="s">
        <v>391</v>
      </c>
      <c r="H420" s="1" t="s">
        <v>407</v>
      </c>
      <c r="I420" s="1" t="s">
        <v>408</v>
      </c>
      <c r="J420" s="1">
        <v>2</v>
      </c>
      <c r="K420" s="1" t="s">
        <v>410</v>
      </c>
      <c r="O420" s="1">
        <v>187</v>
      </c>
      <c r="P420" s="1" t="s">
        <v>396</v>
      </c>
    </row>
    <row r="421" spans="1:17">
      <c r="A421" t="s">
        <v>53</v>
      </c>
      <c r="B421" s="1" t="s">
        <v>54</v>
      </c>
      <c r="C421" s="1">
        <v>2014</v>
      </c>
      <c r="D421" s="1">
        <v>2014</v>
      </c>
      <c r="E421" s="1" t="s">
        <v>58</v>
      </c>
      <c r="F421" s="1" t="s">
        <v>55</v>
      </c>
      <c r="G421" s="1" t="s">
        <v>391</v>
      </c>
      <c r="H421" s="1" t="s">
        <v>407</v>
      </c>
      <c r="I421" s="1" t="s">
        <v>408</v>
      </c>
      <c r="J421" s="1">
        <v>3</v>
      </c>
      <c r="K421" s="1" t="s">
        <v>410</v>
      </c>
      <c r="O421" s="1">
        <v>495</v>
      </c>
      <c r="P421" s="1" t="s">
        <v>396</v>
      </c>
    </row>
    <row r="422" spans="1:17">
      <c r="A422" t="s">
        <v>53</v>
      </c>
      <c r="B422" s="1" t="s">
        <v>54</v>
      </c>
      <c r="C422" s="1">
        <v>2014</v>
      </c>
      <c r="D422" s="1">
        <v>2014</v>
      </c>
      <c r="E422" s="1" t="s">
        <v>58</v>
      </c>
      <c r="F422" s="1" t="s">
        <v>55</v>
      </c>
      <c r="G422" s="1" t="s">
        <v>391</v>
      </c>
      <c r="H422" s="1" t="s">
        <v>407</v>
      </c>
      <c r="I422" s="1" t="s">
        <v>408</v>
      </c>
      <c r="J422" s="1">
        <v>4</v>
      </c>
      <c r="K422" s="1" t="s">
        <v>410</v>
      </c>
      <c r="O422" s="1">
        <v>1100</v>
      </c>
      <c r="P422" s="1" t="s">
        <v>396</v>
      </c>
    </row>
    <row r="423" spans="1:17">
      <c r="A423" t="s">
        <v>53</v>
      </c>
      <c r="B423" s="1" t="s">
        <v>54</v>
      </c>
      <c r="C423" s="1">
        <v>2014</v>
      </c>
      <c r="D423" s="1">
        <v>2014</v>
      </c>
      <c r="E423" s="1" t="s">
        <v>58</v>
      </c>
      <c r="F423" s="1" t="s">
        <v>55</v>
      </c>
      <c r="G423" s="1" t="s">
        <v>391</v>
      </c>
      <c r="H423" s="1" t="s">
        <v>407</v>
      </c>
      <c r="I423" s="1" t="s">
        <v>408</v>
      </c>
      <c r="J423" s="1">
        <v>6</v>
      </c>
      <c r="K423" s="1" t="s">
        <v>410</v>
      </c>
      <c r="O423" s="1">
        <v>2200</v>
      </c>
      <c r="P423" s="1" t="s">
        <v>396</v>
      </c>
    </row>
    <row r="424" spans="1:17">
      <c r="A424" t="s">
        <v>53</v>
      </c>
      <c r="B424" s="1" t="s">
        <v>54</v>
      </c>
      <c r="C424" s="1">
        <v>2014</v>
      </c>
      <c r="D424" s="1">
        <v>2014</v>
      </c>
      <c r="E424" s="1" t="s">
        <v>58</v>
      </c>
      <c r="F424" s="1" t="s">
        <v>55</v>
      </c>
      <c r="G424" s="1" t="s">
        <v>391</v>
      </c>
      <c r="H424" s="1" t="s">
        <v>407</v>
      </c>
      <c r="I424" s="1" t="s">
        <v>408</v>
      </c>
      <c r="J424" s="1">
        <v>8</v>
      </c>
      <c r="K424" s="1" t="s">
        <v>410</v>
      </c>
      <c r="O424" s="1">
        <v>3850</v>
      </c>
      <c r="P424" s="1" t="s">
        <v>396</v>
      </c>
    </row>
    <row r="425" spans="1:17">
      <c r="A425" t="s">
        <v>53</v>
      </c>
      <c r="B425" s="1" t="s">
        <v>54</v>
      </c>
      <c r="C425" s="1">
        <v>2014</v>
      </c>
      <c r="D425" s="1">
        <v>2014</v>
      </c>
      <c r="E425" s="1" t="s">
        <v>58</v>
      </c>
      <c r="F425" s="1" t="s">
        <v>55</v>
      </c>
      <c r="G425" s="1" t="s">
        <v>391</v>
      </c>
      <c r="H425" s="1" t="s">
        <v>407</v>
      </c>
      <c r="I425" s="1" t="s">
        <v>408</v>
      </c>
      <c r="J425" s="1">
        <v>10</v>
      </c>
      <c r="K425" s="1" t="s">
        <v>410</v>
      </c>
      <c r="O425" s="1">
        <v>6050</v>
      </c>
      <c r="P425" s="1" t="s">
        <v>396</v>
      </c>
    </row>
    <row r="426" spans="1:17">
      <c r="A426" t="s">
        <v>53</v>
      </c>
      <c r="B426" s="1" t="s">
        <v>54</v>
      </c>
      <c r="C426" s="1">
        <v>2014</v>
      </c>
      <c r="D426" s="1">
        <v>2014</v>
      </c>
      <c r="E426" s="1" t="s">
        <v>58</v>
      </c>
      <c r="F426" s="1" t="s">
        <v>55</v>
      </c>
      <c r="G426" s="1" t="s">
        <v>391</v>
      </c>
      <c r="H426" s="1" t="s">
        <v>407</v>
      </c>
      <c r="I426" s="1" t="s">
        <v>408</v>
      </c>
      <c r="J426" s="1">
        <v>12</v>
      </c>
      <c r="K426" s="1" t="s">
        <v>410</v>
      </c>
      <c r="O426" s="1">
        <v>6820</v>
      </c>
      <c r="P426" s="1" t="s">
        <v>396</v>
      </c>
      <c r="Q426" s="1" t="s">
        <v>417</v>
      </c>
    </row>
    <row r="427" spans="1:17">
      <c r="A427" t="s">
        <v>53</v>
      </c>
      <c r="B427" s="1" t="s">
        <v>54</v>
      </c>
      <c r="C427" s="1">
        <v>2014</v>
      </c>
      <c r="E427" s="1" t="s">
        <v>58</v>
      </c>
      <c r="F427" s="1" t="s">
        <v>55</v>
      </c>
      <c r="H427" s="1" t="s">
        <v>418</v>
      </c>
      <c r="I427" s="1" t="s">
        <v>419</v>
      </c>
      <c r="O427" s="1">
        <v>1100</v>
      </c>
      <c r="P427" s="1" t="s">
        <v>420</v>
      </c>
      <c r="Q427" s="20" t="s">
        <v>426</v>
      </c>
    </row>
    <row r="428" spans="1:17">
      <c r="A428" t="s">
        <v>53</v>
      </c>
      <c r="B428" s="1" t="s">
        <v>54</v>
      </c>
      <c r="C428" s="1">
        <v>2014</v>
      </c>
      <c r="E428" s="1" t="s">
        <v>58</v>
      </c>
      <c r="F428" s="1" t="s">
        <v>55</v>
      </c>
      <c r="H428" s="1" t="s">
        <v>411</v>
      </c>
      <c r="I428" s="1" t="s">
        <v>408</v>
      </c>
      <c r="J428" s="1">
        <v>0.75</v>
      </c>
      <c r="K428" s="1" t="s">
        <v>410</v>
      </c>
      <c r="O428" s="1">
        <v>1150</v>
      </c>
      <c r="P428" s="1" t="s">
        <v>420</v>
      </c>
      <c r="Q428" s="20"/>
    </row>
    <row r="429" spans="1:17">
      <c r="A429" t="s">
        <v>53</v>
      </c>
      <c r="B429" s="1" t="s">
        <v>54</v>
      </c>
      <c r="C429" s="1">
        <v>2014</v>
      </c>
      <c r="E429" s="1" t="s">
        <v>58</v>
      </c>
      <c r="F429" s="1" t="s">
        <v>55</v>
      </c>
      <c r="H429" s="1" t="s">
        <v>411</v>
      </c>
      <c r="I429" s="1" t="s">
        <v>408</v>
      </c>
      <c r="J429" s="1">
        <v>1</v>
      </c>
      <c r="K429" s="1" t="s">
        <v>410</v>
      </c>
      <c r="O429" s="1">
        <v>1300</v>
      </c>
      <c r="P429" s="1" t="s">
        <v>420</v>
      </c>
    </row>
    <row r="430" spans="1:17">
      <c r="A430" t="s">
        <v>53</v>
      </c>
      <c r="B430" s="1" t="s">
        <v>54</v>
      </c>
      <c r="C430" s="1">
        <v>2014</v>
      </c>
      <c r="E430" s="1" t="s">
        <v>58</v>
      </c>
      <c r="F430" s="1" t="s">
        <v>55</v>
      </c>
      <c r="H430" s="1" t="s">
        <v>411</v>
      </c>
      <c r="I430" s="1" t="s">
        <v>408</v>
      </c>
      <c r="J430" s="1" t="s">
        <v>422</v>
      </c>
      <c r="K430" s="1" t="s">
        <v>410</v>
      </c>
      <c r="O430" s="1" t="s">
        <v>423</v>
      </c>
      <c r="P430" s="1" t="s">
        <v>420</v>
      </c>
    </row>
    <row r="431" spans="1:17">
      <c r="A431" t="s">
        <v>53</v>
      </c>
      <c r="B431" s="1" t="s">
        <v>54</v>
      </c>
      <c r="C431" s="1">
        <v>2016</v>
      </c>
      <c r="D431" s="1">
        <v>2011</v>
      </c>
      <c r="E431" s="1" t="s">
        <v>58</v>
      </c>
      <c r="F431" s="1" t="s">
        <v>55</v>
      </c>
      <c r="G431" s="1" t="s">
        <v>425</v>
      </c>
      <c r="H431" s="1" t="s">
        <v>392</v>
      </c>
      <c r="O431" s="1">
        <v>20</v>
      </c>
      <c r="Q431" s="1" t="s">
        <v>427</v>
      </c>
    </row>
    <row r="432" spans="1:17">
      <c r="A432" t="s">
        <v>53</v>
      </c>
      <c r="B432" s="1" t="s">
        <v>54</v>
      </c>
      <c r="C432" s="1">
        <v>2016</v>
      </c>
      <c r="D432" s="1">
        <v>2012</v>
      </c>
      <c r="E432" s="1" t="s">
        <v>58</v>
      </c>
      <c r="F432" s="1" t="s">
        <v>55</v>
      </c>
      <c r="G432" s="1" t="s">
        <v>425</v>
      </c>
      <c r="H432" s="1" t="s">
        <v>392</v>
      </c>
      <c r="O432" s="1">
        <v>26.5</v>
      </c>
    </row>
    <row r="433" spans="1:16">
      <c r="A433" t="s">
        <v>53</v>
      </c>
      <c r="B433" s="1" t="s">
        <v>54</v>
      </c>
      <c r="C433" s="1">
        <v>2016</v>
      </c>
      <c r="D433" s="1">
        <v>2014</v>
      </c>
      <c r="E433" s="1" t="s">
        <v>58</v>
      </c>
      <c r="F433" s="1" t="s">
        <v>55</v>
      </c>
      <c r="G433" s="1" t="s">
        <v>425</v>
      </c>
      <c r="H433" s="1" t="s">
        <v>392</v>
      </c>
      <c r="O433" s="1">
        <v>27.5</v>
      </c>
    </row>
    <row r="434" spans="1:16">
      <c r="A434" t="s">
        <v>53</v>
      </c>
      <c r="B434" s="1" t="s">
        <v>54</v>
      </c>
      <c r="C434" s="1">
        <v>2016</v>
      </c>
      <c r="D434" s="1">
        <v>2015</v>
      </c>
      <c r="E434" s="1" t="s">
        <v>58</v>
      </c>
      <c r="F434" s="1" t="s">
        <v>55</v>
      </c>
      <c r="G434" s="1" t="s">
        <v>425</v>
      </c>
      <c r="H434" s="1" t="s">
        <v>392</v>
      </c>
      <c r="O434" s="1">
        <v>35</v>
      </c>
    </row>
    <row r="435" spans="1:16">
      <c r="A435" t="s">
        <v>53</v>
      </c>
      <c r="B435" s="1" t="s">
        <v>54</v>
      </c>
      <c r="C435" s="1">
        <v>2016</v>
      </c>
      <c r="D435" s="1">
        <v>2011</v>
      </c>
      <c r="E435" s="1" t="s">
        <v>58</v>
      </c>
      <c r="F435" s="1" t="s">
        <v>55</v>
      </c>
      <c r="G435" s="1" t="s">
        <v>425</v>
      </c>
      <c r="H435" s="1" t="s">
        <v>402</v>
      </c>
      <c r="I435" s="1" t="s">
        <v>393</v>
      </c>
      <c r="K435" s="1" t="s">
        <v>395</v>
      </c>
      <c r="O435" s="1">
        <v>2.95</v>
      </c>
      <c r="P435" s="1" t="s">
        <v>404</v>
      </c>
    </row>
    <row r="436" spans="1:16">
      <c r="A436" t="s">
        <v>53</v>
      </c>
      <c r="B436" s="1" t="s">
        <v>54</v>
      </c>
      <c r="C436" s="1">
        <v>2016</v>
      </c>
      <c r="D436" s="1">
        <v>2012</v>
      </c>
      <c r="E436" s="1" t="s">
        <v>58</v>
      </c>
      <c r="F436" s="1" t="s">
        <v>55</v>
      </c>
      <c r="G436" s="1" t="s">
        <v>425</v>
      </c>
      <c r="H436" s="1" t="s">
        <v>402</v>
      </c>
      <c r="I436" s="1" t="s">
        <v>393</v>
      </c>
      <c r="K436" s="1" t="s">
        <v>395</v>
      </c>
      <c r="O436" s="1">
        <v>3.5</v>
      </c>
      <c r="P436" s="1" t="s">
        <v>404</v>
      </c>
    </row>
    <row r="437" spans="1:16">
      <c r="A437" t="s">
        <v>53</v>
      </c>
      <c r="B437" s="1" t="s">
        <v>54</v>
      </c>
      <c r="C437" s="1">
        <v>2016</v>
      </c>
      <c r="D437" s="1">
        <v>2014</v>
      </c>
      <c r="E437" s="1" t="s">
        <v>58</v>
      </c>
      <c r="F437" s="1" t="s">
        <v>55</v>
      </c>
      <c r="G437" s="1" t="s">
        <v>425</v>
      </c>
      <c r="H437" s="1" t="s">
        <v>402</v>
      </c>
      <c r="I437" s="1" t="s">
        <v>393</v>
      </c>
      <c r="K437" s="1" t="s">
        <v>395</v>
      </c>
      <c r="O437" s="1">
        <v>3.8</v>
      </c>
      <c r="P437" s="1" t="s">
        <v>404</v>
      </c>
    </row>
    <row r="438" spans="1:16">
      <c r="A438" t="s">
        <v>53</v>
      </c>
      <c r="B438" s="1" t="s">
        <v>54</v>
      </c>
      <c r="C438" s="1">
        <v>2016</v>
      </c>
      <c r="D438" s="1">
        <v>2015</v>
      </c>
      <c r="E438" s="1" t="s">
        <v>58</v>
      </c>
      <c r="F438" s="1" t="s">
        <v>55</v>
      </c>
      <c r="G438" s="1" t="s">
        <v>425</v>
      </c>
      <c r="H438" s="1" t="s">
        <v>402</v>
      </c>
      <c r="I438" s="1" t="s">
        <v>393</v>
      </c>
      <c r="K438" s="1" t="s">
        <v>395</v>
      </c>
      <c r="O438" s="1">
        <v>3.8</v>
      </c>
      <c r="P438" s="1" t="s">
        <v>404</v>
      </c>
    </row>
    <row r="439" spans="1:16">
      <c r="A439" t="s">
        <v>53</v>
      </c>
      <c r="B439" s="1" t="s">
        <v>54</v>
      </c>
      <c r="C439" s="1">
        <v>2016</v>
      </c>
      <c r="D439" s="1">
        <v>2011</v>
      </c>
      <c r="E439" s="1" t="s">
        <v>58</v>
      </c>
      <c r="F439" s="1" t="s">
        <v>55</v>
      </c>
      <c r="G439" s="1" t="s">
        <v>425</v>
      </c>
      <c r="H439" s="1" t="s">
        <v>407</v>
      </c>
      <c r="I439" s="1" t="s">
        <v>408</v>
      </c>
      <c r="J439" s="1" t="s">
        <v>409</v>
      </c>
      <c r="K439" s="1" t="s">
        <v>410</v>
      </c>
      <c r="O439" s="1">
        <v>20</v>
      </c>
      <c r="P439" s="1" t="s">
        <v>396</v>
      </c>
    </row>
    <row r="440" spans="1:16">
      <c r="A440" t="s">
        <v>53</v>
      </c>
      <c r="B440" s="1" t="s">
        <v>54</v>
      </c>
      <c r="C440" s="1">
        <v>2016</v>
      </c>
      <c r="D440" s="1">
        <v>2011</v>
      </c>
      <c r="E440" s="1" t="s">
        <v>58</v>
      </c>
      <c r="F440" s="1" t="s">
        <v>55</v>
      </c>
      <c r="G440" s="1" t="s">
        <v>425</v>
      </c>
      <c r="H440" s="1" t="s">
        <v>407</v>
      </c>
      <c r="I440" s="1" t="s">
        <v>408</v>
      </c>
      <c r="J440" s="1">
        <v>1</v>
      </c>
      <c r="K440" s="1" t="s">
        <v>410</v>
      </c>
      <c r="O440" s="1">
        <v>56</v>
      </c>
      <c r="P440" s="1" t="s">
        <v>396</v>
      </c>
    </row>
    <row r="441" spans="1:16">
      <c r="A441" t="s">
        <v>53</v>
      </c>
      <c r="B441" s="1" t="s">
        <v>54</v>
      </c>
      <c r="C441" s="1">
        <v>2016</v>
      </c>
      <c r="D441" s="1">
        <v>2011</v>
      </c>
      <c r="E441" s="1" t="s">
        <v>58</v>
      </c>
      <c r="F441" s="1" t="s">
        <v>55</v>
      </c>
      <c r="G441" s="1" t="s">
        <v>425</v>
      </c>
      <c r="H441" s="1" t="s">
        <v>407</v>
      </c>
      <c r="I441" s="1" t="s">
        <v>408</v>
      </c>
      <c r="J441" s="1">
        <v>1.5</v>
      </c>
      <c r="K441" s="1" t="s">
        <v>410</v>
      </c>
      <c r="O441" s="1">
        <v>76</v>
      </c>
      <c r="P441" s="1" t="s">
        <v>396</v>
      </c>
    </row>
    <row r="442" spans="1:16">
      <c r="A442" t="s">
        <v>53</v>
      </c>
      <c r="B442" s="1" t="s">
        <v>54</v>
      </c>
      <c r="C442" s="1">
        <v>2016</v>
      </c>
      <c r="D442" s="1">
        <v>2011</v>
      </c>
      <c r="E442" s="1" t="s">
        <v>58</v>
      </c>
      <c r="F442" s="1" t="s">
        <v>55</v>
      </c>
      <c r="G442" s="1" t="s">
        <v>425</v>
      </c>
      <c r="H442" s="1" t="s">
        <v>407</v>
      </c>
      <c r="I442" s="1" t="s">
        <v>408</v>
      </c>
      <c r="J442" s="1">
        <v>2</v>
      </c>
      <c r="K442" s="1" t="s">
        <v>410</v>
      </c>
      <c r="O442" s="1">
        <v>136</v>
      </c>
      <c r="P442" s="1" t="s">
        <v>396</v>
      </c>
    </row>
    <row r="443" spans="1:16">
      <c r="A443" t="s">
        <v>53</v>
      </c>
      <c r="B443" s="1" t="s">
        <v>54</v>
      </c>
      <c r="C443" s="1">
        <v>2016</v>
      </c>
      <c r="D443" s="1">
        <v>2011</v>
      </c>
      <c r="E443" s="1" t="s">
        <v>58</v>
      </c>
      <c r="F443" s="1" t="s">
        <v>55</v>
      </c>
      <c r="G443" s="1" t="s">
        <v>425</v>
      </c>
      <c r="H443" s="1" t="s">
        <v>407</v>
      </c>
      <c r="I443" s="1" t="s">
        <v>408</v>
      </c>
      <c r="J443" s="1">
        <v>3</v>
      </c>
      <c r="K443" s="1" t="s">
        <v>410</v>
      </c>
      <c r="O443" s="1">
        <v>360</v>
      </c>
      <c r="P443" s="1" t="s">
        <v>396</v>
      </c>
    </row>
    <row r="444" spans="1:16">
      <c r="A444" t="s">
        <v>53</v>
      </c>
      <c r="B444" s="1" t="s">
        <v>54</v>
      </c>
      <c r="C444" s="1">
        <v>2016</v>
      </c>
      <c r="D444" s="1">
        <v>2011</v>
      </c>
      <c r="E444" s="1" t="s">
        <v>58</v>
      </c>
      <c r="F444" s="1" t="s">
        <v>55</v>
      </c>
      <c r="G444" s="1" t="s">
        <v>425</v>
      </c>
      <c r="H444" s="1" t="s">
        <v>407</v>
      </c>
      <c r="I444" s="1" t="s">
        <v>408</v>
      </c>
      <c r="J444" s="1">
        <v>4</v>
      </c>
      <c r="K444" s="1" t="s">
        <v>410</v>
      </c>
      <c r="O444" s="1">
        <v>800</v>
      </c>
      <c r="P444" s="1" t="s">
        <v>396</v>
      </c>
    </row>
    <row r="445" spans="1:16">
      <c r="A445" t="s">
        <v>53</v>
      </c>
      <c r="B445" s="1" t="s">
        <v>54</v>
      </c>
      <c r="C445" s="1">
        <v>2016</v>
      </c>
      <c r="D445" s="1">
        <v>2011</v>
      </c>
      <c r="E445" s="1" t="s">
        <v>58</v>
      </c>
      <c r="F445" s="1" t="s">
        <v>55</v>
      </c>
      <c r="G445" s="1" t="s">
        <v>425</v>
      </c>
      <c r="H445" s="1" t="s">
        <v>407</v>
      </c>
      <c r="I445" s="1" t="s">
        <v>408</v>
      </c>
      <c r="J445" s="1">
        <v>6</v>
      </c>
      <c r="K445" s="1" t="s">
        <v>410</v>
      </c>
      <c r="O445" s="1">
        <v>1600</v>
      </c>
      <c r="P445" s="1" t="s">
        <v>396</v>
      </c>
    </row>
    <row r="446" spans="1:16">
      <c r="A446" t="s">
        <v>53</v>
      </c>
      <c r="B446" s="1" t="s">
        <v>54</v>
      </c>
      <c r="C446" s="1">
        <v>2016</v>
      </c>
      <c r="D446" s="1">
        <v>2011</v>
      </c>
      <c r="E446" s="1" t="s">
        <v>58</v>
      </c>
      <c r="F446" s="1" t="s">
        <v>55</v>
      </c>
      <c r="G446" s="1" t="s">
        <v>425</v>
      </c>
      <c r="H446" s="1" t="s">
        <v>407</v>
      </c>
      <c r="I446" s="1" t="s">
        <v>408</v>
      </c>
      <c r="J446" s="1">
        <v>8</v>
      </c>
      <c r="K446" s="1" t="s">
        <v>410</v>
      </c>
      <c r="O446" s="1">
        <v>2800</v>
      </c>
      <c r="P446" s="1" t="s">
        <v>396</v>
      </c>
    </row>
    <row r="447" spans="1:16">
      <c r="A447" t="s">
        <v>53</v>
      </c>
      <c r="B447" s="1" t="s">
        <v>54</v>
      </c>
      <c r="C447" s="1">
        <v>2016</v>
      </c>
      <c r="D447" s="1">
        <v>2011</v>
      </c>
      <c r="E447" s="1" t="s">
        <v>58</v>
      </c>
      <c r="F447" s="1" t="s">
        <v>55</v>
      </c>
      <c r="G447" s="1" t="s">
        <v>425</v>
      </c>
      <c r="H447" s="1" t="s">
        <v>407</v>
      </c>
      <c r="I447" s="1" t="s">
        <v>408</v>
      </c>
      <c r="J447" s="1">
        <v>10</v>
      </c>
      <c r="K447" s="1" t="s">
        <v>410</v>
      </c>
      <c r="O447" s="1">
        <v>4400</v>
      </c>
      <c r="P447" s="1" t="s">
        <v>396</v>
      </c>
    </row>
    <row r="448" spans="1:16">
      <c r="A448" t="s">
        <v>53</v>
      </c>
      <c r="B448" s="1" t="s">
        <v>54</v>
      </c>
      <c r="C448" s="1">
        <v>2016</v>
      </c>
      <c r="D448" s="1">
        <v>2011</v>
      </c>
      <c r="E448" s="1" t="s">
        <v>58</v>
      </c>
      <c r="F448" s="1" t="s">
        <v>55</v>
      </c>
      <c r="G448" s="1" t="s">
        <v>425</v>
      </c>
      <c r="H448" s="1" t="s">
        <v>407</v>
      </c>
      <c r="I448" s="1" t="s">
        <v>408</v>
      </c>
      <c r="J448" s="1">
        <v>12</v>
      </c>
      <c r="K448" s="1" t="s">
        <v>410</v>
      </c>
      <c r="O448" s="1">
        <v>4960</v>
      </c>
      <c r="P448" s="1" t="s">
        <v>396</v>
      </c>
    </row>
    <row r="449" spans="1:16">
      <c r="A449" t="s">
        <v>53</v>
      </c>
      <c r="B449" s="1" t="s">
        <v>54</v>
      </c>
      <c r="C449" s="1">
        <v>2016</v>
      </c>
      <c r="D449" s="1">
        <v>2012</v>
      </c>
      <c r="E449" s="1" t="s">
        <v>58</v>
      </c>
      <c r="F449" s="1" t="s">
        <v>55</v>
      </c>
      <c r="G449" s="1" t="s">
        <v>425</v>
      </c>
      <c r="H449" s="1" t="s">
        <v>407</v>
      </c>
      <c r="I449" s="1" t="s">
        <v>408</v>
      </c>
      <c r="J449" s="1" t="s">
        <v>409</v>
      </c>
      <c r="K449" s="1" t="s">
        <v>410</v>
      </c>
      <c r="O449" s="1">
        <v>26.5</v>
      </c>
      <c r="P449" s="1" t="s">
        <v>396</v>
      </c>
    </row>
    <row r="450" spans="1:16">
      <c r="A450" t="s">
        <v>53</v>
      </c>
      <c r="B450" s="1" t="s">
        <v>54</v>
      </c>
      <c r="C450" s="1">
        <v>2016</v>
      </c>
      <c r="D450" s="1">
        <v>2012</v>
      </c>
      <c r="E450" s="1" t="s">
        <v>58</v>
      </c>
      <c r="F450" s="1" t="s">
        <v>55</v>
      </c>
      <c r="G450" s="1" t="s">
        <v>425</v>
      </c>
      <c r="H450" s="1" t="s">
        <v>407</v>
      </c>
      <c r="I450" s="1" t="s">
        <v>408</v>
      </c>
      <c r="J450" s="1">
        <v>1</v>
      </c>
      <c r="K450" s="1" t="s">
        <v>410</v>
      </c>
      <c r="O450" s="1">
        <v>74.2</v>
      </c>
      <c r="P450" s="1" t="s">
        <v>396</v>
      </c>
    </row>
    <row r="451" spans="1:16">
      <c r="A451" t="s">
        <v>53</v>
      </c>
      <c r="B451" s="1" t="s">
        <v>54</v>
      </c>
      <c r="C451" s="1">
        <v>2016</v>
      </c>
      <c r="D451" s="1">
        <v>2012</v>
      </c>
      <c r="E451" s="1" t="s">
        <v>58</v>
      </c>
      <c r="F451" s="1" t="s">
        <v>55</v>
      </c>
      <c r="G451" s="1" t="s">
        <v>425</v>
      </c>
      <c r="H451" s="1" t="s">
        <v>407</v>
      </c>
      <c r="I451" s="1" t="s">
        <v>408</v>
      </c>
      <c r="J451" s="1">
        <v>1.5</v>
      </c>
      <c r="K451" s="1" t="s">
        <v>410</v>
      </c>
      <c r="O451" s="1">
        <v>100.7</v>
      </c>
      <c r="P451" s="1" t="s">
        <v>396</v>
      </c>
    </row>
    <row r="452" spans="1:16">
      <c r="A452" t="s">
        <v>53</v>
      </c>
      <c r="B452" s="1" t="s">
        <v>54</v>
      </c>
      <c r="C452" s="1">
        <v>2016</v>
      </c>
      <c r="D452" s="1">
        <v>2012</v>
      </c>
      <c r="E452" s="1" t="s">
        <v>58</v>
      </c>
      <c r="F452" s="1" t="s">
        <v>55</v>
      </c>
      <c r="G452" s="1" t="s">
        <v>425</v>
      </c>
      <c r="H452" s="1" t="s">
        <v>407</v>
      </c>
      <c r="I452" s="1" t="s">
        <v>408</v>
      </c>
      <c r="J452" s="1">
        <v>2</v>
      </c>
      <c r="K452" s="1" t="s">
        <v>410</v>
      </c>
      <c r="O452" s="1">
        <v>180.2</v>
      </c>
      <c r="P452" s="1" t="s">
        <v>396</v>
      </c>
    </row>
    <row r="453" spans="1:16">
      <c r="A453" t="s">
        <v>53</v>
      </c>
      <c r="B453" s="1" t="s">
        <v>54</v>
      </c>
      <c r="C453" s="1">
        <v>2016</v>
      </c>
      <c r="D453" s="1">
        <v>2012</v>
      </c>
      <c r="E453" s="1" t="s">
        <v>58</v>
      </c>
      <c r="F453" s="1" t="s">
        <v>55</v>
      </c>
      <c r="G453" s="1" t="s">
        <v>425</v>
      </c>
      <c r="H453" s="1" t="s">
        <v>407</v>
      </c>
      <c r="I453" s="1" t="s">
        <v>408</v>
      </c>
      <c r="J453" s="1">
        <v>3</v>
      </c>
      <c r="K453" s="1" t="s">
        <v>410</v>
      </c>
      <c r="O453" s="1">
        <v>477</v>
      </c>
      <c r="P453" s="1" t="s">
        <v>396</v>
      </c>
    </row>
    <row r="454" spans="1:16">
      <c r="A454" t="s">
        <v>53</v>
      </c>
      <c r="B454" s="1" t="s">
        <v>54</v>
      </c>
      <c r="C454" s="1">
        <v>2016</v>
      </c>
      <c r="D454" s="1">
        <v>2012</v>
      </c>
      <c r="E454" s="1" t="s">
        <v>58</v>
      </c>
      <c r="F454" s="1" t="s">
        <v>55</v>
      </c>
      <c r="G454" s="1" t="s">
        <v>425</v>
      </c>
      <c r="H454" s="1" t="s">
        <v>407</v>
      </c>
      <c r="I454" s="1" t="s">
        <v>408</v>
      </c>
      <c r="J454" s="1">
        <v>4</v>
      </c>
      <c r="K454" s="1" t="s">
        <v>410</v>
      </c>
      <c r="O454" s="1">
        <v>1060</v>
      </c>
      <c r="P454" s="1" t="s">
        <v>396</v>
      </c>
    </row>
    <row r="455" spans="1:16">
      <c r="A455" t="s">
        <v>53</v>
      </c>
      <c r="B455" s="1" t="s">
        <v>54</v>
      </c>
      <c r="C455" s="1">
        <v>2016</v>
      </c>
      <c r="D455" s="1">
        <v>2012</v>
      </c>
      <c r="E455" s="1" t="s">
        <v>58</v>
      </c>
      <c r="F455" s="1" t="s">
        <v>55</v>
      </c>
      <c r="G455" s="1" t="s">
        <v>425</v>
      </c>
      <c r="H455" s="1" t="s">
        <v>407</v>
      </c>
      <c r="I455" s="1" t="s">
        <v>408</v>
      </c>
      <c r="J455" s="1">
        <v>6</v>
      </c>
      <c r="K455" s="1" t="s">
        <v>410</v>
      </c>
      <c r="O455" s="1">
        <v>2120</v>
      </c>
      <c r="P455" s="1" t="s">
        <v>396</v>
      </c>
    </row>
    <row r="456" spans="1:16">
      <c r="A456" t="s">
        <v>53</v>
      </c>
      <c r="B456" s="1" t="s">
        <v>54</v>
      </c>
      <c r="C456" s="1">
        <v>2016</v>
      </c>
      <c r="D456" s="1">
        <v>2012</v>
      </c>
      <c r="E456" s="1" t="s">
        <v>58</v>
      </c>
      <c r="F456" s="1" t="s">
        <v>55</v>
      </c>
      <c r="G456" s="1" t="s">
        <v>425</v>
      </c>
      <c r="H456" s="1" t="s">
        <v>407</v>
      </c>
      <c r="I456" s="1" t="s">
        <v>408</v>
      </c>
      <c r="J456" s="1">
        <v>8</v>
      </c>
      <c r="K456" s="1" t="s">
        <v>410</v>
      </c>
      <c r="O456" s="1">
        <v>3710</v>
      </c>
      <c r="P456" s="1" t="s">
        <v>396</v>
      </c>
    </row>
    <row r="457" spans="1:16">
      <c r="A457" t="s">
        <v>53</v>
      </c>
      <c r="B457" s="1" t="s">
        <v>54</v>
      </c>
      <c r="C457" s="1">
        <v>2016</v>
      </c>
      <c r="D457" s="1">
        <v>2012</v>
      </c>
      <c r="E457" s="1" t="s">
        <v>58</v>
      </c>
      <c r="F457" s="1" t="s">
        <v>55</v>
      </c>
      <c r="G457" s="1" t="s">
        <v>425</v>
      </c>
      <c r="H457" s="1" t="s">
        <v>407</v>
      </c>
      <c r="I457" s="1" t="s">
        <v>408</v>
      </c>
      <c r="J457" s="1">
        <v>10</v>
      </c>
      <c r="K457" s="1" t="s">
        <v>410</v>
      </c>
      <c r="O457" s="1">
        <v>5830</v>
      </c>
      <c r="P457" s="1" t="s">
        <v>396</v>
      </c>
    </row>
    <row r="458" spans="1:16">
      <c r="A458" t="s">
        <v>53</v>
      </c>
      <c r="B458" s="1" t="s">
        <v>54</v>
      </c>
      <c r="C458" s="1">
        <v>2016</v>
      </c>
      <c r="D458" s="1">
        <v>2012</v>
      </c>
      <c r="E458" s="1" t="s">
        <v>58</v>
      </c>
      <c r="F458" s="1" t="s">
        <v>55</v>
      </c>
      <c r="G458" s="1" t="s">
        <v>425</v>
      </c>
      <c r="H458" s="1" t="s">
        <v>407</v>
      </c>
      <c r="I458" s="1" t="s">
        <v>408</v>
      </c>
      <c r="J458" s="1">
        <v>12</v>
      </c>
      <c r="K458" s="1" t="s">
        <v>410</v>
      </c>
      <c r="O458" s="1">
        <v>6572</v>
      </c>
      <c r="P458" s="1" t="s">
        <v>396</v>
      </c>
    </row>
    <row r="459" spans="1:16">
      <c r="A459" t="s">
        <v>53</v>
      </c>
      <c r="B459" s="1" t="s">
        <v>54</v>
      </c>
      <c r="C459" s="1">
        <v>2016</v>
      </c>
      <c r="D459" s="1">
        <v>2014</v>
      </c>
      <c r="E459" s="1" t="s">
        <v>58</v>
      </c>
      <c r="F459" s="1" t="s">
        <v>55</v>
      </c>
      <c r="G459" s="1" t="s">
        <v>425</v>
      </c>
      <c r="H459" s="1" t="s">
        <v>407</v>
      </c>
      <c r="I459" s="1" t="s">
        <v>408</v>
      </c>
      <c r="J459" s="1" t="s">
        <v>409</v>
      </c>
      <c r="K459" s="1" t="s">
        <v>410</v>
      </c>
      <c r="O459" s="1">
        <v>27.5</v>
      </c>
      <c r="P459" s="1" t="s">
        <v>396</v>
      </c>
    </row>
    <row r="460" spans="1:16">
      <c r="A460" t="s">
        <v>53</v>
      </c>
      <c r="B460" s="1" t="s">
        <v>54</v>
      </c>
      <c r="C460" s="1">
        <v>2016</v>
      </c>
      <c r="D460" s="1">
        <v>2014</v>
      </c>
      <c r="E460" s="1" t="s">
        <v>58</v>
      </c>
      <c r="F460" s="1" t="s">
        <v>55</v>
      </c>
      <c r="G460" s="1" t="s">
        <v>425</v>
      </c>
      <c r="H460" s="1" t="s">
        <v>407</v>
      </c>
      <c r="I460" s="1" t="s">
        <v>408</v>
      </c>
      <c r="J460" s="1">
        <v>1</v>
      </c>
      <c r="K460" s="1" t="s">
        <v>410</v>
      </c>
      <c r="O460" s="1">
        <v>77</v>
      </c>
      <c r="P460" s="1" t="s">
        <v>396</v>
      </c>
    </row>
    <row r="461" spans="1:16">
      <c r="A461" t="s">
        <v>53</v>
      </c>
      <c r="B461" s="1" t="s">
        <v>54</v>
      </c>
      <c r="C461" s="1">
        <v>2016</v>
      </c>
      <c r="D461" s="1">
        <v>2014</v>
      </c>
      <c r="E461" s="1" t="s">
        <v>58</v>
      </c>
      <c r="F461" s="1" t="s">
        <v>55</v>
      </c>
      <c r="G461" s="1" t="s">
        <v>425</v>
      </c>
      <c r="H461" s="1" t="s">
        <v>407</v>
      </c>
      <c r="I461" s="1" t="s">
        <v>408</v>
      </c>
      <c r="J461" s="1">
        <v>1.5</v>
      </c>
      <c r="K461" s="1" t="s">
        <v>410</v>
      </c>
      <c r="O461" s="1">
        <v>104.5</v>
      </c>
      <c r="P461" s="1" t="s">
        <v>396</v>
      </c>
    </row>
    <row r="462" spans="1:16">
      <c r="A462" t="s">
        <v>53</v>
      </c>
      <c r="B462" s="1" t="s">
        <v>54</v>
      </c>
      <c r="C462" s="1">
        <v>2016</v>
      </c>
      <c r="D462" s="1">
        <v>2014</v>
      </c>
      <c r="E462" s="1" t="s">
        <v>58</v>
      </c>
      <c r="F462" s="1" t="s">
        <v>55</v>
      </c>
      <c r="G462" s="1" t="s">
        <v>425</v>
      </c>
      <c r="H462" s="1" t="s">
        <v>407</v>
      </c>
      <c r="I462" s="1" t="s">
        <v>408</v>
      </c>
      <c r="J462" s="1">
        <v>2</v>
      </c>
      <c r="K462" s="1" t="s">
        <v>410</v>
      </c>
      <c r="O462" s="1">
        <v>187</v>
      </c>
      <c r="P462" s="1" t="s">
        <v>396</v>
      </c>
    </row>
    <row r="463" spans="1:16">
      <c r="A463" t="s">
        <v>53</v>
      </c>
      <c r="B463" s="1" t="s">
        <v>54</v>
      </c>
      <c r="C463" s="1">
        <v>2016</v>
      </c>
      <c r="D463" s="1">
        <v>2014</v>
      </c>
      <c r="E463" s="1" t="s">
        <v>58</v>
      </c>
      <c r="F463" s="1" t="s">
        <v>55</v>
      </c>
      <c r="G463" s="1" t="s">
        <v>425</v>
      </c>
      <c r="H463" s="1" t="s">
        <v>407</v>
      </c>
      <c r="I463" s="1" t="s">
        <v>408</v>
      </c>
      <c r="J463" s="1">
        <v>3</v>
      </c>
      <c r="K463" s="1" t="s">
        <v>410</v>
      </c>
      <c r="O463" s="1">
        <v>495</v>
      </c>
      <c r="P463" s="1" t="s">
        <v>396</v>
      </c>
    </row>
    <row r="464" spans="1:16">
      <c r="A464" t="s">
        <v>53</v>
      </c>
      <c r="B464" s="1" t="s">
        <v>54</v>
      </c>
      <c r="C464" s="1">
        <v>2016</v>
      </c>
      <c r="D464" s="1">
        <v>2014</v>
      </c>
      <c r="E464" s="1" t="s">
        <v>58</v>
      </c>
      <c r="F464" s="1" t="s">
        <v>55</v>
      </c>
      <c r="G464" s="1" t="s">
        <v>425</v>
      </c>
      <c r="H464" s="1" t="s">
        <v>407</v>
      </c>
      <c r="I464" s="1" t="s">
        <v>408</v>
      </c>
      <c r="J464" s="1">
        <v>4</v>
      </c>
      <c r="K464" s="1" t="s">
        <v>410</v>
      </c>
      <c r="O464" s="1">
        <v>1100</v>
      </c>
      <c r="P464" s="1" t="s">
        <v>396</v>
      </c>
    </row>
    <row r="465" spans="1:16">
      <c r="A465" t="s">
        <v>53</v>
      </c>
      <c r="B465" s="1" t="s">
        <v>54</v>
      </c>
      <c r="C465" s="1">
        <v>2016</v>
      </c>
      <c r="D465" s="1">
        <v>2014</v>
      </c>
      <c r="E465" s="1" t="s">
        <v>58</v>
      </c>
      <c r="F465" s="1" t="s">
        <v>55</v>
      </c>
      <c r="G465" s="1" t="s">
        <v>425</v>
      </c>
      <c r="H465" s="1" t="s">
        <v>407</v>
      </c>
      <c r="I465" s="1" t="s">
        <v>408</v>
      </c>
      <c r="J465" s="1">
        <v>6</v>
      </c>
      <c r="K465" s="1" t="s">
        <v>410</v>
      </c>
      <c r="O465" s="1">
        <v>2200</v>
      </c>
      <c r="P465" s="1" t="s">
        <v>396</v>
      </c>
    </row>
    <row r="466" spans="1:16">
      <c r="A466" t="s">
        <v>53</v>
      </c>
      <c r="B466" s="1" t="s">
        <v>54</v>
      </c>
      <c r="C466" s="1">
        <v>2016</v>
      </c>
      <c r="D466" s="1">
        <v>2014</v>
      </c>
      <c r="E466" s="1" t="s">
        <v>58</v>
      </c>
      <c r="F466" s="1" t="s">
        <v>55</v>
      </c>
      <c r="G466" s="1" t="s">
        <v>425</v>
      </c>
      <c r="H466" s="1" t="s">
        <v>407</v>
      </c>
      <c r="I466" s="1" t="s">
        <v>408</v>
      </c>
      <c r="J466" s="1">
        <v>8</v>
      </c>
      <c r="K466" s="1" t="s">
        <v>410</v>
      </c>
      <c r="O466" s="1">
        <v>3850</v>
      </c>
      <c r="P466" s="1" t="s">
        <v>396</v>
      </c>
    </row>
    <row r="467" spans="1:16">
      <c r="A467" t="s">
        <v>53</v>
      </c>
      <c r="B467" s="1" t="s">
        <v>54</v>
      </c>
      <c r="C467" s="1">
        <v>2016</v>
      </c>
      <c r="D467" s="1">
        <v>2014</v>
      </c>
      <c r="E467" s="1" t="s">
        <v>58</v>
      </c>
      <c r="F467" s="1" t="s">
        <v>55</v>
      </c>
      <c r="G467" s="1" t="s">
        <v>425</v>
      </c>
      <c r="H467" s="1" t="s">
        <v>407</v>
      </c>
      <c r="I467" s="1" t="s">
        <v>408</v>
      </c>
      <c r="J467" s="1">
        <v>10</v>
      </c>
      <c r="K467" s="1" t="s">
        <v>410</v>
      </c>
      <c r="O467" s="1">
        <v>6050</v>
      </c>
      <c r="P467" s="1" t="s">
        <v>396</v>
      </c>
    </row>
    <row r="468" spans="1:16">
      <c r="A468" t="s">
        <v>53</v>
      </c>
      <c r="B468" s="1" t="s">
        <v>54</v>
      </c>
      <c r="C468" s="1">
        <v>2016</v>
      </c>
      <c r="D468" s="1">
        <v>2014</v>
      </c>
      <c r="E468" s="1" t="s">
        <v>58</v>
      </c>
      <c r="F468" s="1" t="s">
        <v>55</v>
      </c>
      <c r="G468" s="1" t="s">
        <v>425</v>
      </c>
      <c r="H468" s="1" t="s">
        <v>407</v>
      </c>
      <c r="I468" s="1" t="s">
        <v>408</v>
      </c>
      <c r="J468" s="1">
        <v>12</v>
      </c>
      <c r="K468" s="1" t="s">
        <v>410</v>
      </c>
      <c r="O468" s="1">
        <v>6820</v>
      </c>
      <c r="P468" s="1" t="s">
        <v>396</v>
      </c>
    </row>
    <row r="469" spans="1:16">
      <c r="A469" t="s">
        <v>53</v>
      </c>
      <c r="B469" s="1" t="s">
        <v>54</v>
      </c>
      <c r="C469" s="1">
        <v>2016</v>
      </c>
      <c r="D469" s="1">
        <v>2015</v>
      </c>
      <c r="E469" s="1" t="s">
        <v>58</v>
      </c>
      <c r="F469" s="1" t="s">
        <v>55</v>
      </c>
      <c r="G469" s="1" t="s">
        <v>425</v>
      </c>
      <c r="H469" s="1" t="s">
        <v>407</v>
      </c>
      <c r="I469" s="1" t="s">
        <v>408</v>
      </c>
      <c r="J469" s="1" t="s">
        <v>409</v>
      </c>
      <c r="K469" s="1" t="s">
        <v>410</v>
      </c>
      <c r="O469" s="1">
        <v>20.2</v>
      </c>
      <c r="P469" s="1" t="s">
        <v>396</v>
      </c>
    </row>
    <row r="470" spans="1:16">
      <c r="A470" t="s">
        <v>53</v>
      </c>
      <c r="B470" s="1" t="s">
        <v>54</v>
      </c>
      <c r="C470" s="1">
        <v>2016</v>
      </c>
      <c r="D470" s="1">
        <v>2015</v>
      </c>
      <c r="E470" s="1" t="s">
        <v>58</v>
      </c>
      <c r="F470" s="1" t="s">
        <v>55</v>
      </c>
      <c r="G470" s="1" t="s">
        <v>425</v>
      </c>
      <c r="H470" s="1" t="s">
        <v>407</v>
      </c>
      <c r="I470" s="1" t="s">
        <v>408</v>
      </c>
      <c r="J470" s="1">
        <v>1</v>
      </c>
      <c r="K470" s="1" t="s">
        <v>410</v>
      </c>
      <c r="O470" s="1">
        <v>56.56</v>
      </c>
      <c r="P470" s="1" t="s">
        <v>396</v>
      </c>
    </row>
    <row r="471" spans="1:16">
      <c r="A471" t="s">
        <v>53</v>
      </c>
      <c r="B471" s="1" t="s">
        <v>54</v>
      </c>
      <c r="C471" s="1">
        <v>2016</v>
      </c>
      <c r="D471" s="1">
        <v>2015</v>
      </c>
      <c r="E471" s="1" t="s">
        <v>58</v>
      </c>
      <c r="F471" s="1" t="s">
        <v>55</v>
      </c>
      <c r="G471" s="1" t="s">
        <v>425</v>
      </c>
      <c r="H471" s="1" t="s">
        <v>407</v>
      </c>
      <c r="I471" s="1" t="s">
        <v>408</v>
      </c>
      <c r="J471" s="1">
        <v>1.5</v>
      </c>
      <c r="K471" s="1" t="s">
        <v>410</v>
      </c>
      <c r="O471" s="1">
        <v>76.760000000000005</v>
      </c>
      <c r="P471" s="1" t="s">
        <v>396</v>
      </c>
    </row>
    <row r="472" spans="1:16">
      <c r="A472" t="s">
        <v>53</v>
      </c>
      <c r="B472" s="1" t="s">
        <v>54</v>
      </c>
      <c r="C472" s="1">
        <v>2016</v>
      </c>
      <c r="D472" s="1">
        <v>2015</v>
      </c>
      <c r="E472" s="1" t="s">
        <v>58</v>
      </c>
      <c r="F472" s="1" t="s">
        <v>55</v>
      </c>
      <c r="G472" s="1" t="s">
        <v>425</v>
      </c>
      <c r="H472" s="1" t="s">
        <v>407</v>
      </c>
      <c r="I472" s="1" t="s">
        <v>408</v>
      </c>
      <c r="J472" s="1">
        <v>2</v>
      </c>
      <c r="K472" s="1" t="s">
        <v>410</v>
      </c>
      <c r="O472" s="1">
        <v>137.36000000000001</v>
      </c>
      <c r="P472" s="1" t="s">
        <v>396</v>
      </c>
    </row>
    <row r="473" spans="1:16">
      <c r="A473" t="s">
        <v>53</v>
      </c>
      <c r="B473" s="1" t="s">
        <v>54</v>
      </c>
      <c r="C473" s="1">
        <v>2016</v>
      </c>
      <c r="D473" s="1">
        <v>2015</v>
      </c>
      <c r="E473" s="1" t="s">
        <v>58</v>
      </c>
      <c r="F473" s="1" t="s">
        <v>55</v>
      </c>
      <c r="G473" s="1" t="s">
        <v>425</v>
      </c>
      <c r="H473" s="1" t="s">
        <v>407</v>
      </c>
      <c r="I473" s="1" t="s">
        <v>408</v>
      </c>
      <c r="J473" s="1">
        <v>3</v>
      </c>
      <c r="K473" s="1" t="s">
        <v>410</v>
      </c>
      <c r="O473" s="1">
        <v>363.6</v>
      </c>
      <c r="P473" s="1" t="s">
        <v>396</v>
      </c>
    </row>
    <row r="474" spans="1:16">
      <c r="A474" t="s">
        <v>53</v>
      </c>
      <c r="B474" s="1" t="s">
        <v>54</v>
      </c>
      <c r="C474" s="1">
        <v>2016</v>
      </c>
      <c r="D474" s="1">
        <v>2015</v>
      </c>
      <c r="E474" s="1" t="s">
        <v>58</v>
      </c>
      <c r="F474" s="1" t="s">
        <v>55</v>
      </c>
      <c r="G474" s="1" t="s">
        <v>425</v>
      </c>
      <c r="H474" s="1" t="s">
        <v>407</v>
      </c>
      <c r="I474" s="1" t="s">
        <v>408</v>
      </c>
      <c r="J474" s="1">
        <v>4</v>
      </c>
      <c r="K474" s="1" t="s">
        <v>410</v>
      </c>
      <c r="O474" s="1">
        <v>808</v>
      </c>
      <c r="P474" s="1" t="s">
        <v>396</v>
      </c>
    </row>
    <row r="475" spans="1:16">
      <c r="A475" t="s">
        <v>53</v>
      </c>
      <c r="B475" s="1" t="s">
        <v>54</v>
      </c>
      <c r="C475" s="1">
        <v>2016</v>
      </c>
      <c r="D475" s="1">
        <v>2015</v>
      </c>
      <c r="E475" s="1" t="s">
        <v>58</v>
      </c>
      <c r="F475" s="1" t="s">
        <v>55</v>
      </c>
      <c r="G475" s="1" t="s">
        <v>425</v>
      </c>
      <c r="H475" s="1" t="s">
        <v>407</v>
      </c>
      <c r="I475" s="1" t="s">
        <v>408</v>
      </c>
      <c r="J475" s="1">
        <v>6</v>
      </c>
      <c r="K475" s="1" t="s">
        <v>410</v>
      </c>
      <c r="O475" s="1">
        <v>1616</v>
      </c>
      <c r="P475" s="1" t="s">
        <v>396</v>
      </c>
    </row>
    <row r="476" spans="1:16">
      <c r="A476" t="s">
        <v>53</v>
      </c>
      <c r="B476" s="1" t="s">
        <v>54</v>
      </c>
      <c r="C476" s="1">
        <v>2016</v>
      </c>
      <c r="D476" s="1">
        <v>2015</v>
      </c>
      <c r="E476" s="1" t="s">
        <v>58</v>
      </c>
      <c r="F476" s="1" t="s">
        <v>55</v>
      </c>
      <c r="G476" s="1" t="s">
        <v>425</v>
      </c>
      <c r="H476" s="1" t="s">
        <v>407</v>
      </c>
      <c r="I476" s="1" t="s">
        <v>408</v>
      </c>
      <c r="J476" s="1">
        <v>8</v>
      </c>
      <c r="K476" s="1" t="s">
        <v>410</v>
      </c>
      <c r="O476" s="1">
        <v>2828</v>
      </c>
      <c r="P476" s="1" t="s">
        <v>396</v>
      </c>
    </row>
    <row r="477" spans="1:16">
      <c r="A477" t="s">
        <v>53</v>
      </c>
      <c r="B477" s="1" t="s">
        <v>54</v>
      </c>
      <c r="C477" s="1">
        <v>2016</v>
      </c>
      <c r="D477" s="1">
        <v>2015</v>
      </c>
      <c r="E477" s="1" t="s">
        <v>58</v>
      </c>
      <c r="F477" s="1" t="s">
        <v>55</v>
      </c>
      <c r="G477" s="1" t="s">
        <v>425</v>
      </c>
      <c r="H477" s="1" t="s">
        <v>407</v>
      </c>
      <c r="I477" s="1" t="s">
        <v>408</v>
      </c>
      <c r="J477" s="1">
        <v>10</v>
      </c>
      <c r="K477" s="1" t="s">
        <v>410</v>
      </c>
      <c r="O477" s="1">
        <v>4444</v>
      </c>
      <c r="P477" s="1" t="s">
        <v>396</v>
      </c>
    </row>
    <row r="478" spans="1:16">
      <c r="A478" t="s">
        <v>53</v>
      </c>
      <c r="B478" s="1" t="s">
        <v>54</v>
      </c>
      <c r="C478" s="1">
        <v>2016</v>
      </c>
      <c r="D478" s="1">
        <v>2015</v>
      </c>
      <c r="E478" s="1" t="s">
        <v>58</v>
      </c>
      <c r="F478" s="1" t="s">
        <v>55</v>
      </c>
      <c r="G478" s="1" t="s">
        <v>425</v>
      </c>
      <c r="H478" s="1" t="s">
        <v>407</v>
      </c>
      <c r="I478" s="1" t="s">
        <v>408</v>
      </c>
      <c r="J478" s="1">
        <v>12</v>
      </c>
      <c r="K478" s="1" t="s">
        <v>410</v>
      </c>
      <c r="O478" s="1">
        <v>5009.6000000000004</v>
      </c>
      <c r="P478" s="1" t="s">
        <v>396</v>
      </c>
    </row>
    <row r="479" spans="1:16">
      <c r="A479" t="s">
        <v>53</v>
      </c>
      <c r="B479" s="1" t="s">
        <v>54</v>
      </c>
      <c r="C479" s="1">
        <v>2016</v>
      </c>
      <c r="D479" s="1">
        <v>2011</v>
      </c>
      <c r="E479" s="1" t="s">
        <v>58</v>
      </c>
      <c r="F479" s="1" t="s">
        <v>55</v>
      </c>
      <c r="G479" s="1" t="s">
        <v>425</v>
      </c>
      <c r="H479" s="1" t="s">
        <v>428</v>
      </c>
      <c r="I479" s="1" t="s">
        <v>408</v>
      </c>
      <c r="J479" s="1" t="s">
        <v>409</v>
      </c>
      <c r="K479" s="1" t="s">
        <v>410</v>
      </c>
      <c r="O479" s="1">
        <v>0</v>
      </c>
      <c r="P479" s="1" t="s">
        <v>396</v>
      </c>
    </row>
    <row r="480" spans="1:16">
      <c r="A480" t="s">
        <v>53</v>
      </c>
      <c r="B480" s="1" t="s">
        <v>54</v>
      </c>
      <c r="C480" s="1">
        <v>2016</v>
      </c>
      <c r="D480" s="1">
        <v>2011</v>
      </c>
      <c r="E480" s="1" t="s">
        <v>58</v>
      </c>
      <c r="F480" s="1" t="s">
        <v>55</v>
      </c>
      <c r="G480" s="1" t="s">
        <v>425</v>
      </c>
      <c r="H480" s="1" t="s">
        <v>428</v>
      </c>
      <c r="I480" s="1" t="s">
        <v>408</v>
      </c>
      <c r="J480" s="1">
        <v>1</v>
      </c>
      <c r="K480" s="1" t="s">
        <v>410</v>
      </c>
      <c r="O480" s="1">
        <v>0</v>
      </c>
      <c r="P480" s="1" t="s">
        <v>396</v>
      </c>
    </row>
    <row r="481" spans="1:16">
      <c r="A481" t="s">
        <v>53</v>
      </c>
      <c r="B481" s="1" t="s">
        <v>54</v>
      </c>
      <c r="C481" s="1">
        <v>2016</v>
      </c>
      <c r="D481" s="1">
        <v>2011</v>
      </c>
      <c r="E481" s="1" t="s">
        <v>58</v>
      </c>
      <c r="F481" s="1" t="s">
        <v>55</v>
      </c>
      <c r="G481" s="1" t="s">
        <v>425</v>
      </c>
      <c r="H481" s="1" t="s">
        <v>428</v>
      </c>
      <c r="I481" s="1" t="s">
        <v>408</v>
      </c>
      <c r="J481" s="1">
        <v>1.5</v>
      </c>
      <c r="K481" s="1" t="s">
        <v>410</v>
      </c>
      <c r="O481" s="1">
        <v>0</v>
      </c>
      <c r="P481" s="1" t="s">
        <v>396</v>
      </c>
    </row>
    <row r="482" spans="1:16">
      <c r="A482" t="s">
        <v>53</v>
      </c>
      <c r="B482" s="1" t="s">
        <v>54</v>
      </c>
      <c r="C482" s="1">
        <v>2016</v>
      </c>
      <c r="D482" s="1">
        <v>2011</v>
      </c>
      <c r="E482" s="1" t="s">
        <v>58</v>
      </c>
      <c r="F482" s="1" t="s">
        <v>55</v>
      </c>
      <c r="G482" s="1" t="s">
        <v>425</v>
      </c>
      <c r="H482" s="1" t="s">
        <v>428</v>
      </c>
      <c r="I482" s="1" t="s">
        <v>408</v>
      </c>
      <c r="J482" s="1">
        <v>2</v>
      </c>
      <c r="K482" s="1" t="s">
        <v>410</v>
      </c>
      <c r="O482" s="1">
        <v>0</v>
      </c>
      <c r="P482" s="1" t="s">
        <v>396</v>
      </c>
    </row>
    <row r="483" spans="1:16">
      <c r="A483" t="s">
        <v>53</v>
      </c>
      <c r="B483" s="1" t="s">
        <v>54</v>
      </c>
      <c r="C483" s="1">
        <v>2016</v>
      </c>
      <c r="D483" s="1">
        <v>2011</v>
      </c>
      <c r="E483" s="1" t="s">
        <v>58</v>
      </c>
      <c r="F483" s="1" t="s">
        <v>55</v>
      </c>
      <c r="G483" s="1" t="s">
        <v>425</v>
      </c>
      <c r="H483" s="1" t="s">
        <v>428</v>
      </c>
      <c r="I483" s="1" t="s">
        <v>408</v>
      </c>
      <c r="J483" s="1">
        <v>3</v>
      </c>
      <c r="K483" s="1" t="s">
        <v>410</v>
      </c>
      <c r="O483" s="1">
        <v>0</v>
      </c>
      <c r="P483" s="1" t="s">
        <v>396</v>
      </c>
    </row>
    <row r="484" spans="1:16">
      <c r="A484" t="s">
        <v>53</v>
      </c>
      <c r="B484" s="1" t="s">
        <v>54</v>
      </c>
      <c r="C484" s="1">
        <v>2016</v>
      </c>
      <c r="D484" s="1">
        <v>2011</v>
      </c>
      <c r="E484" s="1" t="s">
        <v>58</v>
      </c>
      <c r="F484" s="1" t="s">
        <v>55</v>
      </c>
      <c r="G484" s="1" t="s">
        <v>425</v>
      </c>
      <c r="H484" s="1" t="s">
        <v>428</v>
      </c>
      <c r="I484" s="1" t="s">
        <v>408</v>
      </c>
      <c r="J484" s="1">
        <v>4</v>
      </c>
      <c r="K484" s="1" t="s">
        <v>410</v>
      </c>
      <c r="O484" s="1">
        <v>0</v>
      </c>
      <c r="P484" s="1" t="s">
        <v>396</v>
      </c>
    </row>
    <row r="485" spans="1:16">
      <c r="A485" t="s">
        <v>53</v>
      </c>
      <c r="B485" s="1" t="s">
        <v>54</v>
      </c>
      <c r="C485" s="1">
        <v>2016</v>
      </c>
      <c r="D485" s="1">
        <v>2011</v>
      </c>
      <c r="E485" s="1" t="s">
        <v>58</v>
      </c>
      <c r="F485" s="1" t="s">
        <v>55</v>
      </c>
      <c r="G485" s="1" t="s">
        <v>425</v>
      </c>
      <c r="H485" s="1" t="s">
        <v>428</v>
      </c>
      <c r="I485" s="1" t="s">
        <v>408</v>
      </c>
      <c r="J485" s="1">
        <v>6</v>
      </c>
      <c r="K485" s="1" t="s">
        <v>410</v>
      </c>
      <c r="O485" s="1">
        <v>0</v>
      </c>
      <c r="P485" s="1" t="s">
        <v>396</v>
      </c>
    </row>
    <row r="486" spans="1:16">
      <c r="A486" t="s">
        <v>53</v>
      </c>
      <c r="B486" s="1" t="s">
        <v>54</v>
      </c>
      <c r="C486" s="1">
        <v>2016</v>
      </c>
      <c r="D486" s="1">
        <v>2011</v>
      </c>
      <c r="E486" s="1" t="s">
        <v>58</v>
      </c>
      <c r="F486" s="1" t="s">
        <v>55</v>
      </c>
      <c r="G486" s="1" t="s">
        <v>425</v>
      </c>
      <c r="H486" s="1" t="s">
        <v>428</v>
      </c>
      <c r="I486" s="1" t="s">
        <v>408</v>
      </c>
      <c r="J486" s="1">
        <v>8</v>
      </c>
      <c r="K486" s="1" t="s">
        <v>410</v>
      </c>
      <c r="O486" s="1">
        <v>0</v>
      </c>
      <c r="P486" s="1" t="s">
        <v>396</v>
      </c>
    </row>
    <row r="487" spans="1:16">
      <c r="A487" t="s">
        <v>53</v>
      </c>
      <c r="B487" s="1" t="s">
        <v>54</v>
      </c>
      <c r="C487" s="1">
        <v>2016</v>
      </c>
      <c r="D487" s="1">
        <v>2011</v>
      </c>
      <c r="E487" s="1" t="s">
        <v>58</v>
      </c>
      <c r="F487" s="1" t="s">
        <v>55</v>
      </c>
      <c r="G487" s="1" t="s">
        <v>425</v>
      </c>
      <c r="H487" s="1" t="s">
        <v>428</v>
      </c>
      <c r="I487" s="1" t="s">
        <v>408</v>
      </c>
      <c r="J487" s="1">
        <v>10</v>
      </c>
      <c r="K487" s="1" t="s">
        <v>410</v>
      </c>
      <c r="O487" s="1">
        <v>0</v>
      </c>
      <c r="P487" s="1" t="s">
        <v>396</v>
      </c>
    </row>
    <row r="488" spans="1:16">
      <c r="A488" t="s">
        <v>53</v>
      </c>
      <c r="B488" s="1" t="s">
        <v>54</v>
      </c>
      <c r="C488" s="1">
        <v>2016</v>
      </c>
      <c r="D488" s="1">
        <v>2011</v>
      </c>
      <c r="E488" s="1" t="s">
        <v>58</v>
      </c>
      <c r="F488" s="1" t="s">
        <v>55</v>
      </c>
      <c r="G488" s="1" t="s">
        <v>425</v>
      </c>
      <c r="H488" s="1" t="s">
        <v>428</v>
      </c>
      <c r="I488" s="1" t="s">
        <v>408</v>
      </c>
      <c r="J488" s="1">
        <v>12</v>
      </c>
      <c r="K488" s="1" t="s">
        <v>410</v>
      </c>
      <c r="O488" s="1">
        <v>0</v>
      </c>
      <c r="P488" s="1" t="s">
        <v>396</v>
      </c>
    </row>
    <row r="489" spans="1:16">
      <c r="A489" t="s">
        <v>53</v>
      </c>
      <c r="B489" s="1" t="s">
        <v>54</v>
      </c>
      <c r="C489" s="1">
        <v>2016</v>
      </c>
      <c r="D489" s="1">
        <v>2012</v>
      </c>
      <c r="E489" s="1" t="s">
        <v>58</v>
      </c>
      <c r="F489" s="1" t="s">
        <v>55</v>
      </c>
      <c r="G489" s="1" t="s">
        <v>425</v>
      </c>
      <c r="H489" s="1" t="s">
        <v>428</v>
      </c>
      <c r="I489" s="1" t="s">
        <v>408</v>
      </c>
      <c r="J489" s="1" t="s">
        <v>409</v>
      </c>
      <c r="K489" s="1" t="s">
        <v>410</v>
      </c>
      <c r="O489" s="1">
        <v>0</v>
      </c>
      <c r="P489" s="1" t="s">
        <v>396</v>
      </c>
    </row>
    <row r="490" spans="1:16">
      <c r="A490" t="s">
        <v>53</v>
      </c>
      <c r="B490" s="1" t="s">
        <v>54</v>
      </c>
      <c r="C490" s="1">
        <v>2016</v>
      </c>
      <c r="D490" s="1">
        <v>2012</v>
      </c>
      <c r="E490" s="1" t="s">
        <v>58</v>
      </c>
      <c r="F490" s="1" t="s">
        <v>55</v>
      </c>
      <c r="G490" s="1" t="s">
        <v>425</v>
      </c>
      <c r="H490" s="1" t="s">
        <v>428</v>
      </c>
      <c r="I490" s="1" t="s">
        <v>408</v>
      </c>
      <c r="J490" s="1">
        <v>1</v>
      </c>
      <c r="K490" s="1" t="s">
        <v>410</v>
      </c>
      <c r="O490" s="1">
        <v>0</v>
      </c>
      <c r="P490" s="1" t="s">
        <v>396</v>
      </c>
    </row>
    <row r="491" spans="1:16">
      <c r="A491" t="s">
        <v>53</v>
      </c>
      <c r="B491" s="1" t="s">
        <v>54</v>
      </c>
      <c r="C491" s="1">
        <v>2016</v>
      </c>
      <c r="D491" s="1">
        <v>2012</v>
      </c>
      <c r="E491" s="1" t="s">
        <v>58</v>
      </c>
      <c r="F491" s="1" t="s">
        <v>55</v>
      </c>
      <c r="G491" s="1" t="s">
        <v>425</v>
      </c>
      <c r="H491" s="1" t="s">
        <v>428</v>
      </c>
      <c r="I491" s="1" t="s">
        <v>408</v>
      </c>
      <c r="J491" s="1">
        <v>1.5</v>
      </c>
      <c r="K491" s="1" t="s">
        <v>410</v>
      </c>
      <c r="O491" s="1">
        <v>0</v>
      </c>
      <c r="P491" s="1" t="s">
        <v>396</v>
      </c>
    </row>
    <row r="492" spans="1:16">
      <c r="A492" t="s">
        <v>53</v>
      </c>
      <c r="B492" s="1" t="s">
        <v>54</v>
      </c>
      <c r="C492" s="1">
        <v>2016</v>
      </c>
      <c r="D492" s="1">
        <v>2012</v>
      </c>
      <c r="E492" s="1" t="s">
        <v>58</v>
      </c>
      <c r="F492" s="1" t="s">
        <v>55</v>
      </c>
      <c r="G492" s="1" t="s">
        <v>425</v>
      </c>
      <c r="H492" s="1" t="s">
        <v>428</v>
      </c>
      <c r="I492" s="1" t="s">
        <v>408</v>
      </c>
      <c r="J492" s="1">
        <v>2</v>
      </c>
      <c r="K492" s="1" t="s">
        <v>410</v>
      </c>
      <c r="O492" s="1">
        <v>0</v>
      </c>
      <c r="P492" s="1" t="s">
        <v>396</v>
      </c>
    </row>
    <row r="493" spans="1:16">
      <c r="A493" t="s">
        <v>53</v>
      </c>
      <c r="B493" s="1" t="s">
        <v>54</v>
      </c>
      <c r="C493" s="1">
        <v>2016</v>
      </c>
      <c r="D493" s="1">
        <v>2012</v>
      </c>
      <c r="E493" s="1" t="s">
        <v>58</v>
      </c>
      <c r="F493" s="1" t="s">
        <v>55</v>
      </c>
      <c r="G493" s="1" t="s">
        <v>425</v>
      </c>
      <c r="H493" s="1" t="s">
        <v>428</v>
      </c>
      <c r="I493" s="1" t="s">
        <v>408</v>
      </c>
      <c r="J493" s="1">
        <v>3</v>
      </c>
      <c r="K493" s="1" t="s">
        <v>410</v>
      </c>
      <c r="O493" s="1">
        <v>0</v>
      </c>
      <c r="P493" s="1" t="s">
        <v>396</v>
      </c>
    </row>
    <row r="494" spans="1:16">
      <c r="A494" t="s">
        <v>53</v>
      </c>
      <c r="B494" s="1" t="s">
        <v>54</v>
      </c>
      <c r="C494" s="1">
        <v>2016</v>
      </c>
      <c r="D494" s="1">
        <v>2012</v>
      </c>
      <c r="E494" s="1" t="s">
        <v>58</v>
      </c>
      <c r="F494" s="1" t="s">
        <v>55</v>
      </c>
      <c r="G494" s="1" t="s">
        <v>425</v>
      </c>
      <c r="H494" s="1" t="s">
        <v>428</v>
      </c>
      <c r="I494" s="1" t="s">
        <v>408</v>
      </c>
      <c r="J494" s="1">
        <v>4</v>
      </c>
      <c r="K494" s="1" t="s">
        <v>410</v>
      </c>
      <c r="O494" s="1">
        <v>0</v>
      </c>
      <c r="P494" s="1" t="s">
        <v>396</v>
      </c>
    </row>
    <row r="495" spans="1:16">
      <c r="A495" t="s">
        <v>53</v>
      </c>
      <c r="B495" s="1" t="s">
        <v>54</v>
      </c>
      <c r="C495" s="1">
        <v>2016</v>
      </c>
      <c r="D495" s="1">
        <v>2012</v>
      </c>
      <c r="E495" s="1" t="s">
        <v>58</v>
      </c>
      <c r="F495" s="1" t="s">
        <v>55</v>
      </c>
      <c r="G495" s="1" t="s">
        <v>425</v>
      </c>
      <c r="H495" s="1" t="s">
        <v>428</v>
      </c>
      <c r="I495" s="1" t="s">
        <v>408</v>
      </c>
      <c r="J495" s="1">
        <v>6</v>
      </c>
      <c r="K495" s="1" t="s">
        <v>410</v>
      </c>
      <c r="O495" s="1">
        <v>0</v>
      </c>
      <c r="P495" s="1" t="s">
        <v>396</v>
      </c>
    </row>
    <row r="496" spans="1:16">
      <c r="A496" t="s">
        <v>53</v>
      </c>
      <c r="B496" s="1" t="s">
        <v>54</v>
      </c>
      <c r="C496" s="1">
        <v>2016</v>
      </c>
      <c r="D496" s="1">
        <v>2012</v>
      </c>
      <c r="E496" s="1" t="s">
        <v>58</v>
      </c>
      <c r="F496" s="1" t="s">
        <v>55</v>
      </c>
      <c r="G496" s="1" t="s">
        <v>425</v>
      </c>
      <c r="H496" s="1" t="s">
        <v>428</v>
      </c>
      <c r="I496" s="1" t="s">
        <v>408</v>
      </c>
      <c r="J496" s="1">
        <v>8</v>
      </c>
      <c r="K496" s="1" t="s">
        <v>410</v>
      </c>
      <c r="O496" s="1">
        <v>0</v>
      </c>
      <c r="P496" s="1" t="s">
        <v>396</v>
      </c>
    </row>
    <row r="497" spans="1:16">
      <c r="A497" t="s">
        <v>53</v>
      </c>
      <c r="B497" s="1" t="s">
        <v>54</v>
      </c>
      <c r="C497" s="1">
        <v>2016</v>
      </c>
      <c r="D497" s="1">
        <v>2012</v>
      </c>
      <c r="E497" s="1" t="s">
        <v>58</v>
      </c>
      <c r="F497" s="1" t="s">
        <v>55</v>
      </c>
      <c r="G497" s="1" t="s">
        <v>425</v>
      </c>
      <c r="H497" s="1" t="s">
        <v>428</v>
      </c>
      <c r="I497" s="1" t="s">
        <v>408</v>
      </c>
      <c r="J497" s="1">
        <v>10</v>
      </c>
      <c r="K497" s="1" t="s">
        <v>410</v>
      </c>
      <c r="O497" s="1">
        <v>0</v>
      </c>
      <c r="P497" s="1" t="s">
        <v>396</v>
      </c>
    </row>
    <row r="498" spans="1:16">
      <c r="A498" t="s">
        <v>53</v>
      </c>
      <c r="B498" s="1" t="s">
        <v>54</v>
      </c>
      <c r="C498" s="1">
        <v>2016</v>
      </c>
      <c r="D498" s="1">
        <v>2012</v>
      </c>
      <c r="E498" s="1" t="s">
        <v>58</v>
      </c>
      <c r="F498" s="1" t="s">
        <v>55</v>
      </c>
      <c r="G498" s="1" t="s">
        <v>425</v>
      </c>
      <c r="H498" s="1" t="s">
        <v>428</v>
      </c>
      <c r="I498" s="1" t="s">
        <v>408</v>
      </c>
      <c r="J498" s="1">
        <v>12</v>
      </c>
      <c r="K498" s="1" t="s">
        <v>410</v>
      </c>
      <c r="O498" s="1">
        <v>0</v>
      </c>
      <c r="P498" s="1" t="s">
        <v>396</v>
      </c>
    </row>
    <row r="499" spans="1:16">
      <c r="A499" t="s">
        <v>53</v>
      </c>
      <c r="B499" s="1" t="s">
        <v>54</v>
      </c>
      <c r="C499" s="1">
        <v>2016</v>
      </c>
      <c r="D499" s="1">
        <v>2014</v>
      </c>
      <c r="E499" s="1" t="s">
        <v>58</v>
      </c>
      <c r="F499" s="1" t="s">
        <v>55</v>
      </c>
      <c r="G499" s="1" t="s">
        <v>425</v>
      </c>
      <c r="H499" s="1" t="s">
        <v>428</v>
      </c>
      <c r="I499" s="1" t="s">
        <v>408</v>
      </c>
      <c r="J499" s="1" t="s">
        <v>409</v>
      </c>
      <c r="K499" s="1" t="s">
        <v>410</v>
      </c>
      <c r="O499" s="1">
        <v>0</v>
      </c>
      <c r="P499" s="1" t="s">
        <v>396</v>
      </c>
    </row>
    <row r="500" spans="1:16">
      <c r="A500" t="s">
        <v>53</v>
      </c>
      <c r="B500" s="1" t="s">
        <v>54</v>
      </c>
      <c r="C500" s="1">
        <v>2016</v>
      </c>
      <c r="D500" s="1">
        <v>2014</v>
      </c>
      <c r="E500" s="1" t="s">
        <v>58</v>
      </c>
      <c r="F500" s="1" t="s">
        <v>55</v>
      </c>
      <c r="G500" s="1" t="s">
        <v>425</v>
      </c>
      <c r="H500" s="1" t="s">
        <v>428</v>
      </c>
      <c r="I500" s="1" t="s">
        <v>408</v>
      </c>
      <c r="J500" s="1">
        <v>1</v>
      </c>
      <c r="K500" s="1" t="s">
        <v>410</v>
      </c>
      <c r="O500" s="1">
        <v>0</v>
      </c>
      <c r="P500" s="1" t="s">
        <v>396</v>
      </c>
    </row>
    <row r="501" spans="1:16">
      <c r="A501" t="s">
        <v>53</v>
      </c>
      <c r="B501" s="1" t="s">
        <v>54</v>
      </c>
      <c r="C501" s="1">
        <v>2016</v>
      </c>
      <c r="D501" s="1">
        <v>2014</v>
      </c>
      <c r="E501" s="1" t="s">
        <v>58</v>
      </c>
      <c r="F501" s="1" t="s">
        <v>55</v>
      </c>
      <c r="G501" s="1" t="s">
        <v>425</v>
      </c>
      <c r="H501" s="1" t="s">
        <v>428</v>
      </c>
      <c r="I501" s="1" t="s">
        <v>408</v>
      </c>
      <c r="J501" s="1">
        <v>1.5</v>
      </c>
      <c r="K501" s="1" t="s">
        <v>410</v>
      </c>
      <c r="O501" s="1">
        <v>0</v>
      </c>
      <c r="P501" s="1" t="s">
        <v>396</v>
      </c>
    </row>
    <row r="502" spans="1:16">
      <c r="A502" t="s">
        <v>53</v>
      </c>
      <c r="B502" s="1" t="s">
        <v>54</v>
      </c>
      <c r="C502" s="1">
        <v>2016</v>
      </c>
      <c r="D502" s="1">
        <v>2014</v>
      </c>
      <c r="E502" s="1" t="s">
        <v>58</v>
      </c>
      <c r="F502" s="1" t="s">
        <v>55</v>
      </c>
      <c r="G502" s="1" t="s">
        <v>425</v>
      </c>
      <c r="H502" s="1" t="s">
        <v>428</v>
      </c>
      <c r="I502" s="1" t="s">
        <v>408</v>
      </c>
      <c r="J502" s="1">
        <v>2</v>
      </c>
      <c r="K502" s="1" t="s">
        <v>410</v>
      </c>
      <c r="O502" s="1">
        <v>0</v>
      </c>
      <c r="P502" s="1" t="s">
        <v>396</v>
      </c>
    </row>
    <row r="503" spans="1:16">
      <c r="A503" t="s">
        <v>53</v>
      </c>
      <c r="B503" s="1" t="s">
        <v>54</v>
      </c>
      <c r="C503" s="1">
        <v>2016</v>
      </c>
      <c r="D503" s="1">
        <v>2014</v>
      </c>
      <c r="E503" s="1" t="s">
        <v>58</v>
      </c>
      <c r="F503" s="1" t="s">
        <v>55</v>
      </c>
      <c r="G503" s="1" t="s">
        <v>425</v>
      </c>
      <c r="H503" s="1" t="s">
        <v>428</v>
      </c>
      <c r="I503" s="1" t="s">
        <v>408</v>
      </c>
      <c r="J503" s="1">
        <v>3</v>
      </c>
      <c r="K503" s="1" t="s">
        <v>410</v>
      </c>
      <c r="O503" s="1">
        <v>0</v>
      </c>
      <c r="P503" s="1" t="s">
        <v>396</v>
      </c>
    </row>
    <row r="504" spans="1:16">
      <c r="A504" t="s">
        <v>53</v>
      </c>
      <c r="B504" s="1" t="s">
        <v>54</v>
      </c>
      <c r="C504" s="1">
        <v>2016</v>
      </c>
      <c r="D504" s="1">
        <v>2014</v>
      </c>
      <c r="E504" s="1" t="s">
        <v>58</v>
      </c>
      <c r="F504" s="1" t="s">
        <v>55</v>
      </c>
      <c r="G504" s="1" t="s">
        <v>425</v>
      </c>
      <c r="H504" s="1" t="s">
        <v>428</v>
      </c>
      <c r="I504" s="1" t="s">
        <v>408</v>
      </c>
      <c r="J504" s="1">
        <v>4</v>
      </c>
      <c r="K504" s="1" t="s">
        <v>410</v>
      </c>
      <c r="O504" s="1">
        <v>0</v>
      </c>
      <c r="P504" s="1" t="s">
        <v>396</v>
      </c>
    </row>
    <row r="505" spans="1:16">
      <c r="A505" t="s">
        <v>53</v>
      </c>
      <c r="B505" s="1" t="s">
        <v>54</v>
      </c>
      <c r="C505" s="1">
        <v>2016</v>
      </c>
      <c r="D505" s="1">
        <v>2014</v>
      </c>
      <c r="E505" s="1" t="s">
        <v>58</v>
      </c>
      <c r="F505" s="1" t="s">
        <v>55</v>
      </c>
      <c r="G505" s="1" t="s">
        <v>425</v>
      </c>
      <c r="H505" s="1" t="s">
        <v>428</v>
      </c>
      <c r="I505" s="1" t="s">
        <v>408</v>
      </c>
      <c r="J505" s="1">
        <v>6</v>
      </c>
      <c r="K505" s="1" t="s">
        <v>410</v>
      </c>
      <c r="O505" s="1">
        <v>0</v>
      </c>
      <c r="P505" s="1" t="s">
        <v>396</v>
      </c>
    </row>
    <row r="506" spans="1:16">
      <c r="A506" t="s">
        <v>53</v>
      </c>
      <c r="B506" s="1" t="s">
        <v>54</v>
      </c>
      <c r="C506" s="1">
        <v>2016</v>
      </c>
      <c r="D506" s="1">
        <v>2014</v>
      </c>
      <c r="E506" s="1" t="s">
        <v>58</v>
      </c>
      <c r="F506" s="1" t="s">
        <v>55</v>
      </c>
      <c r="G506" s="1" t="s">
        <v>425</v>
      </c>
      <c r="H506" s="1" t="s">
        <v>428</v>
      </c>
      <c r="I506" s="1" t="s">
        <v>408</v>
      </c>
      <c r="J506" s="1">
        <v>8</v>
      </c>
      <c r="K506" s="1" t="s">
        <v>410</v>
      </c>
      <c r="O506" s="1">
        <v>0</v>
      </c>
      <c r="P506" s="1" t="s">
        <v>396</v>
      </c>
    </row>
    <row r="507" spans="1:16">
      <c r="A507" t="s">
        <v>53</v>
      </c>
      <c r="B507" s="1" t="s">
        <v>54</v>
      </c>
      <c r="C507" s="1">
        <v>2016</v>
      </c>
      <c r="D507" s="1">
        <v>2014</v>
      </c>
      <c r="E507" s="1" t="s">
        <v>58</v>
      </c>
      <c r="F507" s="1" t="s">
        <v>55</v>
      </c>
      <c r="G507" s="1" t="s">
        <v>425</v>
      </c>
      <c r="H507" s="1" t="s">
        <v>428</v>
      </c>
      <c r="I507" s="1" t="s">
        <v>408</v>
      </c>
      <c r="J507" s="1">
        <v>10</v>
      </c>
      <c r="K507" s="1" t="s">
        <v>410</v>
      </c>
      <c r="O507" s="1">
        <v>0</v>
      </c>
      <c r="P507" s="1" t="s">
        <v>396</v>
      </c>
    </row>
    <row r="508" spans="1:16">
      <c r="A508" t="s">
        <v>53</v>
      </c>
      <c r="B508" s="1" t="s">
        <v>54</v>
      </c>
      <c r="C508" s="1">
        <v>2016</v>
      </c>
      <c r="D508" s="1">
        <v>2014</v>
      </c>
      <c r="E508" s="1" t="s">
        <v>58</v>
      </c>
      <c r="F508" s="1" t="s">
        <v>55</v>
      </c>
      <c r="G508" s="1" t="s">
        <v>425</v>
      </c>
      <c r="H508" s="1" t="s">
        <v>428</v>
      </c>
      <c r="I508" s="1" t="s">
        <v>408</v>
      </c>
      <c r="J508" s="1">
        <v>12</v>
      </c>
      <c r="K508" s="1" t="s">
        <v>410</v>
      </c>
      <c r="O508" s="1">
        <v>0</v>
      </c>
      <c r="P508" s="1" t="s">
        <v>396</v>
      </c>
    </row>
    <row r="509" spans="1:16">
      <c r="A509" t="s">
        <v>53</v>
      </c>
      <c r="B509" s="1" t="s">
        <v>54</v>
      </c>
      <c r="C509" s="1">
        <v>2016</v>
      </c>
      <c r="D509" s="1">
        <v>2015</v>
      </c>
      <c r="E509" s="1" t="s">
        <v>58</v>
      </c>
      <c r="F509" s="1" t="s">
        <v>55</v>
      </c>
      <c r="G509" s="1" t="s">
        <v>425</v>
      </c>
      <c r="H509" s="1" t="s">
        <v>428</v>
      </c>
      <c r="I509" s="1" t="s">
        <v>408</v>
      </c>
      <c r="J509" s="1" t="s">
        <v>409</v>
      </c>
      <c r="K509" s="1" t="s">
        <v>410</v>
      </c>
      <c r="O509" s="1">
        <v>14.8</v>
      </c>
      <c r="P509" s="1" t="s">
        <v>396</v>
      </c>
    </row>
    <row r="510" spans="1:16">
      <c r="A510" t="s">
        <v>53</v>
      </c>
      <c r="B510" s="1" t="s">
        <v>54</v>
      </c>
      <c r="C510" s="1">
        <v>2016</v>
      </c>
      <c r="D510" s="1">
        <v>2015</v>
      </c>
      <c r="E510" s="1" t="s">
        <v>58</v>
      </c>
      <c r="F510" s="1" t="s">
        <v>55</v>
      </c>
      <c r="G510" s="1" t="s">
        <v>425</v>
      </c>
      <c r="H510" s="1" t="s">
        <v>428</v>
      </c>
      <c r="I510" s="1" t="s">
        <v>408</v>
      </c>
      <c r="J510" s="1">
        <v>1</v>
      </c>
      <c r="K510" s="1" t="s">
        <v>410</v>
      </c>
      <c r="O510" s="1">
        <v>41.44</v>
      </c>
      <c r="P510" s="1" t="s">
        <v>396</v>
      </c>
    </row>
    <row r="511" spans="1:16">
      <c r="A511" t="s">
        <v>53</v>
      </c>
      <c r="B511" s="1" t="s">
        <v>54</v>
      </c>
      <c r="C511" s="1">
        <v>2016</v>
      </c>
      <c r="D511" s="1">
        <v>2015</v>
      </c>
      <c r="E511" s="1" t="s">
        <v>58</v>
      </c>
      <c r="F511" s="1" t="s">
        <v>55</v>
      </c>
      <c r="G511" s="1" t="s">
        <v>425</v>
      </c>
      <c r="H511" s="1" t="s">
        <v>428</v>
      </c>
      <c r="I511" s="1" t="s">
        <v>408</v>
      </c>
      <c r="J511" s="1">
        <v>1.5</v>
      </c>
      <c r="K511" s="1" t="s">
        <v>410</v>
      </c>
      <c r="O511" s="1">
        <v>56.24</v>
      </c>
      <c r="P511" s="1" t="s">
        <v>396</v>
      </c>
    </row>
    <row r="512" spans="1:16">
      <c r="A512" t="s">
        <v>53</v>
      </c>
      <c r="B512" s="1" t="s">
        <v>54</v>
      </c>
      <c r="C512" s="1">
        <v>2016</v>
      </c>
      <c r="D512" s="1">
        <v>2015</v>
      </c>
      <c r="E512" s="1" t="s">
        <v>58</v>
      </c>
      <c r="F512" s="1" t="s">
        <v>55</v>
      </c>
      <c r="G512" s="1" t="s">
        <v>425</v>
      </c>
      <c r="H512" s="1" t="s">
        <v>428</v>
      </c>
      <c r="I512" s="1" t="s">
        <v>408</v>
      </c>
      <c r="J512" s="1">
        <v>2</v>
      </c>
      <c r="K512" s="1" t="s">
        <v>410</v>
      </c>
      <c r="O512" s="1">
        <v>100.64</v>
      </c>
      <c r="P512" s="1" t="s">
        <v>396</v>
      </c>
    </row>
    <row r="513" spans="1:17">
      <c r="A513" t="s">
        <v>53</v>
      </c>
      <c r="B513" s="1" t="s">
        <v>54</v>
      </c>
      <c r="C513" s="1">
        <v>2016</v>
      </c>
      <c r="D513" s="1">
        <v>2015</v>
      </c>
      <c r="E513" s="1" t="s">
        <v>58</v>
      </c>
      <c r="F513" s="1" t="s">
        <v>55</v>
      </c>
      <c r="G513" s="1" t="s">
        <v>425</v>
      </c>
      <c r="H513" s="1" t="s">
        <v>428</v>
      </c>
      <c r="I513" s="1" t="s">
        <v>408</v>
      </c>
      <c r="J513" s="1">
        <v>3</v>
      </c>
      <c r="K513" s="1" t="s">
        <v>410</v>
      </c>
      <c r="O513" s="1">
        <v>266.39999999999998</v>
      </c>
      <c r="P513" s="1" t="s">
        <v>396</v>
      </c>
    </row>
    <row r="514" spans="1:17">
      <c r="A514" t="s">
        <v>53</v>
      </c>
      <c r="B514" s="1" t="s">
        <v>54</v>
      </c>
      <c r="C514" s="1">
        <v>2016</v>
      </c>
      <c r="D514" s="1">
        <v>2015</v>
      </c>
      <c r="E514" s="1" t="s">
        <v>58</v>
      </c>
      <c r="F514" s="1" t="s">
        <v>55</v>
      </c>
      <c r="G514" s="1" t="s">
        <v>425</v>
      </c>
      <c r="H514" s="1" t="s">
        <v>428</v>
      </c>
      <c r="I514" s="1" t="s">
        <v>408</v>
      </c>
      <c r="J514" s="1">
        <v>4</v>
      </c>
      <c r="K514" s="1" t="s">
        <v>410</v>
      </c>
      <c r="O514" s="1">
        <v>592</v>
      </c>
      <c r="P514" s="1" t="s">
        <v>396</v>
      </c>
    </row>
    <row r="515" spans="1:17">
      <c r="A515" t="s">
        <v>53</v>
      </c>
      <c r="B515" s="1" t="s">
        <v>54</v>
      </c>
      <c r="C515" s="1">
        <v>2016</v>
      </c>
      <c r="D515" s="1">
        <v>2015</v>
      </c>
      <c r="E515" s="1" t="s">
        <v>58</v>
      </c>
      <c r="F515" s="1" t="s">
        <v>55</v>
      </c>
      <c r="G515" s="1" t="s">
        <v>425</v>
      </c>
      <c r="H515" s="1" t="s">
        <v>428</v>
      </c>
      <c r="I515" s="1" t="s">
        <v>408</v>
      </c>
      <c r="J515" s="1">
        <v>6</v>
      </c>
      <c r="K515" s="1" t="s">
        <v>410</v>
      </c>
      <c r="O515" s="1">
        <v>1184</v>
      </c>
      <c r="P515" s="1" t="s">
        <v>396</v>
      </c>
    </row>
    <row r="516" spans="1:17">
      <c r="A516" t="s">
        <v>53</v>
      </c>
      <c r="B516" s="1" t="s">
        <v>54</v>
      </c>
      <c r="C516" s="1">
        <v>2016</v>
      </c>
      <c r="D516" s="1">
        <v>2015</v>
      </c>
      <c r="E516" s="1" t="s">
        <v>58</v>
      </c>
      <c r="F516" s="1" t="s">
        <v>55</v>
      </c>
      <c r="G516" s="1" t="s">
        <v>425</v>
      </c>
      <c r="H516" s="1" t="s">
        <v>428</v>
      </c>
      <c r="I516" s="1" t="s">
        <v>408</v>
      </c>
      <c r="J516" s="1">
        <v>8</v>
      </c>
      <c r="K516" s="1" t="s">
        <v>410</v>
      </c>
      <c r="O516" s="1">
        <v>2072</v>
      </c>
      <c r="P516" s="1" t="s">
        <v>396</v>
      </c>
    </row>
    <row r="517" spans="1:17">
      <c r="A517" t="s">
        <v>53</v>
      </c>
      <c r="B517" s="1" t="s">
        <v>54</v>
      </c>
      <c r="C517" s="1">
        <v>2016</v>
      </c>
      <c r="D517" s="1">
        <v>2015</v>
      </c>
      <c r="E517" s="1" t="s">
        <v>58</v>
      </c>
      <c r="F517" s="1" t="s">
        <v>55</v>
      </c>
      <c r="G517" s="1" t="s">
        <v>425</v>
      </c>
      <c r="H517" s="1" t="s">
        <v>428</v>
      </c>
      <c r="I517" s="1" t="s">
        <v>408</v>
      </c>
      <c r="J517" s="1">
        <v>10</v>
      </c>
      <c r="K517" s="1" t="s">
        <v>410</v>
      </c>
      <c r="O517" s="1">
        <v>3256</v>
      </c>
      <c r="P517" s="1" t="s">
        <v>396</v>
      </c>
    </row>
    <row r="518" spans="1:17">
      <c r="A518" t="s">
        <v>53</v>
      </c>
      <c r="B518" s="1" t="s">
        <v>54</v>
      </c>
      <c r="C518" s="1">
        <v>2016</v>
      </c>
      <c r="D518" s="1">
        <v>2015</v>
      </c>
      <c r="E518" s="1" t="s">
        <v>58</v>
      </c>
      <c r="F518" s="1" t="s">
        <v>55</v>
      </c>
      <c r="G518" s="1" t="s">
        <v>425</v>
      </c>
      <c r="H518" s="1" t="s">
        <v>428</v>
      </c>
      <c r="I518" s="1" t="s">
        <v>408</v>
      </c>
      <c r="J518" s="1">
        <v>12</v>
      </c>
      <c r="K518" s="1" t="s">
        <v>410</v>
      </c>
      <c r="O518" s="1">
        <v>3670.4</v>
      </c>
      <c r="P518" s="1" t="s">
        <v>396</v>
      </c>
      <c r="Q518" s="1" t="s">
        <v>416</v>
      </c>
    </row>
    <row r="519" spans="1:17">
      <c r="A519" t="s">
        <v>53</v>
      </c>
      <c r="B519" s="1" t="s">
        <v>54</v>
      </c>
      <c r="C519" s="1">
        <v>2016</v>
      </c>
      <c r="E519" s="1" t="s">
        <v>58</v>
      </c>
      <c r="F519" s="1" t="s">
        <v>55</v>
      </c>
      <c r="H519" s="1" t="s">
        <v>418</v>
      </c>
      <c r="I519" s="1" t="s">
        <v>419</v>
      </c>
      <c r="O519" s="1">
        <v>1100</v>
      </c>
      <c r="P519" s="1" t="s">
        <v>420</v>
      </c>
      <c r="Q519" s="20" t="s">
        <v>426</v>
      </c>
    </row>
    <row r="520" spans="1:17">
      <c r="A520" t="s">
        <v>53</v>
      </c>
      <c r="B520" s="1" t="s">
        <v>54</v>
      </c>
      <c r="C520" s="1">
        <v>2016</v>
      </c>
      <c r="E520" s="1" t="s">
        <v>58</v>
      </c>
      <c r="F520" s="1" t="s">
        <v>55</v>
      </c>
      <c r="H520" s="1" t="s">
        <v>411</v>
      </c>
      <c r="I520" s="1" t="s">
        <v>408</v>
      </c>
      <c r="J520" s="1">
        <v>0.75</v>
      </c>
      <c r="K520" s="1" t="s">
        <v>410</v>
      </c>
      <c r="O520" s="1">
        <v>1150</v>
      </c>
      <c r="P520" s="1" t="s">
        <v>420</v>
      </c>
      <c r="Q520" s="20"/>
    </row>
    <row r="521" spans="1:17">
      <c r="A521" t="s">
        <v>53</v>
      </c>
      <c r="B521" s="1" t="s">
        <v>54</v>
      </c>
      <c r="C521" s="1">
        <v>2016</v>
      </c>
      <c r="E521" s="1" t="s">
        <v>58</v>
      </c>
      <c r="F521" s="1" t="s">
        <v>55</v>
      </c>
      <c r="H521" s="1" t="s">
        <v>411</v>
      </c>
      <c r="I521" s="1" t="s">
        <v>408</v>
      </c>
      <c r="J521" s="1">
        <v>1</v>
      </c>
      <c r="K521" s="1" t="s">
        <v>410</v>
      </c>
      <c r="O521" s="1">
        <v>1300</v>
      </c>
      <c r="P521" s="1" t="s">
        <v>420</v>
      </c>
    </row>
    <row r="522" spans="1:17">
      <c r="A522" t="s">
        <v>53</v>
      </c>
      <c r="B522" s="1" t="s">
        <v>54</v>
      </c>
      <c r="C522" s="1">
        <v>2016</v>
      </c>
      <c r="E522" s="1" t="s">
        <v>58</v>
      </c>
      <c r="F522" s="1" t="s">
        <v>55</v>
      </c>
      <c r="H522" s="1" t="s">
        <v>411</v>
      </c>
      <c r="I522" s="1" t="s">
        <v>408</v>
      </c>
      <c r="J522" s="1" t="s">
        <v>422</v>
      </c>
      <c r="K522" s="1" t="s">
        <v>410</v>
      </c>
      <c r="O522" s="1" t="s">
        <v>423</v>
      </c>
      <c r="P522" s="1" t="s">
        <v>420</v>
      </c>
    </row>
    <row r="523" spans="1:17">
      <c r="A523" t="s">
        <v>53</v>
      </c>
      <c r="B523" s="1" t="s">
        <v>54</v>
      </c>
      <c r="C523" s="1">
        <v>2019</v>
      </c>
      <c r="D523" s="1">
        <v>2019</v>
      </c>
      <c r="E523" s="1" t="s">
        <v>58</v>
      </c>
      <c r="F523" s="1" t="s">
        <v>55</v>
      </c>
      <c r="G523" s="1" t="s">
        <v>425</v>
      </c>
      <c r="H523" s="1" t="s">
        <v>402</v>
      </c>
      <c r="I523" s="1" t="s">
        <v>393</v>
      </c>
      <c r="K523" s="1" t="s">
        <v>395</v>
      </c>
      <c r="O523" s="1">
        <v>3.8</v>
      </c>
      <c r="P523" s="1" t="s">
        <v>404</v>
      </c>
      <c r="Q523" s="1" t="s">
        <v>429</v>
      </c>
    </row>
    <row r="524" spans="1:17">
      <c r="A524" t="s">
        <v>53</v>
      </c>
      <c r="B524" s="1" t="s">
        <v>54</v>
      </c>
      <c r="C524" s="1">
        <v>2019</v>
      </c>
      <c r="D524" s="1">
        <v>2019</v>
      </c>
      <c r="E524" s="1" t="s">
        <v>58</v>
      </c>
      <c r="F524" s="1" t="s">
        <v>55</v>
      </c>
      <c r="G524" s="1" t="s">
        <v>425</v>
      </c>
      <c r="H524" s="1" t="s">
        <v>407</v>
      </c>
      <c r="I524" s="1" t="s">
        <v>408</v>
      </c>
      <c r="J524" s="1" t="s">
        <v>409</v>
      </c>
      <c r="K524" s="1" t="s">
        <v>410</v>
      </c>
      <c r="O524" s="1">
        <v>20.2</v>
      </c>
      <c r="P524" s="1" t="s">
        <v>396</v>
      </c>
    </row>
    <row r="525" spans="1:17">
      <c r="A525" t="s">
        <v>53</v>
      </c>
      <c r="B525" s="1" t="s">
        <v>54</v>
      </c>
      <c r="C525" s="1">
        <v>2019</v>
      </c>
      <c r="D525" s="1">
        <v>2019</v>
      </c>
      <c r="E525" s="1" t="s">
        <v>58</v>
      </c>
      <c r="F525" s="1" t="s">
        <v>55</v>
      </c>
      <c r="G525" s="1" t="s">
        <v>425</v>
      </c>
      <c r="H525" s="1" t="s">
        <v>407</v>
      </c>
      <c r="I525" s="1" t="s">
        <v>408</v>
      </c>
      <c r="J525" s="1">
        <v>1</v>
      </c>
      <c r="K525" s="1" t="s">
        <v>410</v>
      </c>
      <c r="O525" s="1">
        <v>56.56</v>
      </c>
      <c r="P525" s="1" t="s">
        <v>396</v>
      </c>
    </row>
    <row r="526" spans="1:17">
      <c r="A526" t="s">
        <v>53</v>
      </c>
      <c r="B526" s="1" t="s">
        <v>54</v>
      </c>
      <c r="C526" s="1">
        <v>2019</v>
      </c>
      <c r="D526" s="1">
        <v>2019</v>
      </c>
      <c r="E526" s="1" t="s">
        <v>58</v>
      </c>
      <c r="F526" s="1" t="s">
        <v>55</v>
      </c>
      <c r="G526" s="1" t="s">
        <v>425</v>
      </c>
      <c r="H526" s="1" t="s">
        <v>407</v>
      </c>
      <c r="I526" s="1" t="s">
        <v>408</v>
      </c>
      <c r="J526" s="1">
        <v>1.5</v>
      </c>
      <c r="K526" s="1" t="s">
        <v>410</v>
      </c>
      <c r="O526" s="1">
        <v>76.760000000000005</v>
      </c>
      <c r="P526" s="1" t="s">
        <v>396</v>
      </c>
    </row>
    <row r="527" spans="1:17">
      <c r="A527" t="s">
        <v>53</v>
      </c>
      <c r="B527" s="1" t="s">
        <v>54</v>
      </c>
      <c r="C527" s="1">
        <v>2019</v>
      </c>
      <c r="D527" s="1">
        <v>2019</v>
      </c>
      <c r="E527" s="1" t="s">
        <v>58</v>
      </c>
      <c r="F527" s="1" t="s">
        <v>55</v>
      </c>
      <c r="G527" s="1" t="s">
        <v>425</v>
      </c>
      <c r="H527" s="1" t="s">
        <v>407</v>
      </c>
      <c r="I527" s="1" t="s">
        <v>408</v>
      </c>
      <c r="J527" s="1">
        <v>2</v>
      </c>
      <c r="K527" s="1" t="s">
        <v>410</v>
      </c>
      <c r="O527" s="1">
        <v>137.36000000000001</v>
      </c>
      <c r="P527" s="1" t="s">
        <v>396</v>
      </c>
    </row>
    <row r="528" spans="1:17">
      <c r="A528" t="s">
        <v>53</v>
      </c>
      <c r="B528" s="1" t="s">
        <v>54</v>
      </c>
      <c r="C528" s="1">
        <v>2019</v>
      </c>
      <c r="D528" s="1">
        <v>2019</v>
      </c>
      <c r="E528" s="1" t="s">
        <v>58</v>
      </c>
      <c r="F528" s="1" t="s">
        <v>55</v>
      </c>
      <c r="G528" s="1" t="s">
        <v>425</v>
      </c>
      <c r="H528" s="1" t="s">
        <v>407</v>
      </c>
      <c r="I528" s="1" t="s">
        <v>408</v>
      </c>
      <c r="J528" s="1">
        <v>3</v>
      </c>
      <c r="K528" s="1" t="s">
        <v>410</v>
      </c>
      <c r="O528" s="1">
        <v>363.6</v>
      </c>
      <c r="P528" s="1" t="s">
        <v>396</v>
      </c>
    </row>
    <row r="529" spans="1:17">
      <c r="A529" t="s">
        <v>53</v>
      </c>
      <c r="B529" s="1" t="s">
        <v>54</v>
      </c>
      <c r="C529" s="1">
        <v>2019</v>
      </c>
      <c r="D529" s="1">
        <v>2019</v>
      </c>
      <c r="E529" s="1" t="s">
        <v>58</v>
      </c>
      <c r="F529" s="1" t="s">
        <v>55</v>
      </c>
      <c r="G529" s="1" t="s">
        <v>425</v>
      </c>
      <c r="H529" s="1" t="s">
        <v>407</v>
      </c>
      <c r="I529" s="1" t="s">
        <v>408</v>
      </c>
      <c r="J529" s="1">
        <v>4</v>
      </c>
      <c r="K529" s="1" t="s">
        <v>410</v>
      </c>
      <c r="O529" s="1">
        <v>808</v>
      </c>
      <c r="P529" s="1" t="s">
        <v>396</v>
      </c>
    </row>
    <row r="530" spans="1:17">
      <c r="A530" t="s">
        <v>53</v>
      </c>
      <c r="B530" s="1" t="s">
        <v>54</v>
      </c>
      <c r="C530" s="1">
        <v>2019</v>
      </c>
      <c r="D530" s="1">
        <v>2019</v>
      </c>
      <c r="E530" s="1" t="s">
        <v>58</v>
      </c>
      <c r="F530" s="1" t="s">
        <v>55</v>
      </c>
      <c r="G530" s="1" t="s">
        <v>425</v>
      </c>
      <c r="H530" s="1" t="s">
        <v>407</v>
      </c>
      <c r="I530" s="1" t="s">
        <v>408</v>
      </c>
      <c r="J530" s="1">
        <v>6</v>
      </c>
      <c r="K530" s="1" t="s">
        <v>410</v>
      </c>
      <c r="O530" s="1">
        <v>1616</v>
      </c>
      <c r="P530" s="1" t="s">
        <v>396</v>
      </c>
    </row>
    <row r="531" spans="1:17">
      <c r="A531" t="s">
        <v>53</v>
      </c>
      <c r="B531" s="1" t="s">
        <v>54</v>
      </c>
      <c r="C531" s="1">
        <v>2019</v>
      </c>
      <c r="D531" s="1">
        <v>2019</v>
      </c>
      <c r="E531" s="1" t="s">
        <v>58</v>
      </c>
      <c r="F531" s="1" t="s">
        <v>55</v>
      </c>
      <c r="G531" s="1" t="s">
        <v>425</v>
      </c>
      <c r="H531" s="1" t="s">
        <v>407</v>
      </c>
      <c r="I531" s="1" t="s">
        <v>408</v>
      </c>
      <c r="J531" s="1">
        <v>8</v>
      </c>
      <c r="K531" s="1" t="s">
        <v>410</v>
      </c>
      <c r="O531" s="1">
        <v>2828</v>
      </c>
      <c r="P531" s="1" t="s">
        <v>396</v>
      </c>
    </row>
    <row r="532" spans="1:17">
      <c r="A532" t="s">
        <v>53</v>
      </c>
      <c r="B532" s="1" t="s">
        <v>54</v>
      </c>
      <c r="C532" s="1">
        <v>2019</v>
      </c>
      <c r="D532" s="1">
        <v>2019</v>
      </c>
      <c r="E532" s="1" t="s">
        <v>58</v>
      </c>
      <c r="F532" s="1" t="s">
        <v>55</v>
      </c>
      <c r="G532" s="1" t="s">
        <v>425</v>
      </c>
      <c r="H532" s="1" t="s">
        <v>407</v>
      </c>
      <c r="I532" s="1" t="s">
        <v>408</v>
      </c>
      <c r="J532" s="1">
        <v>10</v>
      </c>
      <c r="K532" s="1" t="s">
        <v>410</v>
      </c>
      <c r="O532" s="1">
        <v>4444</v>
      </c>
      <c r="P532" s="1" t="s">
        <v>396</v>
      </c>
    </row>
    <row r="533" spans="1:17">
      <c r="A533" t="s">
        <v>53</v>
      </c>
      <c r="B533" s="1" t="s">
        <v>54</v>
      </c>
      <c r="C533" s="1">
        <v>2019</v>
      </c>
      <c r="D533" s="1">
        <v>2019</v>
      </c>
      <c r="E533" s="1" t="s">
        <v>58</v>
      </c>
      <c r="F533" s="1" t="s">
        <v>55</v>
      </c>
      <c r="G533" s="1" t="s">
        <v>425</v>
      </c>
      <c r="H533" s="1" t="s">
        <v>407</v>
      </c>
      <c r="I533" s="1" t="s">
        <v>408</v>
      </c>
      <c r="J533" s="1">
        <v>12</v>
      </c>
      <c r="K533" s="1" t="s">
        <v>410</v>
      </c>
      <c r="O533" s="1">
        <v>5009.6000000000004</v>
      </c>
      <c r="P533" s="1" t="s">
        <v>396</v>
      </c>
    </row>
    <row r="534" spans="1:17">
      <c r="A534" t="s">
        <v>53</v>
      </c>
      <c r="B534" s="1" t="s">
        <v>54</v>
      </c>
      <c r="C534" s="1">
        <v>2019</v>
      </c>
      <c r="D534" s="1">
        <v>2019</v>
      </c>
      <c r="E534" s="1" t="s">
        <v>58</v>
      </c>
      <c r="F534" s="1" t="s">
        <v>55</v>
      </c>
      <c r="G534" s="1" t="s">
        <v>425</v>
      </c>
      <c r="H534" s="1" t="s">
        <v>428</v>
      </c>
      <c r="I534" s="1" t="s">
        <v>408</v>
      </c>
      <c r="J534" s="1" t="s">
        <v>409</v>
      </c>
      <c r="K534" s="1" t="s">
        <v>410</v>
      </c>
      <c r="O534" s="1">
        <v>14.8</v>
      </c>
      <c r="P534" s="1" t="s">
        <v>396</v>
      </c>
    </row>
    <row r="535" spans="1:17">
      <c r="A535" t="s">
        <v>53</v>
      </c>
      <c r="B535" s="1" t="s">
        <v>54</v>
      </c>
      <c r="C535" s="1">
        <v>2019</v>
      </c>
      <c r="D535" s="1">
        <v>2019</v>
      </c>
      <c r="E535" s="1" t="s">
        <v>58</v>
      </c>
      <c r="F535" s="1" t="s">
        <v>55</v>
      </c>
      <c r="G535" s="1" t="s">
        <v>425</v>
      </c>
      <c r="H535" s="1" t="s">
        <v>428</v>
      </c>
      <c r="I535" s="1" t="s">
        <v>408</v>
      </c>
      <c r="J535" s="1">
        <v>1</v>
      </c>
      <c r="K535" s="1" t="s">
        <v>410</v>
      </c>
      <c r="O535" s="1">
        <v>41.44</v>
      </c>
      <c r="P535" s="1" t="s">
        <v>396</v>
      </c>
    </row>
    <row r="536" spans="1:17">
      <c r="A536" t="s">
        <v>53</v>
      </c>
      <c r="B536" s="1" t="s">
        <v>54</v>
      </c>
      <c r="C536" s="1">
        <v>2019</v>
      </c>
      <c r="D536" s="1">
        <v>2019</v>
      </c>
      <c r="E536" s="1" t="s">
        <v>58</v>
      </c>
      <c r="F536" s="1" t="s">
        <v>55</v>
      </c>
      <c r="G536" s="1" t="s">
        <v>425</v>
      </c>
      <c r="H536" s="1" t="s">
        <v>428</v>
      </c>
      <c r="I536" s="1" t="s">
        <v>408</v>
      </c>
      <c r="J536" s="1">
        <v>1.5</v>
      </c>
      <c r="K536" s="1" t="s">
        <v>410</v>
      </c>
      <c r="O536" s="1">
        <v>56.24</v>
      </c>
      <c r="P536" s="1" t="s">
        <v>396</v>
      </c>
    </row>
    <row r="537" spans="1:17">
      <c r="A537" t="s">
        <v>53</v>
      </c>
      <c r="B537" s="1" t="s">
        <v>54</v>
      </c>
      <c r="C537" s="1">
        <v>2019</v>
      </c>
      <c r="D537" s="1">
        <v>2019</v>
      </c>
      <c r="E537" s="1" t="s">
        <v>58</v>
      </c>
      <c r="F537" s="1" t="s">
        <v>55</v>
      </c>
      <c r="G537" s="1" t="s">
        <v>425</v>
      </c>
      <c r="H537" s="1" t="s">
        <v>428</v>
      </c>
      <c r="I537" s="1" t="s">
        <v>408</v>
      </c>
      <c r="J537" s="1">
        <v>2</v>
      </c>
      <c r="K537" s="1" t="s">
        <v>410</v>
      </c>
      <c r="O537" s="1">
        <v>100.64</v>
      </c>
      <c r="P537" s="1" t="s">
        <v>396</v>
      </c>
    </row>
    <row r="538" spans="1:17">
      <c r="A538" t="s">
        <v>53</v>
      </c>
      <c r="B538" s="1" t="s">
        <v>54</v>
      </c>
      <c r="C538" s="1">
        <v>2019</v>
      </c>
      <c r="D538" s="1">
        <v>2019</v>
      </c>
      <c r="E538" s="1" t="s">
        <v>58</v>
      </c>
      <c r="F538" s="1" t="s">
        <v>55</v>
      </c>
      <c r="G538" s="1" t="s">
        <v>425</v>
      </c>
      <c r="H538" s="1" t="s">
        <v>428</v>
      </c>
      <c r="I538" s="1" t="s">
        <v>408</v>
      </c>
      <c r="J538" s="1">
        <v>3</v>
      </c>
      <c r="K538" s="1" t="s">
        <v>410</v>
      </c>
      <c r="O538" s="1">
        <v>266.39999999999998</v>
      </c>
      <c r="P538" s="1" t="s">
        <v>396</v>
      </c>
    </row>
    <row r="539" spans="1:17">
      <c r="A539" t="s">
        <v>53</v>
      </c>
      <c r="B539" s="1" t="s">
        <v>54</v>
      </c>
      <c r="C539" s="1">
        <v>2019</v>
      </c>
      <c r="D539" s="1">
        <v>2019</v>
      </c>
      <c r="E539" s="1" t="s">
        <v>58</v>
      </c>
      <c r="F539" s="1" t="s">
        <v>55</v>
      </c>
      <c r="G539" s="1" t="s">
        <v>425</v>
      </c>
      <c r="H539" s="1" t="s">
        <v>428</v>
      </c>
      <c r="I539" s="1" t="s">
        <v>408</v>
      </c>
      <c r="J539" s="1">
        <v>4</v>
      </c>
      <c r="K539" s="1" t="s">
        <v>410</v>
      </c>
      <c r="O539" s="1">
        <v>592</v>
      </c>
      <c r="P539" s="1" t="s">
        <v>396</v>
      </c>
    </row>
    <row r="540" spans="1:17">
      <c r="A540" t="s">
        <v>53</v>
      </c>
      <c r="B540" s="1" t="s">
        <v>54</v>
      </c>
      <c r="C540" s="1">
        <v>2019</v>
      </c>
      <c r="D540" s="1">
        <v>2019</v>
      </c>
      <c r="E540" s="1" t="s">
        <v>58</v>
      </c>
      <c r="F540" s="1" t="s">
        <v>55</v>
      </c>
      <c r="G540" s="1" t="s">
        <v>425</v>
      </c>
      <c r="H540" s="1" t="s">
        <v>428</v>
      </c>
      <c r="I540" s="1" t="s">
        <v>408</v>
      </c>
      <c r="J540" s="1">
        <v>6</v>
      </c>
      <c r="K540" s="1" t="s">
        <v>410</v>
      </c>
      <c r="O540" s="1">
        <v>1184</v>
      </c>
      <c r="P540" s="1" t="s">
        <v>396</v>
      </c>
    </row>
    <row r="541" spans="1:17">
      <c r="A541" t="s">
        <v>53</v>
      </c>
      <c r="B541" s="1" t="s">
        <v>54</v>
      </c>
      <c r="C541" s="1">
        <v>2019</v>
      </c>
      <c r="D541" s="1">
        <v>2019</v>
      </c>
      <c r="E541" s="1" t="s">
        <v>58</v>
      </c>
      <c r="F541" s="1" t="s">
        <v>55</v>
      </c>
      <c r="G541" s="1" t="s">
        <v>425</v>
      </c>
      <c r="H541" s="1" t="s">
        <v>428</v>
      </c>
      <c r="I541" s="1" t="s">
        <v>408</v>
      </c>
      <c r="J541" s="1">
        <v>8</v>
      </c>
      <c r="K541" s="1" t="s">
        <v>410</v>
      </c>
      <c r="O541" s="1">
        <v>2072</v>
      </c>
      <c r="P541" s="1" t="s">
        <v>396</v>
      </c>
    </row>
    <row r="542" spans="1:17">
      <c r="A542" t="s">
        <v>53</v>
      </c>
      <c r="B542" s="1" t="s">
        <v>54</v>
      </c>
      <c r="C542" s="1">
        <v>2019</v>
      </c>
      <c r="D542" s="1">
        <v>2019</v>
      </c>
      <c r="E542" s="1" t="s">
        <v>58</v>
      </c>
      <c r="F542" s="1" t="s">
        <v>55</v>
      </c>
      <c r="G542" s="1" t="s">
        <v>425</v>
      </c>
      <c r="H542" s="1" t="s">
        <v>428</v>
      </c>
      <c r="I542" s="1" t="s">
        <v>408</v>
      </c>
      <c r="J542" s="1">
        <v>10</v>
      </c>
      <c r="K542" s="1" t="s">
        <v>410</v>
      </c>
      <c r="O542" s="1">
        <v>3256</v>
      </c>
      <c r="P542" s="1" t="s">
        <v>396</v>
      </c>
    </row>
    <row r="543" spans="1:17">
      <c r="A543" t="s">
        <v>53</v>
      </c>
      <c r="B543" s="1" t="s">
        <v>54</v>
      </c>
      <c r="C543" s="1">
        <v>2019</v>
      </c>
      <c r="D543" s="1">
        <v>2019</v>
      </c>
      <c r="E543" s="1" t="s">
        <v>58</v>
      </c>
      <c r="F543" s="1" t="s">
        <v>55</v>
      </c>
      <c r="G543" s="1" t="s">
        <v>425</v>
      </c>
      <c r="H543" s="1" t="s">
        <v>428</v>
      </c>
      <c r="I543" s="1" t="s">
        <v>408</v>
      </c>
      <c r="J543" s="1">
        <v>12</v>
      </c>
      <c r="K543" s="1" t="s">
        <v>410</v>
      </c>
      <c r="O543" s="1">
        <v>3670.4</v>
      </c>
      <c r="P543" s="1" t="s">
        <v>396</v>
      </c>
    </row>
    <row r="544" spans="1:17">
      <c r="A544" t="s">
        <v>53</v>
      </c>
      <c r="B544" s="1" t="s">
        <v>54</v>
      </c>
      <c r="C544" s="1">
        <v>2019</v>
      </c>
      <c r="E544" s="1" t="s">
        <v>58</v>
      </c>
      <c r="F544" s="1" t="s">
        <v>55</v>
      </c>
      <c r="H544" s="1" t="s">
        <v>418</v>
      </c>
      <c r="I544" s="1" t="s">
        <v>419</v>
      </c>
      <c r="O544" s="1">
        <v>1100</v>
      </c>
      <c r="P544" s="1" t="s">
        <v>420</v>
      </c>
      <c r="Q544" s="20"/>
    </row>
    <row r="545" spans="1:17">
      <c r="A545" t="s">
        <v>53</v>
      </c>
      <c r="B545" s="1" t="s">
        <v>54</v>
      </c>
      <c r="C545" s="1">
        <v>2019</v>
      </c>
      <c r="E545" s="1" t="s">
        <v>58</v>
      </c>
      <c r="F545" s="1" t="s">
        <v>55</v>
      </c>
      <c r="H545" s="1" t="s">
        <v>411</v>
      </c>
      <c r="I545" s="1" t="s">
        <v>408</v>
      </c>
      <c r="J545" s="1">
        <v>0.75</v>
      </c>
      <c r="K545" s="1" t="s">
        <v>410</v>
      </c>
      <c r="O545" s="1">
        <v>1150</v>
      </c>
      <c r="P545" s="1" t="s">
        <v>420</v>
      </c>
      <c r="Q545" s="20"/>
    </row>
    <row r="546" spans="1:17">
      <c r="A546" t="s">
        <v>53</v>
      </c>
      <c r="B546" s="1" t="s">
        <v>54</v>
      </c>
      <c r="C546" s="1">
        <v>2019</v>
      </c>
      <c r="E546" s="1" t="s">
        <v>58</v>
      </c>
      <c r="F546" s="1" t="s">
        <v>55</v>
      </c>
      <c r="H546" s="1" t="s">
        <v>411</v>
      </c>
      <c r="I546" s="1" t="s">
        <v>408</v>
      </c>
      <c r="J546" s="1">
        <v>1</v>
      </c>
      <c r="K546" s="1" t="s">
        <v>410</v>
      </c>
      <c r="O546" s="1">
        <v>1300</v>
      </c>
      <c r="P546" s="1" t="s">
        <v>420</v>
      </c>
    </row>
    <row r="547" spans="1:17">
      <c r="A547" t="s">
        <v>53</v>
      </c>
      <c r="B547" s="1" t="s">
        <v>54</v>
      </c>
      <c r="C547" s="1">
        <v>2019</v>
      </c>
      <c r="E547" s="1" t="s">
        <v>58</v>
      </c>
      <c r="F547" s="1" t="s">
        <v>55</v>
      </c>
      <c r="H547" s="1" t="s">
        <v>411</v>
      </c>
      <c r="I547" s="1" t="s">
        <v>408</v>
      </c>
      <c r="J547" s="1" t="s">
        <v>422</v>
      </c>
      <c r="K547" s="1" t="s">
        <v>410</v>
      </c>
      <c r="O547" s="1" t="s">
        <v>423</v>
      </c>
      <c r="P547" s="1" t="s">
        <v>420</v>
      </c>
      <c r="Q547" s="20" t="s">
        <v>430</v>
      </c>
    </row>
    <row r="548" spans="1:17">
      <c r="A548" t="s">
        <v>53</v>
      </c>
      <c r="B548" s="1" t="s">
        <v>54</v>
      </c>
      <c r="C548" s="1">
        <v>2001</v>
      </c>
      <c r="D548" s="1">
        <v>1978</v>
      </c>
      <c r="E548" s="1" t="s">
        <v>58</v>
      </c>
      <c r="F548" s="1" t="s">
        <v>67</v>
      </c>
      <c r="G548" s="1" t="s">
        <v>391</v>
      </c>
      <c r="H548" s="1" t="s">
        <v>392</v>
      </c>
      <c r="I548" s="1" t="s">
        <v>393</v>
      </c>
      <c r="J548" s="1" t="s">
        <v>394</v>
      </c>
      <c r="K548" s="1" t="s">
        <v>395</v>
      </c>
      <c r="O548" s="1">
        <v>16.5</v>
      </c>
      <c r="P548" s="1" t="s">
        <v>396</v>
      </c>
    </row>
    <row r="549" spans="1:17">
      <c r="A549" t="s">
        <v>53</v>
      </c>
      <c r="B549" s="1" t="s">
        <v>54</v>
      </c>
      <c r="C549" s="1">
        <v>2001</v>
      </c>
      <c r="D549" s="1">
        <v>1978</v>
      </c>
      <c r="E549" s="1" t="s">
        <v>58</v>
      </c>
      <c r="F549" s="1" t="s">
        <v>67</v>
      </c>
      <c r="G549" s="1" t="s">
        <v>391</v>
      </c>
      <c r="H549" s="1" t="s">
        <v>402</v>
      </c>
      <c r="I549" s="1" t="s">
        <v>393</v>
      </c>
      <c r="J549" s="1" t="s">
        <v>403</v>
      </c>
      <c r="K549" s="1" t="s">
        <v>395</v>
      </c>
      <c r="O549" s="1">
        <v>1.65</v>
      </c>
      <c r="P549" s="1" t="s">
        <v>404</v>
      </c>
    </row>
    <row r="550" spans="1:17">
      <c r="A550" t="s">
        <v>53</v>
      </c>
      <c r="B550" s="1" t="s">
        <v>54</v>
      </c>
      <c r="C550" s="1">
        <v>2001</v>
      </c>
      <c r="D550" s="1">
        <v>1978</v>
      </c>
      <c r="E550" s="1" t="s">
        <v>58</v>
      </c>
      <c r="F550" s="1" t="s">
        <v>67</v>
      </c>
      <c r="G550" s="1" t="s">
        <v>391</v>
      </c>
      <c r="H550" s="1" t="s">
        <v>402</v>
      </c>
      <c r="I550" s="1" t="s">
        <v>393</v>
      </c>
      <c r="J550" s="1" t="s">
        <v>405</v>
      </c>
      <c r="K550" s="1" t="s">
        <v>395</v>
      </c>
      <c r="O550" s="1">
        <v>0.95</v>
      </c>
      <c r="P550" s="1" t="s">
        <v>404</v>
      </c>
    </row>
    <row r="551" spans="1:17">
      <c r="A551" t="s">
        <v>53</v>
      </c>
      <c r="B551" s="1" t="s">
        <v>54</v>
      </c>
      <c r="C551" s="1">
        <v>2001</v>
      </c>
      <c r="D551" s="1">
        <v>1978</v>
      </c>
      <c r="E551" s="1" t="s">
        <v>58</v>
      </c>
      <c r="F551" s="1" t="s">
        <v>67</v>
      </c>
      <c r="G551" s="1" t="s">
        <v>391</v>
      </c>
      <c r="H551" s="1" t="s">
        <v>402</v>
      </c>
      <c r="I551" s="1" t="s">
        <v>393</v>
      </c>
      <c r="J551" s="1" t="s">
        <v>406</v>
      </c>
      <c r="K551" s="1" t="s">
        <v>395</v>
      </c>
      <c r="O551" s="1">
        <v>0.62</v>
      </c>
      <c r="P551" s="1" t="s">
        <v>404</v>
      </c>
    </row>
    <row r="552" spans="1:17">
      <c r="A552" t="s">
        <v>53</v>
      </c>
      <c r="B552" s="1" t="s">
        <v>54</v>
      </c>
      <c r="C552" s="1">
        <v>2001</v>
      </c>
      <c r="D552" s="1">
        <v>1988</v>
      </c>
      <c r="E552" s="1" t="s">
        <v>58</v>
      </c>
      <c r="F552" s="1" t="s">
        <v>67</v>
      </c>
      <c r="G552" s="1" t="s">
        <v>391</v>
      </c>
      <c r="H552" s="1" t="s">
        <v>392</v>
      </c>
      <c r="I552" s="1" t="s">
        <v>393</v>
      </c>
      <c r="J552" s="1" t="s">
        <v>394</v>
      </c>
      <c r="K552" s="1" t="s">
        <v>395</v>
      </c>
      <c r="O552" s="1">
        <v>17.5</v>
      </c>
      <c r="P552" s="1" t="s">
        <v>396</v>
      </c>
    </row>
    <row r="553" spans="1:17">
      <c r="A553" t="s">
        <v>53</v>
      </c>
      <c r="B553" s="1" t="s">
        <v>54</v>
      </c>
      <c r="C553" s="1">
        <v>2001</v>
      </c>
      <c r="D553" s="1">
        <v>1988</v>
      </c>
      <c r="E553" s="1" t="s">
        <v>58</v>
      </c>
      <c r="F553" s="1" t="s">
        <v>67</v>
      </c>
      <c r="G553" s="1" t="s">
        <v>391</v>
      </c>
      <c r="H553" s="1" t="s">
        <v>402</v>
      </c>
      <c r="I553" s="1" t="s">
        <v>393</v>
      </c>
      <c r="J553" s="1" t="s">
        <v>403</v>
      </c>
      <c r="K553" s="1" t="s">
        <v>395</v>
      </c>
      <c r="O553" s="1">
        <v>1.75</v>
      </c>
      <c r="P553" s="1" t="s">
        <v>404</v>
      </c>
    </row>
    <row r="554" spans="1:17">
      <c r="A554" t="s">
        <v>53</v>
      </c>
      <c r="B554" s="1" t="s">
        <v>54</v>
      </c>
      <c r="C554" s="1">
        <v>2001</v>
      </c>
      <c r="D554" s="1">
        <v>1988</v>
      </c>
      <c r="E554" s="1" t="s">
        <v>58</v>
      </c>
      <c r="F554" s="1" t="s">
        <v>67</v>
      </c>
      <c r="G554" s="1" t="s">
        <v>391</v>
      </c>
      <c r="H554" s="1" t="s">
        <v>402</v>
      </c>
      <c r="I554" s="1" t="s">
        <v>393</v>
      </c>
      <c r="J554" s="1" t="s">
        <v>405</v>
      </c>
      <c r="K554" s="1" t="s">
        <v>395</v>
      </c>
      <c r="O554" s="1">
        <v>1.01</v>
      </c>
      <c r="P554" s="1" t="s">
        <v>404</v>
      </c>
    </row>
    <row r="555" spans="1:17">
      <c r="A555" t="s">
        <v>53</v>
      </c>
      <c r="B555" s="1" t="s">
        <v>54</v>
      </c>
      <c r="C555" s="1">
        <v>2001</v>
      </c>
      <c r="D555" s="1">
        <v>1988</v>
      </c>
      <c r="E555" s="1" t="s">
        <v>58</v>
      </c>
      <c r="F555" s="1" t="s">
        <v>67</v>
      </c>
      <c r="G555" s="1" t="s">
        <v>391</v>
      </c>
      <c r="H555" s="1" t="s">
        <v>402</v>
      </c>
      <c r="I555" s="1" t="s">
        <v>393</v>
      </c>
      <c r="J555" s="1" t="s">
        <v>406</v>
      </c>
      <c r="K555" s="1" t="s">
        <v>395</v>
      </c>
      <c r="O555" s="1">
        <v>0.66</v>
      </c>
      <c r="P555" s="1" t="s">
        <v>404</v>
      </c>
    </row>
    <row r="556" spans="1:17">
      <c r="A556" t="s">
        <v>53</v>
      </c>
      <c r="B556" s="1" t="s">
        <v>54</v>
      </c>
      <c r="C556" s="1">
        <v>2001</v>
      </c>
      <c r="D556" s="1">
        <v>1992</v>
      </c>
      <c r="E556" s="1" t="s">
        <v>58</v>
      </c>
      <c r="F556" s="1" t="s">
        <v>67</v>
      </c>
      <c r="G556" s="1" t="s">
        <v>391</v>
      </c>
      <c r="H556" s="1" t="s">
        <v>392</v>
      </c>
      <c r="I556" s="1" t="s">
        <v>393</v>
      </c>
      <c r="J556" s="1" t="s">
        <v>394</v>
      </c>
      <c r="K556" s="1" t="s">
        <v>395</v>
      </c>
      <c r="O556" s="1">
        <v>19.3</v>
      </c>
      <c r="P556" s="1" t="s">
        <v>396</v>
      </c>
    </row>
    <row r="557" spans="1:17">
      <c r="A557" t="s">
        <v>53</v>
      </c>
      <c r="B557" s="1" t="s">
        <v>54</v>
      </c>
      <c r="C557" s="1">
        <v>2001</v>
      </c>
      <c r="D557" s="1">
        <v>1992</v>
      </c>
      <c r="E557" s="1" t="s">
        <v>58</v>
      </c>
      <c r="F557" s="1" t="s">
        <v>67</v>
      </c>
      <c r="G557" s="1" t="s">
        <v>391</v>
      </c>
      <c r="H557" s="1" t="s">
        <v>402</v>
      </c>
      <c r="I557" s="1" t="s">
        <v>393</v>
      </c>
      <c r="J557" s="1" t="s">
        <v>403</v>
      </c>
      <c r="K557" s="1" t="s">
        <v>395</v>
      </c>
      <c r="O557" s="1">
        <v>1.93</v>
      </c>
      <c r="P557" s="1" t="s">
        <v>404</v>
      </c>
    </row>
    <row r="558" spans="1:17">
      <c r="A558" t="s">
        <v>53</v>
      </c>
      <c r="B558" s="1" t="s">
        <v>54</v>
      </c>
      <c r="C558" s="1">
        <v>2001</v>
      </c>
      <c r="D558" s="1">
        <v>1992</v>
      </c>
      <c r="E558" s="1" t="s">
        <v>58</v>
      </c>
      <c r="F558" s="1" t="s">
        <v>67</v>
      </c>
      <c r="G558" s="1" t="s">
        <v>391</v>
      </c>
      <c r="H558" s="1" t="s">
        <v>402</v>
      </c>
      <c r="I558" s="1" t="s">
        <v>393</v>
      </c>
      <c r="J558" s="1" t="s">
        <v>405</v>
      </c>
      <c r="K558" s="1" t="s">
        <v>395</v>
      </c>
      <c r="O558" s="1">
        <v>1.1100000000000001</v>
      </c>
      <c r="P558" s="1" t="s">
        <v>404</v>
      </c>
    </row>
    <row r="559" spans="1:17">
      <c r="A559" t="s">
        <v>53</v>
      </c>
      <c r="B559" s="1" t="s">
        <v>54</v>
      </c>
      <c r="C559" s="1">
        <v>2001</v>
      </c>
      <c r="D559" s="1">
        <v>1992</v>
      </c>
      <c r="E559" s="1" t="s">
        <v>58</v>
      </c>
      <c r="F559" s="1" t="s">
        <v>67</v>
      </c>
      <c r="G559" s="1" t="s">
        <v>391</v>
      </c>
      <c r="H559" s="1" t="s">
        <v>402</v>
      </c>
      <c r="I559" s="1" t="s">
        <v>393</v>
      </c>
      <c r="J559" s="1" t="s">
        <v>406</v>
      </c>
      <c r="K559" s="1" t="s">
        <v>395</v>
      </c>
      <c r="O559" s="1">
        <v>0.73</v>
      </c>
      <c r="P559" s="1" t="s">
        <v>404</v>
      </c>
    </row>
    <row r="560" spans="1:17">
      <c r="A560" s="21" t="s">
        <v>53</v>
      </c>
      <c r="B560" s="14" t="s">
        <v>54</v>
      </c>
      <c r="C560" s="14">
        <v>2001</v>
      </c>
      <c r="D560" s="14">
        <v>1993</v>
      </c>
      <c r="E560" s="14" t="s">
        <v>58</v>
      </c>
      <c r="F560" s="1" t="s">
        <v>67</v>
      </c>
      <c r="G560" s="14" t="s">
        <v>391</v>
      </c>
      <c r="H560" s="14" t="s">
        <v>392</v>
      </c>
      <c r="I560" s="14" t="s">
        <v>393</v>
      </c>
      <c r="J560" s="14" t="s">
        <v>394</v>
      </c>
      <c r="K560" s="14" t="s">
        <v>395</v>
      </c>
      <c r="L560" s="14"/>
      <c r="M560" s="14"/>
      <c r="N560" s="14"/>
      <c r="O560" s="14">
        <v>21.2</v>
      </c>
      <c r="P560" s="14" t="s">
        <v>396</v>
      </c>
      <c r="Q560" s="14"/>
    </row>
    <row r="561" spans="1:17">
      <c r="A561" s="21" t="s">
        <v>53</v>
      </c>
      <c r="B561" s="14" t="s">
        <v>54</v>
      </c>
      <c r="C561" s="14">
        <v>2001</v>
      </c>
      <c r="D561" s="14">
        <v>1993</v>
      </c>
      <c r="E561" s="14" t="s">
        <v>58</v>
      </c>
      <c r="F561" s="1" t="s">
        <v>67</v>
      </c>
      <c r="G561" s="14" t="s">
        <v>391</v>
      </c>
      <c r="H561" s="14" t="s">
        <v>402</v>
      </c>
      <c r="I561" s="14" t="s">
        <v>393</v>
      </c>
      <c r="J561" s="14" t="s">
        <v>403</v>
      </c>
      <c r="K561" s="14" t="s">
        <v>395</v>
      </c>
      <c r="L561" s="14"/>
      <c r="M561" s="14"/>
      <c r="N561" s="14"/>
      <c r="O561" s="14">
        <v>2.12</v>
      </c>
      <c r="P561" s="14" t="s">
        <v>404</v>
      </c>
      <c r="Q561" s="14"/>
    </row>
    <row r="562" spans="1:17">
      <c r="A562" s="21" t="s">
        <v>53</v>
      </c>
      <c r="B562" s="14" t="s">
        <v>54</v>
      </c>
      <c r="C562" s="14">
        <v>2001</v>
      </c>
      <c r="D562" s="14">
        <v>1993</v>
      </c>
      <c r="E562" s="14" t="s">
        <v>58</v>
      </c>
      <c r="F562" s="1" t="s">
        <v>67</v>
      </c>
      <c r="G562" s="14" t="s">
        <v>391</v>
      </c>
      <c r="H562" s="14" t="s">
        <v>402</v>
      </c>
      <c r="I562" s="14" t="s">
        <v>393</v>
      </c>
      <c r="J562" s="14" t="s">
        <v>405</v>
      </c>
      <c r="K562" s="14" t="s">
        <v>395</v>
      </c>
      <c r="L562" s="14"/>
      <c r="M562" s="14"/>
      <c r="N562" s="14"/>
      <c r="O562" s="14">
        <v>1.22</v>
      </c>
      <c r="P562" s="14" t="s">
        <v>404</v>
      </c>
      <c r="Q562" s="14"/>
    </row>
    <row r="563" spans="1:17">
      <c r="A563" s="21" t="s">
        <v>53</v>
      </c>
      <c r="B563" s="14" t="s">
        <v>54</v>
      </c>
      <c r="C563" s="14">
        <v>2001</v>
      </c>
      <c r="D563" s="14">
        <v>1993</v>
      </c>
      <c r="E563" s="14" t="s">
        <v>58</v>
      </c>
      <c r="F563" s="1" t="s">
        <v>67</v>
      </c>
      <c r="G563" s="14" t="s">
        <v>391</v>
      </c>
      <c r="H563" s="14" t="s">
        <v>402</v>
      </c>
      <c r="I563" s="14" t="s">
        <v>393</v>
      </c>
      <c r="J563" s="14" t="s">
        <v>406</v>
      </c>
      <c r="K563" s="14" t="s">
        <v>395</v>
      </c>
      <c r="L563" s="14"/>
      <c r="M563" s="14"/>
      <c r="N563" s="14"/>
      <c r="O563" s="14">
        <v>0.8</v>
      </c>
      <c r="P563" s="14" t="s">
        <v>404</v>
      </c>
      <c r="Q563" s="14"/>
    </row>
    <row r="564" spans="1:17">
      <c r="A564" s="21" t="s">
        <v>53</v>
      </c>
      <c r="B564" s="14" t="s">
        <v>54</v>
      </c>
      <c r="C564" s="14">
        <v>2001</v>
      </c>
      <c r="D564" s="14">
        <v>1995</v>
      </c>
      <c r="E564" s="14" t="s">
        <v>58</v>
      </c>
      <c r="F564" s="1" t="s">
        <v>67</v>
      </c>
      <c r="G564" s="14" t="s">
        <v>391</v>
      </c>
      <c r="H564" s="14" t="s">
        <v>392</v>
      </c>
      <c r="I564" s="14" t="s">
        <v>393</v>
      </c>
      <c r="J564" s="14" t="s">
        <v>394</v>
      </c>
      <c r="K564" s="14" t="s">
        <v>395</v>
      </c>
      <c r="L564" s="14"/>
      <c r="M564" s="14"/>
      <c r="N564" s="14"/>
      <c r="O564" s="14">
        <v>25.5</v>
      </c>
      <c r="P564" s="14" t="s">
        <v>396</v>
      </c>
      <c r="Q564" s="14"/>
    </row>
    <row r="565" spans="1:17">
      <c r="A565" s="21" t="s">
        <v>53</v>
      </c>
      <c r="B565" s="14" t="s">
        <v>54</v>
      </c>
      <c r="C565" s="14">
        <v>2001</v>
      </c>
      <c r="D565" s="14">
        <v>1995</v>
      </c>
      <c r="E565" s="14" t="s">
        <v>58</v>
      </c>
      <c r="F565" s="1" t="s">
        <v>67</v>
      </c>
      <c r="G565" s="14" t="s">
        <v>391</v>
      </c>
      <c r="H565" s="14" t="s">
        <v>402</v>
      </c>
      <c r="I565" s="14" t="s">
        <v>393</v>
      </c>
      <c r="J565" s="14" t="s">
        <v>403</v>
      </c>
      <c r="K565" s="14" t="s">
        <v>395</v>
      </c>
      <c r="L565" s="14"/>
      <c r="M565" s="14"/>
      <c r="N565" s="14"/>
      <c r="O565" s="14">
        <v>2.5499999999999998</v>
      </c>
      <c r="P565" s="14" t="s">
        <v>404</v>
      </c>
      <c r="Q565" s="14"/>
    </row>
    <row r="566" spans="1:17">
      <c r="A566" s="21" t="s">
        <v>53</v>
      </c>
      <c r="B566" s="14" t="s">
        <v>54</v>
      </c>
      <c r="C566" s="14">
        <v>2001</v>
      </c>
      <c r="D566" s="14">
        <v>1995</v>
      </c>
      <c r="E566" s="14" t="s">
        <v>58</v>
      </c>
      <c r="F566" s="1" t="s">
        <v>67</v>
      </c>
      <c r="G566" s="14" t="s">
        <v>391</v>
      </c>
      <c r="H566" s="14" t="s">
        <v>402</v>
      </c>
      <c r="I566" s="14" t="s">
        <v>393</v>
      </c>
      <c r="J566" s="14" t="s">
        <v>405</v>
      </c>
      <c r="K566" s="14" t="s">
        <v>395</v>
      </c>
      <c r="L566" s="14"/>
      <c r="M566" s="14"/>
      <c r="N566" s="14"/>
      <c r="O566" s="14">
        <v>1.5</v>
      </c>
      <c r="P566" s="14" t="s">
        <v>404</v>
      </c>
      <c r="Q566" s="14"/>
    </row>
    <row r="567" spans="1:17">
      <c r="A567" s="21" t="s">
        <v>53</v>
      </c>
      <c r="B567" s="14" t="s">
        <v>54</v>
      </c>
      <c r="C567" s="14">
        <v>2001</v>
      </c>
      <c r="D567" s="14">
        <v>1995</v>
      </c>
      <c r="E567" s="14" t="s">
        <v>58</v>
      </c>
      <c r="F567" s="1" t="s">
        <v>67</v>
      </c>
      <c r="G567" s="14" t="s">
        <v>391</v>
      </c>
      <c r="H567" s="14" t="s">
        <v>402</v>
      </c>
      <c r="I567" s="14" t="s">
        <v>393</v>
      </c>
      <c r="J567" s="14" t="s">
        <v>406</v>
      </c>
      <c r="K567" s="14" t="s">
        <v>395</v>
      </c>
      <c r="L567" s="14"/>
      <c r="M567" s="14"/>
      <c r="N567" s="14"/>
      <c r="O567" s="14">
        <v>0.96</v>
      </c>
      <c r="P567" s="14" t="s">
        <v>404</v>
      </c>
      <c r="Q567" s="14"/>
    </row>
    <row r="568" spans="1:17">
      <c r="A568" s="21" t="s">
        <v>53</v>
      </c>
      <c r="B568" s="14" t="s">
        <v>54</v>
      </c>
      <c r="C568" s="14">
        <v>2001</v>
      </c>
      <c r="D568" s="14">
        <v>1997</v>
      </c>
      <c r="E568" s="14" t="s">
        <v>58</v>
      </c>
      <c r="F568" s="1" t="s">
        <v>67</v>
      </c>
      <c r="G568" s="14" t="s">
        <v>391</v>
      </c>
      <c r="H568" s="14" t="s">
        <v>392</v>
      </c>
      <c r="I568" s="14" t="s">
        <v>393</v>
      </c>
      <c r="J568" s="14" t="s">
        <v>394</v>
      </c>
      <c r="K568" s="14" t="s">
        <v>395</v>
      </c>
      <c r="L568" s="14"/>
      <c r="M568" s="14"/>
      <c r="N568" s="14"/>
      <c r="O568" s="14">
        <v>39</v>
      </c>
      <c r="P568" s="14" t="s">
        <v>396</v>
      </c>
      <c r="Q568" s="14"/>
    </row>
    <row r="569" spans="1:17">
      <c r="A569" s="21" t="s">
        <v>53</v>
      </c>
      <c r="B569" s="14" t="s">
        <v>54</v>
      </c>
      <c r="C569" s="14">
        <v>2001</v>
      </c>
      <c r="D569" s="14">
        <v>1997</v>
      </c>
      <c r="E569" s="14" t="s">
        <v>58</v>
      </c>
      <c r="F569" s="1" t="s">
        <v>67</v>
      </c>
      <c r="G569" s="14" t="s">
        <v>391</v>
      </c>
      <c r="H569" s="14" t="s">
        <v>402</v>
      </c>
      <c r="I569" s="14" t="s">
        <v>393</v>
      </c>
      <c r="J569" s="14" t="s">
        <v>403</v>
      </c>
      <c r="K569" s="14" t="s">
        <v>395</v>
      </c>
      <c r="L569" s="14"/>
      <c r="M569" s="14"/>
      <c r="N569" s="14"/>
      <c r="O569" s="14">
        <v>3.9</v>
      </c>
      <c r="P569" s="14" t="s">
        <v>404</v>
      </c>
      <c r="Q569" s="14"/>
    </row>
    <row r="570" spans="1:17">
      <c r="A570" s="21" t="s">
        <v>53</v>
      </c>
      <c r="B570" s="14" t="s">
        <v>54</v>
      </c>
      <c r="C570" s="14">
        <v>2001</v>
      </c>
      <c r="D570" s="14">
        <v>1997</v>
      </c>
      <c r="E570" s="14" t="s">
        <v>58</v>
      </c>
      <c r="F570" s="1" t="s">
        <v>67</v>
      </c>
      <c r="G570" s="14" t="s">
        <v>391</v>
      </c>
      <c r="H570" s="14" t="s">
        <v>402</v>
      </c>
      <c r="I570" s="14" t="s">
        <v>393</v>
      </c>
      <c r="J570" s="14" t="s">
        <v>405</v>
      </c>
      <c r="K570" s="14" t="s">
        <v>395</v>
      </c>
      <c r="L570" s="14"/>
      <c r="M570" s="14"/>
      <c r="N570" s="14"/>
      <c r="O570" s="14">
        <v>2.2999999999999998</v>
      </c>
      <c r="P570" s="14" t="s">
        <v>404</v>
      </c>
      <c r="Q570" s="14"/>
    </row>
    <row r="571" spans="1:17">
      <c r="A571" s="21" t="s">
        <v>53</v>
      </c>
      <c r="B571" s="14" t="s">
        <v>54</v>
      </c>
      <c r="C571" s="14">
        <v>2001</v>
      </c>
      <c r="D571" s="14">
        <v>1997</v>
      </c>
      <c r="E571" s="14" t="s">
        <v>58</v>
      </c>
      <c r="F571" s="1" t="s">
        <v>67</v>
      </c>
      <c r="G571" s="14" t="s">
        <v>391</v>
      </c>
      <c r="H571" s="14" t="s">
        <v>402</v>
      </c>
      <c r="I571" s="14" t="s">
        <v>393</v>
      </c>
      <c r="J571" s="14" t="s">
        <v>406</v>
      </c>
      <c r="K571" s="14" t="s">
        <v>395</v>
      </c>
      <c r="L571" s="14"/>
      <c r="M571" s="14"/>
      <c r="N571" s="14"/>
      <c r="O571" s="14">
        <v>1.5</v>
      </c>
      <c r="P571" s="14" t="s">
        <v>404</v>
      </c>
      <c r="Q571" s="14"/>
    </row>
    <row r="572" spans="1:17">
      <c r="A572" t="s">
        <v>53</v>
      </c>
      <c r="B572" s="1" t="s">
        <v>54</v>
      </c>
      <c r="C572" s="1">
        <v>2001</v>
      </c>
      <c r="D572" s="1">
        <v>1978</v>
      </c>
      <c r="E572" s="1" t="s">
        <v>58</v>
      </c>
      <c r="F572" s="1" t="s">
        <v>67</v>
      </c>
      <c r="G572" s="1" t="s">
        <v>391</v>
      </c>
      <c r="H572" s="1" t="s">
        <v>407</v>
      </c>
      <c r="I572" s="1" t="s">
        <v>408</v>
      </c>
      <c r="J572" s="1" t="s">
        <v>409</v>
      </c>
      <c r="K572" s="1" t="s">
        <v>410</v>
      </c>
      <c r="O572" s="1">
        <v>16.5</v>
      </c>
      <c r="P572" s="1" t="s">
        <v>396</v>
      </c>
    </row>
    <row r="573" spans="1:17">
      <c r="A573" t="s">
        <v>53</v>
      </c>
      <c r="B573" s="1" t="s">
        <v>54</v>
      </c>
      <c r="C573" s="1">
        <v>2001</v>
      </c>
      <c r="D573" s="1">
        <v>1978</v>
      </c>
      <c r="E573" s="1" t="s">
        <v>58</v>
      </c>
      <c r="F573" s="1" t="s">
        <v>67</v>
      </c>
      <c r="G573" s="1" t="s">
        <v>391</v>
      </c>
      <c r="H573" s="1" t="s">
        <v>407</v>
      </c>
      <c r="I573" s="1" t="s">
        <v>408</v>
      </c>
      <c r="J573" s="1">
        <v>1</v>
      </c>
      <c r="K573" s="1" t="s">
        <v>410</v>
      </c>
      <c r="O573" s="1">
        <v>33</v>
      </c>
      <c r="P573" s="1" t="s">
        <v>396</v>
      </c>
    </row>
    <row r="574" spans="1:17">
      <c r="A574" t="s">
        <v>53</v>
      </c>
      <c r="B574" s="1" t="s">
        <v>54</v>
      </c>
      <c r="C574" s="1">
        <v>2001</v>
      </c>
      <c r="D574" s="1">
        <v>1978</v>
      </c>
      <c r="E574" s="1" t="s">
        <v>58</v>
      </c>
      <c r="F574" s="1" t="s">
        <v>67</v>
      </c>
      <c r="G574" s="1" t="s">
        <v>391</v>
      </c>
      <c r="H574" s="1" t="s">
        <v>407</v>
      </c>
      <c r="I574" s="1" t="s">
        <v>408</v>
      </c>
      <c r="J574" s="1">
        <v>1.25</v>
      </c>
      <c r="K574" s="1" t="s">
        <v>410</v>
      </c>
      <c r="O574" s="1">
        <v>41.25</v>
      </c>
      <c r="P574" s="1" t="s">
        <v>396</v>
      </c>
    </row>
    <row r="575" spans="1:17">
      <c r="A575" t="s">
        <v>53</v>
      </c>
      <c r="B575" s="1" t="s">
        <v>54</v>
      </c>
      <c r="C575" s="1">
        <v>2001</v>
      </c>
      <c r="D575" s="1">
        <v>1978</v>
      </c>
      <c r="E575" s="1" t="s">
        <v>58</v>
      </c>
      <c r="F575" s="1" t="s">
        <v>67</v>
      </c>
      <c r="G575" s="1" t="s">
        <v>391</v>
      </c>
      <c r="H575" s="1" t="s">
        <v>407</v>
      </c>
      <c r="I575" s="1" t="s">
        <v>408</v>
      </c>
      <c r="J575" s="1">
        <v>1.5</v>
      </c>
      <c r="K575" s="1" t="s">
        <v>410</v>
      </c>
      <c r="O575" s="1">
        <v>49.5</v>
      </c>
      <c r="P575" s="1" t="s">
        <v>396</v>
      </c>
    </row>
    <row r="576" spans="1:17">
      <c r="A576" t="s">
        <v>53</v>
      </c>
      <c r="B576" s="1" t="s">
        <v>54</v>
      </c>
      <c r="C576" s="1">
        <v>2001</v>
      </c>
      <c r="D576" s="1">
        <v>1978</v>
      </c>
      <c r="E576" s="1" t="s">
        <v>58</v>
      </c>
      <c r="F576" s="1" t="s">
        <v>67</v>
      </c>
      <c r="G576" s="1" t="s">
        <v>391</v>
      </c>
      <c r="H576" s="1" t="s">
        <v>407</v>
      </c>
      <c r="I576" s="1" t="s">
        <v>408</v>
      </c>
      <c r="J576" s="1">
        <v>2</v>
      </c>
      <c r="K576" s="1" t="s">
        <v>410</v>
      </c>
      <c r="O576" s="1">
        <v>74.25</v>
      </c>
      <c r="P576" s="1" t="s">
        <v>396</v>
      </c>
    </row>
    <row r="577" spans="1:16">
      <c r="A577" t="s">
        <v>53</v>
      </c>
      <c r="B577" s="1" t="s">
        <v>54</v>
      </c>
      <c r="C577" s="1">
        <v>2001</v>
      </c>
      <c r="D577" s="1">
        <v>1978</v>
      </c>
      <c r="E577" s="1" t="s">
        <v>58</v>
      </c>
      <c r="F577" s="1" t="s">
        <v>67</v>
      </c>
      <c r="G577" s="1" t="s">
        <v>391</v>
      </c>
      <c r="H577" s="1" t="s">
        <v>407</v>
      </c>
      <c r="I577" s="1" t="s">
        <v>408</v>
      </c>
      <c r="J577" s="1">
        <v>3</v>
      </c>
      <c r="K577" s="1" t="s">
        <v>410</v>
      </c>
      <c r="O577" s="1">
        <v>106.6</v>
      </c>
      <c r="P577" s="1" t="s">
        <v>396</v>
      </c>
    </row>
    <row r="578" spans="1:16">
      <c r="A578" t="s">
        <v>53</v>
      </c>
      <c r="B578" s="1" t="s">
        <v>54</v>
      </c>
      <c r="C578" s="1">
        <v>2001</v>
      </c>
      <c r="D578" s="1">
        <v>1978</v>
      </c>
      <c r="E578" s="1" t="s">
        <v>58</v>
      </c>
      <c r="F578" s="1" t="s">
        <v>67</v>
      </c>
      <c r="G578" s="1" t="s">
        <v>391</v>
      </c>
      <c r="H578" s="1" t="s">
        <v>407</v>
      </c>
      <c r="I578" s="1" t="s">
        <v>408</v>
      </c>
      <c r="J578" s="1">
        <v>4</v>
      </c>
      <c r="K578" s="1" t="s">
        <v>410</v>
      </c>
      <c r="O578" s="1">
        <v>146.5</v>
      </c>
      <c r="P578" s="1" t="s">
        <v>396</v>
      </c>
    </row>
    <row r="579" spans="1:16">
      <c r="A579" t="s">
        <v>53</v>
      </c>
      <c r="B579" s="1" t="s">
        <v>54</v>
      </c>
      <c r="C579" s="1">
        <v>2001</v>
      </c>
      <c r="D579" s="1">
        <v>1988</v>
      </c>
      <c r="E579" s="1" t="s">
        <v>58</v>
      </c>
      <c r="F579" s="1" t="s">
        <v>67</v>
      </c>
      <c r="G579" s="1" t="s">
        <v>391</v>
      </c>
      <c r="H579" s="1" t="s">
        <v>407</v>
      </c>
      <c r="I579" s="1" t="s">
        <v>408</v>
      </c>
      <c r="J579" s="1" t="s">
        <v>409</v>
      </c>
      <c r="K579" s="1" t="s">
        <v>410</v>
      </c>
      <c r="O579" s="1">
        <v>17.5</v>
      </c>
      <c r="P579" s="1" t="s">
        <v>396</v>
      </c>
    </row>
    <row r="580" spans="1:16">
      <c r="A580" t="s">
        <v>53</v>
      </c>
      <c r="B580" s="1" t="s">
        <v>54</v>
      </c>
      <c r="C580" s="1">
        <v>2001</v>
      </c>
      <c r="D580" s="1">
        <v>1988</v>
      </c>
      <c r="E580" s="1" t="s">
        <v>58</v>
      </c>
      <c r="F580" s="1" t="s">
        <v>67</v>
      </c>
      <c r="G580" s="1" t="s">
        <v>391</v>
      </c>
      <c r="H580" s="1" t="s">
        <v>407</v>
      </c>
      <c r="I580" s="1" t="s">
        <v>408</v>
      </c>
      <c r="J580" s="1">
        <v>1</v>
      </c>
      <c r="K580" s="1" t="s">
        <v>410</v>
      </c>
      <c r="O580" s="1">
        <v>35</v>
      </c>
      <c r="P580" s="1" t="s">
        <v>396</v>
      </c>
    </row>
    <row r="581" spans="1:16">
      <c r="A581" t="s">
        <v>53</v>
      </c>
      <c r="B581" s="1" t="s">
        <v>54</v>
      </c>
      <c r="C581" s="1">
        <v>2001</v>
      </c>
      <c r="D581" s="1">
        <v>1988</v>
      </c>
      <c r="E581" s="1" t="s">
        <v>58</v>
      </c>
      <c r="F581" s="1" t="s">
        <v>67</v>
      </c>
      <c r="G581" s="1" t="s">
        <v>391</v>
      </c>
      <c r="H581" s="1" t="s">
        <v>407</v>
      </c>
      <c r="I581" s="1" t="s">
        <v>408</v>
      </c>
      <c r="J581" s="1">
        <v>1.25</v>
      </c>
      <c r="K581" s="1" t="s">
        <v>410</v>
      </c>
      <c r="O581" s="1">
        <v>43.75</v>
      </c>
      <c r="P581" s="1" t="s">
        <v>396</v>
      </c>
    </row>
    <row r="582" spans="1:16">
      <c r="A582" t="s">
        <v>53</v>
      </c>
      <c r="B582" s="1" t="s">
        <v>54</v>
      </c>
      <c r="C582" s="1">
        <v>2001</v>
      </c>
      <c r="D582" s="1">
        <v>1988</v>
      </c>
      <c r="E582" s="1" t="s">
        <v>58</v>
      </c>
      <c r="F582" s="1" t="s">
        <v>67</v>
      </c>
      <c r="G582" s="1" t="s">
        <v>391</v>
      </c>
      <c r="H582" s="1" t="s">
        <v>407</v>
      </c>
      <c r="I582" s="1" t="s">
        <v>408</v>
      </c>
      <c r="J582" s="1">
        <v>1.5</v>
      </c>
      <c r="K582" s="1" t="s">
        <v>410</v>
      </c>
      <c r="O582" s="1">
        <v>52.5</v>
      </c>
      <c r="P582" s="1" t="s">
        <v>396</v>
      </c>
    </row>
    <row r="583" spans="1:16">
      <c r="A583" t="s">
        <v>53</v>
      </c>
      <c r="B583" s="1" t="s">
        <v>54</v>
      </c>
      <c r="C583" s="1">
        <v>2001</v>
      </c>
      <c r="D583" s="1">
        <v>1988</v>
      </c>
      <c r="E583" s="1" t="s">
        <v>58</v>
      </c>
      <c r="F583" s="1" t="s">
        <v>67</v>
      </c>
      <c r="G583" s="1" t="s">
        <v>391</v>
      </c>
      <c r="H583" s="1" t="s">
        <v>407</v>
      </c>
      <c r="I583" s="1" t="s">
        <v>408</v>
      </c>
      <c r="J583" s="1">
        <v>2</v>
      </c>
      <c r="K583" s="1" t="s">
        <v>410</v>
      </c>
      <c r="O583" s="1">
        <v>78.75</v>
      </c>
      <c r="P583" s="1" t="s">
        <v>396</v>
      </c>
    </row>
    <row r="584" spans="1:16">
      <c r="A584" t="s">
        <v>53</v>
      </c>
      <c r="B584" s="1" t="s">
        <v>54</v>
      </c>
      <c r="C584" s="1">
        <v>2001</v>
      </c>
      <c r="D584" s="1">
        <v>1988</v>
      </c>
      <c r="E584" s="1" t="s">
        <v>58</v>
      </c>
      <c r="F584" s="1" t="s">
        <v>67</v>
      </c>
      <c r="G584" s="1" t="s">
        <v>391</v>
      </c>
      <c r="H584" s="1" t="s">
        <v>407</v>
      </c>
      <c r="I584" s="1" t="s">
        <v>408</v>
      </c>
      <c r="J584" s="1">
        <v>3</v>
      </c>
      <c r="K584" s="1" t="s">
        <v>410</v>
      </c>
      <c r="O584" s="1">
        <v>113.5</v>
      </c>
      <c r="P584" s="1" t="s">
        <v>396</v>
      </c>
    </row>
    <row r="585" spans="1:16">
      <c r="A585" t="s">
        <v>53</v>
      </c>
      <c r="B585" s="1" t="s">
        <v>54</v>
      </c>
      <c r="C585" s="1">
        <v>2001</v>
      </c>
      <c r="D585" s="1">
        <v>1988</v>
      </c>
      <c r="E585" s="1" t="s">
        <v>58</v>
      </c>
      <c r="F585" s="1" t="s">
        <v>67</v>
      </c>
      <c r="G585" s="1" t="s">
        <v>391</v>
      </c>
      <c r="H585" s="1" t="s">
        <v>407</v>
      </c>
      <c r="I585" s="1" t="s">
        <v>408</v>
      </c>
      <c r="J585" s="1">
        <v>4</v>
      </c>
      <c r="K585" s="1" t="s">
        <v>410</v>
      </c>
      <c r="O585" s="1">
        <v>155.5</v>
      </c>
      <c r="P585" s="1" t="s">
        <v>396</v>
      </c>
    </row>
    <row r="586" spans="1:16">
      <c r="A586" t="s">
        <v>53</v>
      </c>
      <c r="B586" s="1" t="s">
        <v>54</v>
      </c>
      <c r="C586" s="1">
        <v>2001</v>
      </c>
      <c r="D586" s="1">
        <v>1992</v>
      </c>
      <c r="E586" s="1" t="s">
        <v>58</v>
      </c>
      <c r="F586" s="1" t="s">
        <v>67</v>
      </c>
      <c r="G586" s="1" t="s">
        <v>391</v>
      </c>
      <c r="H586" s="1" t="s">
        <v>407</v>
      </c>
      <c r="I586" s="1" t="s">
        <v>408</v>
      </c>
      <c r="J586" s="1" t="s">
        <v>409</v>
      </c>
      <c r="K586" s="1" t="s">
        <v>410</v>
      </c>
      <c r="O586" s="1">
        <v>19.3</v>
      </c>
      <c r="P586" s="1" t="s">
        <v>396</v>
      </c>
    </row>
    <row r="587" spans="1:16">
      <c r="A587" t="s">
        <v>53</v>
      </c>
      <c r="B587" s="1" t="s">
        <v>54</v>
      </c>
      <c r="C587" s="1">
        <v>2001</v>
      </c>
      <c r="D587" s="1">
        <v>1992</v>
      </c>
      <c r="E587" s="1" t="s">
        <v>58</v>
      </c>
      <c r="F587" s="1" t="s">
        <v>67</v>
      </c>
      <c r="G587" s="1" t="s">
        <v>391</v>
      </c>
      <c r="H587" s="1" t="s">
        <v>407</v>
      </c>
      <c r="I587" s="1" t="s">
        <v>408</v>
      </c>
      <c r="J587" s="1">
        <v>1</v>
      </c>
      <c r="K587" s="1" t="s">
        <v>410</v>
      </c>
      <c r="O587" s="1">
        <v>38.6</v>
      </c>
      <c r="P587" s="1" t="s">
        <v>396</v>
      </c>
    </row>
    <row r="588" spans="1:16">
      <c r="A588" t="s">
        <v>53</v>
      </c>
      <c r="B588" s="1" t="s">
        <v>54</v>
      </c>
      <c r="C588" s="1">
        <v>2001</v>
      </c>
      <c r="D588" s="1">
        <v>1992</v>
      </c>
      <c r="E588" s="1" t="s">
        <v>58</v>
      </c>
      <c r="F588" s="1" t="s">
        <v>67</v>
      </c>
      <c r="G588" s="1" t="s">
        <v>391</v>
      </c>
      <c r="H588" s="1" t="s">
        <v>407</v>
      </c>
      <c r="I588" s="1" t="s">
        <v>408</v>
      </c>
      <c r="J588" s="1">
        <v>1.25</v>
      </c>
      <c r="K588" s="1" t="s">
        <v>410</v>
      </c>
      <c r="O588" s="1">
        <v>48.25</v>
      </c>
      <c r="P588" s="1" t="s">
        <v>396</v>
      </c>
    </row>
    <row r="589" spans="1:16">
      <c r="A589" t="s">
        <v>53</v>
      </c>
      <c r="B589" s="1" t="s">
        <v>54</v>
      </c>
      <c r="C589" s="1">
        <v>2001</v>
      </c>
      <c r="D589" s="1">
        <v>1992</v>
      </c>
      <c r="E589" s="1" t="s">
        <v>58</v>
      </c>
      <c r="F589" s="1" t="s">
        <v>67</v>
      </c>
      <c r="G589" s="1" t="s">
        <v>391</v>
      </c>
      <c r="H589" s="1" t="s">
        <v>407</v>
      </c>
      <c r="I589" s="1" t="s">
        <v>408</v>
      </c>
      <c r="J589" s="1">
        <v>1.5</v>
      </c>
      <c r="K589" s="1" t="s">
        <v>410</v>
      </c>
      <c r="O589" s="1">
        <v>57.9</v>
      </c>
      <c r="P589" s="1" t="s">
        <v>396</v>
      </c>
    </row>
    <row r="590" spans="1:16">
      <c r="A590" t="s">
        <v>53</v>
      </c>
      <c r="B590" s="1" t="s">
        <v>54</v>
      </c>
      <c r="C590" s="1">
        <v>2001</v>
      </c>
      <c r="D590" s="1">
        <v>1992</v>
      </c>
      <c r="E590" s="1" t="s">
        <v>58</v>
      </c>
      <c r="F590" s="1" t="s">
        <v>67</v>
      </c>
      <c r="G590" s="1" t="s">
        <v>391</v>
      </c>
      <c r="H590" s="1" t="s">
        <v>407</v>
      </c>
      <c r="I590" s="1" t="s">
        <v>408</v>
      </c>
      <c r="J590" s="1">
        <v>2</v>
      </c>
      <c r="K590" s="1" t="s">
        <v>410</v>
      </c>
      <c r="O590" s="1">
        <v>86.85</v>
      </c>
      <c r="P590" s="1" t="s">
        <v>396</v>
      </c>
    </row>
    <row r="591" spans="1:16">
      <c r="A591" t="s">
        <v>53</v>
      </c>
      <c r="B591" s="1" t="s">
        <v>54</v>
      </c>
      <c r="C591" s="1">
        <v>2001</v>
      </c>
      <c r="D591" s="1">
        <v>1992</v>
      </c>
      <c r="E591" s="1" t="s">
        <v>58</v>
      </c>
      <c r="F591" s="1" t="s">
        <v>67</v>
      </c>
      <c r="G591" s="1" t="s">
        <v>391</v>
      </c>
      <c r="H591" s="1" t="s">
        <v>407</v>
      </c>
      <c r="I591" s="1" t="s">
        <v>408</v>
      </c>
      <c r="J591" s="1">
        <v>3</v>
      </c>
      <c r="K591" s="1" t="s">
        <v>410</v>
      </c>
      <c r="O591" s="1">
        <v>115.8</v>
      </c>
      <c r="P591" s="1" t="s">
        <v>396</v>
      </c>
    </row>
    <row r="592" spans="1:16">
      <c r="A592" t="s">
        <v>53</v>
      </c>
      <c r="B592" s="1" t="s">
        <v>54</v>
      </c>
      <c r="C592" s="1">
        <v>2001</v>
      </c>
      <c r="D592" s="1">
        <v>1992</v>
      </c>
      <c r="E592" s="1" t="s">
        <v>58</v>
      </c>
      <c r="F592" s="1" t="s">
        <v>67</v>
      </c>
      <c r="G592" s="1" t="s">
        <v>391</v>
      </c>
      <c r="H592" s="1" t="s">
        <v>407</v>
      </c>
      <c r="I592" s="1" t="s">
        <v>408</v>
      </c>
      <c r="J592" s="1">
        <v>4</v>
      </c>
      <c r="K592" s="1" t="s">
        <v>410</v>
      </c>
      <c r="O592" s="1">
        <v>171.3</v>
      </c>
      <c r="P592" s="1" t="s">
        <v>396</v>
      </c>
    </row>
    <row r="593" spans="1:16">
      <c r="A593" t="s">
        <v>53</v>
      </c>
      <c r="B593" s="1" t="s">
        <v>54</v>
      </c>
      <c r="C593" s="1">
        <v>2001</v>
      </c>
      <c r="D593" s="1">
        <v>1993</v>
      </c>
      <c r="E593" s="1" t="s">
        <v>58</v>
      </c>
      <c r="F593" s="1" t="s">
        <v>67</v>
      </c>
      <c r="G593" s="1" t="s">
        <v>391</v>
      </c>
      <c r="H593" s="1" t="s">
        <v>407</v>
      </c>
      <c r="I593" s="1" t="s">
        <v>408</v>
      </c>
      <c r="J593" s="1" t="s">
        <v>409</v>
      </c>
      <c r="K593" s="1" t="s">
        <v>410</v>
      </c>
      <c r="O593" s="1">
        <v>21.2</v>
      </c>
      <c r="P593" s="1" t="s">
        <v>396</v>
      </c>
    </row>
    <row r="594" spans="1:16">
      <c r="A594" t="s">
        <v>53</v>
      </c>
      <c r="B594" s="1" t="s">
        <v>54</v>
      </c>
      <c r="C594" s="1">
        <v>2001</v>
      </c>
      <c r="D594" s="1">
        <v>1993</v>
      </c>
      <c r="E594" s="1" t="s">
        <v>58</v>
      </c>
      <c r="F594" s="1" t="s">
        <v>67</v>
      </c>
      <c r="G594" s="1" t="s">
        <v>391</v>
      </c>
      <c r="H594" s="1" t="s">
        <v>407</v>
      </c>
      <c r="I594" s="1" t="s">
        <v>408</v>
      </c>
      <c r="J594" s="1">
        <v>1</v>
      </c>
      <c r="K594" s="1" t="s">
        <v>410</v>
      </c>
      <c r="O594" s="1">
        <v>42.4</v>
      </c>
      <c r="P594" s="1" t="s">
        <v>396</v>
      </c>
    </row>
    <row r="595" spans="1:16">
      <c r="A595" t="s">
        <v>53</v>
      </c>
      <c r="B595" s="1" t="s">
        <v>54</v>
      </c>
      <c r="C595" s="1">
        <v>2001</v>
      </c>
      <c r="D595" s="1">
        <v>1993</v>
      </c>
      <c r="E595" s="1" t="s">
        <v>58</v>
      </c>
      <c r="F595" s="1" t="s">
        <v>67</v>
      </c>
      <c r="G595" s="1" t="s">
        <v>391</v>
      </c>
      <c r="H595" s="1" t="s">
        <v>407</v>
      </c>
      <c r="I595" s="1" t="s">
        <v>408</v>
      </c>
      <c r="J595" s="1">
        <v>1.25</v>
      </c>
      <c r="K595" s="1" t="s">
        <v>410</v>
      </c>
      <c r="O595" s="1">
        <v>53</v>
      </c>
      <c r="P595" s="1" t="s">
        <v>396</v>
      </c>
    </row>
    <row r="596" spans="1:16">
      <c r="A596" t="s">
        <v>53</v>
      </c>
      <c r="B596" s="1" t="s">
        <v>54</v>
      </c>
      <c r="C596" s="1">
        <v>2001</v>
      </c>
      <c r="D596" s="1">
        <v>1993</v>
      </c>
      <c r="E596" s="1" t="s">
        <v>58</v>
      </c>
      <c r="F596" s="1" t="s">
        <v>67</v>
      </c>
      <c r="G596" s="1" t="s">
        <v>391</v>
      </c>
      <c r="H596" s="1" t="s">
        <v>407</v>
      </c>
      <c r="I596" s="1" t="s">
        <v>408</v>
      </c>
      <c r="J596" s="1">
        <v>1.5</v>
      </c>
      <c r="K596" s="1" t="s">
        <v>410</v>
      </c>
      <c r="O596" s="1">
        <v>63.6</v>
      </c>
      <c r="P596" s="1" t="s">
        <v>396</v>
      </c>
    </row>
    <row r="597" spans="1:16">
      <c r="A597" t="s">
        <v>53</v>
      </c>
      <c r="B597" s="1" t="s">
        <v>54</v>
      </c>
      <c r="C597" s="1">
        <v>2001</v>
      </c>
      <c r="D597" s="1">
        <v>1993</v>
      </c>
      <c r="E597" s="1" t="s">
        <v>58</v>
      </c>
      <c r="F597" s="1" t="s">
        <v>67</v>
      </c>
      <c r="G597" s="1" t="s">
        <v>391</v>
      </c>
      <c r="H597" s="1" t="s">
        <v>407</v>
      </c>
      <c r="I597" s="1" t="s">
        <v>408</v>
      </c>
      <c r="J597" s="1">
        <v>2</v>
      </c>
      <c r="K597" s="1" t="s">
        <v>410</v>
      </c>
      <c r="O597" s="1">
        <v>95.4</v>
      </c>
      <c r="P597" s="1" t="s">
        <v>396</v>
      </c>
    </row>
    <row r="598" spans="1:16">
      <c r="A598" t="s">
        <v>53</v>
      </c>
      <c r="B598" s="1" t="s">
        <v>54</v>
      </c>
      <c r="C598" s="1">
        <v>2001</v>
      </c>
      <c r="D598" s="1">
        <v>1993</v>
      </c>
      <c r="E598" s="1" t="s">
        <v>58</v>
      </c>
      <c r="F598" s="1" t="s">
        <v>67</v>
      </c>
      <c r="G598" s="1" t="s">
        <v>391</v>
      </c>
      <c r="H598" s="1" t="s">
        <v>407</v>
      </c>
      <c r="I598" s="1" t="s">
        <v>408</v>
      </c>
      <c r="J598" s="1">
        <v>3</v>
      </c>
      <c r="K598" s="1" t="s">
        <v>410</v>
      </c>
      <c r="O598" s="1">
        <v>127.2</v>
      </c>
      <c r="P598" s="1" t="s">
        <v>396</v>
      </c>
    </row>
    <row r="599" spans="1:16">
      <c r="A599" t="s">
        <v>53</v>
      </c>
      <c r="B599" s="1" t="s">
        <v>54</v>
      </c>
      <c r="C599" s="1">
        <v>2001</v>
      </c>
      <c r="D599" s="1">
        <v>1993</v>
      </c>
      <c r="E599" s="1" t="s">
        <v>58</v>
      </c>
      <c r="F599" s="1" t="s">
        <v>67</v>
      </c>
      <c r="G599" s="1" t="s">
        <v>391</v>
      </c>
      <c r="H599" s="1" t="s">
        <v>407</v>
      </c>
      <c r="I599" s="1" t="s">
        <v>408</v>
      </c>
      <c r="J599" s="1">
        <v>4</v>
      </c>
      <c r="K599" s="1" t="s">
        <v>410</v>
      </c>
      <c r="O599" s="1">
        <v>188.2</v>
      </c>
      <c r="P599" s="1" t="s">
        <v>396</v>
      </c>
    </row>
    <row r="600" spans="1:16">
      <c r="A600" t="s">
        <v>53</v>
      </c>
      <c r="B600" s="1" t="s">
        <v>54</v>
      </c>
      <c r="C600" s="1">
        <v>2001</v>
      </c>
      <c r="D600" s="1">
        <v>1995</v>
      </c>
      <c r="E600" s="1" t="s">
        <v>58</v>
      </c>
      <c r="F600" s="1" t="s">
        <v>67</v>
      </c>
      <c r="G600" s="1" t="s">
        <v>391</v>
      </c>
      <c r="H600" s="1" t="s">
        <v>407</v>
      </c>
      <c r="I600" s="1" t="s">
        <v>408</v>
      </c>
      <c r="J600" s="1" t="s">
        <v>409</v>
      </c>
      <c r="K600" s="1" t="s">
        <v>410</v>
      </c>
      <c r="O600" s="1">
        <v>25.5</v>
      </c>
      <c r="P600" s="1" t="s">
        <v>396</v>
      </c>
    </row>
    <row r="601" spans="1:16">
      <c r="A601" t="s">
        <v>53</v>
      </c>
      <c r="B601" s="1" t="s">
        <v>54</v>
      </c>
      <c r="C601" s="1">
        <v>2001</v>
      </c>
      <c r="D601" s="1">
        <v>1995</v>
      </c>
      <c r="E601" s="1" t="s">
        <v>58</v>
      </c>
      <c r="F601" s="1" t="s">
        <v>67</v>
      </c>
      <c r="G601" s="1" t="s">
        <v>391</v>
      </c>
      <c r="H601" s="1" t="s">
        <v>407</v>
      </c>
      <c r="I601" s="1" t="s">
        <v>408</v>
      </c>
      <c r="J601" s="1">
        <v>1</v>
      </c>
      <c r="K601" s="1" t="s">
        <v>410</v>
      </c>
      <c r="O601" s="1">
        <v>51</v>
      </c>
      <c r="P601" s="1" t="s">
        <v>396</v>
      </c>
    </row>
    <row r="602" spans="1:16">
      <c r="A602" t="s">
        <v>53</v>
      </c>
      <c r="B602" s="1" t="s">
        <v>54</v>
      </c>
      <c r="C602" s="1">
        <v>2001</v>
      </c>
      <c r="D602" s="1">
        <v>1995</v>
      </c>
      <c r="E602" s="1" t="s">
        <v>58</v>
      </c>
      <c r="F602" s="1" t="s">
        <v>67</v>
      </c>
      <c r="G602" s="1" t="s">
        <v>391</v>
      </c>
      <c r="H602" s="1" t="s">
        <v>407</v>
      </c>
      <c r="I602" s="1" t="s">
        <v>408</v>
      </c>
      <c r="J602" s="1">
        <v>1.25</v>
      </c>
      <c r="K602" s="1" t="s">
        <v>410</v>
      </c>
      <c r="O602" s="1">
        <v>63.75</v>
      </c>
      <c r="P602" s="1" t="s">
        <v>396</v>
      </c>
    </row>
    <row r="603" spans="1:16">
      <c r="A603" t="s">
        <v>53</v>
      </c>
      <c r="B603" s="1" t="s">
        <v>54</v>
      </c>
      <c r="C603" s="1">
        <v>2001</v>
      </c>
      <c r="D603" s="1">
        <v>1995</v>
      </c>
      <c r="E603" s="1" t="s">
        <v>58</v>
      </c>
      <c r="F603" s="1" t="s">
        <v>67</v>
      </c>
      <c r="G603" s="1" t="s">
        <v>391</v>
      </c>
      <c r="H603" s="1" t="s">
        <v>407</v>
      </c>
      <c r="I603" s="1" t="s">
        <v>408</v>
      </c>
      <c r="J603" s="1">
        <v>1.5</v>
      </c>
      <c r="K603" s="1" t="s">
        <v>410</v>
      </c>
      <c r="O603" s="1">
        <v>76.5</v>
      </c>
      <c r="P603" s="1" t="s">
        <v>396</v>
      </c>
    </row>
    <row r="604" spans="1:16">
      <c r="A604" t="s">
        <v>53</v>
      </c>
      <c r="B604" s="1" t="s">
        <v>54</v>
      </c>
      <c r="C604" s="1">
        <v>2001</v>
      </c>
      <c r="D604" s="1">
        <v>1995</v>
      </c>
      <c r="E604" s="1" t="s">
        <v>58</v>
      </c>
      <c r="F604" s="1" t="s">
        <v>67</v>
      </c>
      <c r="G604" s="1" t="s">
        <v>391</v>
      </c>
      <c r="H604" s="1" t="s">
        <v>407</v>
      </c>
      <c r="I604" s="1" t="s">
        <v>408</v>
      </c>
      <c r="J604" s="1">
        <v>2</v>
      </c>
      <c r="K604" s="1" t="s">
        <v>410</v>
      </c>
      <c r="O604" s="1">
        <v>114.75</v>
      </c>
      <c r="P604" s="1" t="s">
        <v>396</v>
      </c>
    </row>
    <row r="605" spans="1:16">
      <c r="A605" t="s">
        <v>53</v>
      </c>
      <c r="B605" s="1" t="s">
        <v>54</v>
      </c>
      <c r="C605" s="1">
        <v>2001</v>
      </c>
      <c r="D605" s="1">
        <v>1995</v>
      </c>
      <c r="E605" s="1" t="s">
        <v>58</v>
      </c>
      <c r="F605" s="1" t="s">
        <v>67</v>
      </c>
      <c r="G605" s="1" t="s">
        <v>391</v>
      </c>
      <c r="H605" s="1" t="s">
        <v>407</v>
      </c>
      <c r="I605" s="1" t="s">
        <v>408</v>
      </c>
      <c r="J605" s="1">
        <v>3</v>
      </c>
      <c r="K605" s="1" t="s">
        <v>410</v>
      </c>
      <c r="O605" s="1">
        <v>165</v>
      </c>
      <c r="P605" s="1" t="s">
        <v>396</v>
      </c>
    </row>
    <row r="606" spans="1:16">
      <c r="A606" t="s">
        <v>53</v>
      </c>
      <c r="B606" s="1" t="s">
        <v>54</v>
      </c>
      <c r="C606" s="1">
        <v>2001</v>
      </c>
      <c r="D606" s="1">
        <v>1995</v>
      </c>
      <c r="E606" s="1" t="s">
        <v>58</v>
      </c>
      <c r="F606" s="1" t="s">
        <v>67</v>
      </c>
      <c r="G606" s="1" t="s">
        <v>391</v>
      </c>
      <c r="H606" s="1" t="s">
        <v>407</v>
      </c>
      <c r="I606" s="1" t="s">
        <v>408</v>
      </c>
      <c r="J606" s="1">
        <v>4</v>
      </c>
      <c r="K606" s="1" t="s">
        <v>410</v>
      </c>
      <c r="O606" s="1">
        <v>228</v>
      </c>
      <c r="P606" s="1" t="s">
        <v>396</v>
      </c>
    </row>
    <row r="607" spans="1:16">
      <c r="A607" t="s">
        <v>53</v>
      </c>
      <c r="B607" s="1" t="s">
        <v>54</v>
      </c>
      <c r="C607" s="1">
        <v>2001</v>
      </c>
      <c r="D607" s="1">
        <v>1997</v>
      </c>
      <c r="E607" s="1" t="s">
        <v>58</v>
      </c>
      <c r="F607" s="1" t="s">
        <v>67</v>
      </c>
      <c r="G607" s="1" t="s">
        <v>391</v>
      </c>
      <c r="H607" s="1" t="s">
        <v>407</v>
      </c>
      <c r="I607" s="1" t="s">
        <v>408</v>
      </c>
      <c r="J607" s="1" t="s">
        <v>409</v>
      </c>
      <c r="K607" s="1" t="s">
        <v>410</v>
      </c>
      <c r="O607" s="1">
        <v>39</v>
      </c>
      <c r="P607" s="1" t="s">
        <v>396</v>
      </c>
    </row>
    <row r="608" spans="1:16">
      <c r="A608" t="s">
        <v>53</v>
      </c>
      <c r="B608" s="1" t="s">
        <v>54</v>
      </c>
      <c r="C608" s="1">
        <v>2001</v>
      </c>
      <c r="D608" s="1">
        <v>1997</v>
      </c>
      <c r="E608" s="1" t="s">
        <v>58</v>
      </c>
      <c r="F608" s="1" t="s">
        <v>67</v>
      </c>
      <c r="G608" s="1" t="s">
        <v>391</v>
      </c>
      <c r="H608" s="1" t="s">
        <v>407</v>
      </c>
      <c r="I608" s="1" t="s">
        <v>408</v>
      </c>
      <c r="J608" s="1">
        <v>1</v>
      </c>
      <c r="K608" s="1" t="s">
        <v>410</v>
      </c>
      <c r="O608" s="1">
        <v>78</v>
      </c>
      <c r="P608" s="1" t="s">
        <v>396</v>
      </c>
    </row>
    <row r="609" spans="1:16">
      <c r="A609" t="s">
        <v>53</v>
      </c>
      <c r="B609" s="1" t="s">
        <v>54</v>
      </c>
      <c r="C609" s="1">
        <v>2001</v>
      </c>
      <c r="D609" s="1">
        <v>1997</v>
      </c>
      <c r="E609" s="1" t="s">
        <v>58</v>
      </c>
      <c r="F609" s="1" t="s">
        <v>67</v>
      </c>
      <c r="G609" s="1" t="s">
        <v>391</v>
      </c>
      <c r="H609" s="1" t="s">
        <v>407</v>
      </c>
      <c r="I609" s="1" t="s">
        <v>408</v>
      </c>
      <c r="J609" s="1">
        <v>1.25</v>
      </c>
      <c r="K609" s="1" t="s">
        <v>410</v>
      </c>
      <c r="O609" s="1">
        <v>97.5</v>
      </c>
      <c r="P609" s="1" t="s">
        <v>396</v>
      </c>
    </row>
    <row r="610" spans="1:16">
      <c r="A610" t="s">
        <v>53</v>
      </c>
      <c r="B610" s="1" t="s">
        <v>54</v>
      </c>
      <c r="C610" s="1">
        <v>2001</v>
      </c>
      <c r="D610" s="1">
        <v>1997</v>
      </c>
      <c r="E610" s="1" t="s">
        <v>58</v>
      </c>
      <c r="F610" s="1" t="s">
        <v>67</v>
      </c>
      <c r="G610" s="1" t="s">
        <v>391</v>
      </c>
      <c r="H610" s="1" t="s">
        <v>407</v>
      </c>
      <c r="I610" s="1" t="s">
        <v>408</v>
      </c>
      <c r="J610" s="1">
        <v>1.5</v>
      </c>
      <c r="K610" s="1" t="s">
        <v>410</v>
      </c>
      <c r="O610" s="1">
        <v>117</v>
      </c>
      <c r="P610" s="1" t="s">
        <v>396</v>
      </c>
    </row>
    <row r="611" spans="1:16">
      <c r="A611" t="s">
        <v>53</v>
      </c>
      <c r="B611" s="1" t="s">
        <v>54</v>
      </c>
      <c r="C611" s="1">
        <v>2001</v>
      </c>
      <c r="D611" s="1">
        <v>1997</v>
      </c>
      <c r="E611" s="1" t="s">
        <v>58</v>
      </c>
      <c r="F611" s="1" t="s">
        <v>67</v>
      </c>
      <c r="G611" s="1" t="s">
        <v>391</v>
      </c>
      <c r="H611" s="1" t="s">
        <v>407</v>
      </c>
      <c r="I611" s="1" t="s">
        <v>408</v>
      </c>
      <c r="J611" s="1">
        <v>2</v>
      </c>
      <c r="K611" s="1" t="s">
        <v>410</v>
      </c>
      <c r="O611" s="1">
        <v>175.5</v>
      </c>
      <c r="P611" s="1" t="s">
        <v>396</v>
      </c>
    </row>
    <row r="612" spans="1:16">
      <c r="A612" t="s">
        <v>53</v>
      </c>
      <c r="B612" s="1" t="s">
        <v>54</v>
      </c>
      <c r="C612" s="1">
        <v>2001</v>
      </c>
      <c r="D612" s="1">
        <v>1997</v>
      </c>
      <c r="E612" s="1" t="s">
        <v>58</v>
      </c>
      <c r="F612" s="1" t="s">
        <v>67</v>
      </c>
      <c r="G612" s="1" t="s">
        <v>391</v>
      </c>
      <c r="H612" s="1" t="s">
        <v>407</v>
      </c>
      <c r="I612" s="1" t="s">
        <v>408</v>
      </c>
      <c r="J612" s="1">
        <v>3</v>
      </c>
      <c r="K612" s="1" t="s">
        <v>410</v>
      </c>
      <c r="O612" s="1">
        <v>252.4</v>
      </c>
      <c r="P612" s="1" t="s">
        <v>396</v>
      </c>
    </row>
    <row r="613" spans="1:16">
      <c r="A613" t="s">
        <v>53</v>
      </c>
      <c r="B613" s="1" t="s">
        <v>54</v>
      </c>
      <c r="C613" s="1">
        <v>2001</v>
      </c>
      <c r="D613" s="1">
        <v>1997</v>
      </c>
      <c r="E613" s="1" t="s">
        <v>58</v>
      </c>
      <c r="F613" s="1" t="s">
        <v>67</v>
      </c>
      <c r="G613" s="1" t="s">
        <v>391</v>
      </c>
      <c r="H613" s="1" t="s">
        <v>407</v>
      </c>
      <c r="I613" s="1" t="s">
        <v>408</v>
      </c>
      <c r="J613" s="1">
        <v>4</v>
      </c>
      <c r="K613" s="1" t="s">
        <v>410</v>
      </c>
      <c r="O613" s="1">
        <v>349</v>
      </c>
      <c r="P613" s="1" t="s">
        <v>396</v>
      </c>
    </row>
    <row r="614" spans="1:16">
      <c r="A614" t="s">
        <v>53</v>
      </c>
      <c r="B614" s="1" t="s">
        <v>54</v>
      </c>
      <c r="C614" s="1">
        <v>2012</v>
      </c>
      <c r="D614" s="1">
        <v>1992</v>
      </c>
      <c r="E614" s="1" t="s">
        <v>58</v>
      </c>
      <c r="F614" s="1" t="s">
        <v>67</v>
      </c>
      <c r="G614" s="1" t="s">
        <v>391</v>
      </c>
      <c r="H614" s="1" t="s">
        <v>392</v>
      </c>
      <c r="I614" s="1" t="s">
        <v>393</v>
      </c>
      <c r="J614" s="1" t="s">
        <v>394</v>
      </c>
      <c r="K614" s="1" t="s">
        <v>395</v>
      </c>
      <c r="O614" s="1">
        <v>19.3</v>
      </c>
      <c r="P614" s="1" t="s">
        <v>396</v>
      </c>
    </row>
    <row r="615" spans="1:16">
      <c r="A615" t="s">
        <v>53</v>
      </c>
      <c r="B615" s="1" t="s">
        <v>54</v>
      </c>
      <c r="C615" s="1">
        <v>2012</v>
      </c>
      <c r="D615" s="1">
        <v>1992</v>
      </c>
      <c r="E615" s="1" t="s">
        <v>58</v>
      </c>
      <c r="F615" s="1" t="s">
        <v>67</v>
      </c>
      <c r="G615" s="1" t="s">
        <v>391</v>
      </c>
      <c r="H615" s="1" t="s">
        <v>402</v>
      </c>
      <c r="I615" s="1" t="s">
        <v>393</v>
      </c>
      <c r="J615" s="1" t="s">
        <v>403</v>
      </c>
      <c r="K615" s="1" t="s">
        <v>395</v>
      </c>
      <c r="O615" s="1">
        <v>1.93</v>
      </c>
      <c r="P615" s="1" t="s">
        <v>404</v>
      </c>
    </row>
    <row r="616" spans="1:16">
      <c r="A616" t="s">
        <v>53</v>
      </c>
      <c r="B616" s="1" t="s">
        <v>54</v>
      </c>
      <c r="C616" s="1">
        <v>2012</v>
      </c>
      <c r="D616" s="1">
        <v>1992</v>
      </c>
      <c r="E616" s="1" t="s">
        <v>58</v>
      </c>
      <c r="F616" s="1" t="s">
        <v>67</v>
      </c>
      <c r="G616" s="1" t="s">
        <v>391</v>
      </c>
      <c r="H616" s="1" t="s">
        <v>402</v>
      </c>
      <c r="I616" s="1" t="s">
        <v>393</v>
      </c>
      <c r="J616" s="1" t="s">
        <v>405</v>
      </c>
      <c r="K616" s="1" t="s">
        <v>395</v>
      </c>
      <c r="O616" s="1">
        <v>1.1100000000000001</v>
      </c>
      <c r="P616" s="1" t="s">
        <v>404</v>
      </c>
    </row>
    <row r="617" spans="1:16">
      <c r="A617" t="s">
        <v>53</v>
      </c>
      <c r="B617" s="1" t="s">
        <v>54</v>
      </c>
      <c r="C617" s="1">
        <v>2012</v>
      </c>
      <c r="D617" s="1">
        <v>1992</v>
      </c>
      <c r="E617" s="1" t="s">
        <v>58</v>
      </c>
      <c r="F617" s="1" t="s">
        <v>67</v>
      </c>
      <c r="G617" s="1" t="s">
        <v>391</v>
      </c>
      <c r="H617" s="1" t="s">
        <v>402</v>
      </c>
      <c r="I617" s="1" t="s">
        <v>393</v>
      </c>
      <c r="J617" s="1" t="s">
        <v>406</v>
      </c>
      <c r="K617" s="1" t="s">
        <v>395</v>
      </c>
      <c r="O617" s="1">
        <v>0.73</v>
      </c>
      <c r="P617" s="1" t="s">
        <v>404</v>
      </c>
    </row>
    <row r="618" spans="1:16">
      <c r="A618" t="s">
        <v>53</v>
      </c>
      <c r="B618" s="1" t="s">
        <v>54</v>
      </c>
      <c r="C618" s="1">
        <v>2012</v>
      </c>
      <c r="D618" s="1">
        <v>1993</v>
      </c>
      <c r="E618" s="1" t="s">
        <v>58</v>
      </c>
      <c r="F618" s="1" t="s">
        <v>67</v>
      </c>
      <c r="G618" s="1" t="s">
        <v>391</v>
      </c>
      <c r="H618" s="1" t="s">
        <v>392</v>
      </c>
      <c r="I618" s="1" t="s">
        <v>393</v>
      </c>
      <c r="J618" s="1" t="s">
        <v>394</v>
      </c>
      <c r="K618" s="1" t="s">
        <v>395</v>
      </c>
      <c r="O618" s="14">
        <v>21.2</v>
      </c>
      <c r="P618" s="1" t="s">
        <v>396</v>
      </c>
    </row>
    <row r="619" spans="1:16">
      <c r="A619" t="s">
        <v>53</v>
      </c>
      <c r="B619" s="1" t="s">
        <v>54</v>
      </c>
      <c r="C619" s="1">
        <v>2012</v>
      </c>
      <c r="D619" s="1">
        <v>1993</v>
      </c>
      <c r="E619" s="1" t="s">
        <v>58</v>
      </c>
      <c r="F619" s="1" t="s">
        <v>67</v>
      </c>
      <c r="G619" s="1" t="s">
        <v>391</v>
      </c>
      <c r="H619" s="1" t="s">
        <v>402</v>
      </c>
      <c r="I619" s="1" t="s">
        <v>393</v>
      </c>
      <c r="J619" s="1" t="s">
        <v>403</v>
      </c>
      <c r="K619" s="1" t="s">
        <v>395</v>
      </c>
      <c r="O619" s="14">
        <v>2.12</v>
      </c>
      <c r="P619" s="1" t="s">
        <v>404</v>
      </c>
    </row>
    <row r="620" spans="1:16">
      <c r="A620" t="s">
        <v>53</v>
      </c>
      <c r="B620" s="1" t="s">
        <v>54</v>
      </c>
      <c r="C620" s="1">
        <v>2012</v>
      </c>
      <c r="D620" s="1">
        <v>1993</v>
      </c>
      <c r="E620" s="1" t="s">
        <v>58</v>
      </c>
      <c r="F620" s="1" t="s">
        <v>67</v>
      </c>
      <c r="G620" s="1" t="s">
        <v>391</v>
      </c>
      <c r="H620" s="1" t="s">
        <v>402</v>
      </c>
      <c r="I620" s="1" t="s">
        <v>393</v>
      </c>
      <c r="J620" s="1" t="s">
        <v>405</v>
      </c>
      <c r="K620" s="1" t="s">
        <v>395</v>
      </c>
      <c r="O620" s="14">
        <v>1.22</v>
      </c>
      <c r="P620" s="1" t="s">
        <v>404</v>
      </c>
    </row>
    <row r="621" spans="1:16">
      <c r="A621" t="s">
        <v>53</v>
      </c>
      <c r="B621" s="1" t="s">
        <v>54</v>
      </c>
      <c r="C621" s="1">
        <v>2012</v>
      </c>
      <c r="D621" s="1">
        <v>1993</v>
      </c>
      <c r="E621" s="1" t="s">
        <v>58</v>
      </c>
      <c r="F621" s="1" t="s">
        <v>67</v>
      </c>
      <c r="G621" s="1" t="s">
        <v>391</v>
      </c>
      <c r="H621" s="1" t="s">
        <v>402</v>
      </c>
      <c r="I621" s="1" t="s">
        <v>393</v>
      </c>
      <c r="J621" s="1" t="s">
        <v>406</v>
      </c>
      <c r="K621" s="1" t="s">
        <v>395</v>
      </c>
      <c r="O621" s="14">
        <v>0.8</v>
      </c>
      <c r="P621" s="1" t="s">
        <v>404</v>
      </c>
    </row>
    <row r="622" spans="1:16">
      <c r="A622" t="s">
        <v>53</v>
      </c>
      <c r="B622" s="1" t="s">
        <v>54</v>
      </c>
      <c r="C622" s="1">
        <v>2012</v>
      </c>
      <c r="D622" s="1">
        <v>1995</v>
      </c>
      <c r="E622" s="1" t="s">
        <v>58</v>
      </c>
      <c r="F622" s="1" t="s">
        <v>67</v>
      </c>
      <c r="G622" s="1" t="s">
        <v>391</v>
      </c>
      <c r="H622" s="1" t="s">
        <v>392</v>
      </c>
      <c r="I622" s="1" t="s">
        <v>393</v>
      </c>
      <c r="J622" s="1" t="s">
        <v>394</v>
      </c>
      <c r="K622" s="1" t="s">
        <v>395</v>
      </c>
      <c r="O622" s="14">
        <v>25.5</v>
      </c>
      <c r="P622" s="1" t="s">
        <v>396</v>
      </c>
    </row>
    <row r="623" spans="1:16">
      <c r="A623" t="s">
        <v>53</v>
      </c>
      <c r="B623" s="1" t="s">
        <v>54</v>
      </c>
      <c r="C623" s="1">
        <v>2012</v>
      </c>
      <c r="D623" s="1">
        <v>1995</v>
      </c>
      <c r="E623" s="1" t="s">
        <v>58</v>
      </c>
      <c r="F623" s="1" t="s">
        <v>67</v>
      </c>
      <c r="G623" s="1" t="s">
        <v>391</v>
      </c>
      <c r="H623" s="1" t="s">
        <v>402</v>
      </c>
      <c r="I623" s="1" t="s">
        <v>393</v>
      </c>
      <c r="J623" s="1" t="s">
        <v>403</v>
      </c>
      <c r="K623" s="1" t="s">
        <v>395</v>
      </c>
      <c r="O623" s="14">
        <v>2.5499999999999998</v>
      </c>
      <c r="P623" s="1" t="s">
        <v>404</v>
      </c>
    </row>
    <row r="624" spans="1:16">
      <c r="A624" t="s">
        <v>53</v>
      </c>
      <c r="B624" s="1" t="s">
        <v>54</v>
      </c>
      <c r="C624" s="1">
        <v>2012</v>
      </c>
      <c r="D624" s="1">
        <v>1995</v>
      </c>
      <c r="E624" s="1" t="s">
        <v>58</v>
      </c>
      <c r="F624" s="1" t="s">
        <v>67</v>
      </c>
      <c r="G624" s="1" t="s">
        <v>391</v>
      </c>
      <c r="H624" s="1" t="s">
        <v>402</v>
      </c>
      <c r="I624" s="1" t="s">
        <v>393</v>
      </c>
      <c r="J624" s="1" t="s">
        <v>405</v>
      </c>
      <c r="K624" s="1" t="s">
        <v>395</v>
      </c>
      <c r="O624" s="14">
        <v>1.5</v>
      </c>
      <c r="P624" s="1" t="s">
        <v>404</v>
      </c>
    </row>
    <row r="625" spans="1:17">
      <c r="A625" t="s">
        <v>53</v>
      </c>
      <c r="B625" s="1" t="s">
        <v>54</v>
      </c>
      <c r="C625" s="1">
        <v>2012</v>
      </c>
      <c r="D625" s="1">
        <v>1995</v>
      </c>
      <c r="E625" s="1" t="s">
        <v>58</v>
      </c>
      <c r="F625" s="1" t="s">
        <v>67</v>
      </c>
      <c r="G625" s="1" t="s">
        <v>391</v>
      </c>
      <c r="H625" s="1" t="s">
        <v>402</v>
      </c>
      <c r="I625" s="1" t="s">
        <v>393</v>
      </c>
      <c r="J625" s="1" t="s">
        <v>406</v>
      </c>
      <c r="K625" s="1" t="s">
        <v>395</v>
      </c>
      <c r="O625" s="14">
        <v>0.96</v>
      </c>
      <c r="P625" s="1" t="s">
        <v>404</v>
      </c>
    </row>
    <row r="626" spans="1:17">
      <c r="A626" s="21" t="s">
        <v>53</v>
      </c>
      <c r="B626" s="14" t="s">
        <v>54</v>
      </c>
      <c r="C626" s="1">
        <v>2012</v>
      </c>
      <c r="D626" s="14">
        <v>1997</v>
      </c>
      <c r="E626" s="14" t="s">
        <v>58</v>
      </c>
      <c r="F626" s="1" t="s">
        <v>67</v>
      </c>
      <c r="G626" s="14" t="s">
        <v>391</v>
      </c>
      <c r="H626" s="14" t="s">
        <v>392</v>
      </c>
      <c r="I626" s="14" t="s">
        <v>393</v>
      </c>
      <c r="J626" s="14" t="s">
        <v>394</v>
      </c>
      <c r="K626" s="14" t="s">
        <v>395</v>
      </c>
      <c r="L626" s="14"/>
      <c r="M626" s="14"/>
      <c r="N626" s="14"/>
      <c r="O626" s="14">
        <v>39</v>
      </c>
      <c r="P626" s="14" t="s">
        <v>396</v>
      </c>
      <c r="Q626" s="14"/>
    </row>
    <row r="627" spans="1:17">
      <c r="A627" s="21" t="s">
        <v>53</v>
      </c>
      <c r="B627" s="14" t="s">
        <v>54</v>
      </c>
      <c r="C627" s="1">
        <v>2012</v>
      </c>
      <c r="D627" s="14">
        <v>1997</v>
      </c>
      <c r="E627" s="14" t="s">
        <v>58</v>
      </c>
      <c r="F627" s="1" t="s">
        <v>67</v>
      </c>
      <c r="G627" s="14" t="s">
        <v>391</v>
      </c>
      <c r="H627" s="14" t="s">
        <v>402</v>
      </c>
      <c r="I627" s="14" t="s">
        <v>393</v>
      </c>
      <c r="J627" s="14" t="s">
        <v>403</v>
      </c>
      <c r="K627" s="14" t="s">
        <v>395</v>
      </c>
      <c r="L627" s="14"/>
      <c r="M627" s="14"/>
      <c r="N627" s="14"/>
      <c r="O627" s="14">
        <v>3.9</v>
      </c>
      <c r="P627" s="14" t="s">
        <v>404</v>
      </c>
      <c r="Q627" s="14"/>
    </row>
    <row r="628" spans="1:17">
      <c r="A628" s="21" t="s">
        <v>53</v>
      </c>
      <c r="B628" s="14" t="s">
        <v>54</v>
      </c>
      <c r="C628" s="1">
        <v>2012</v>
      </c>
      <c r="D628" s="14">
        <v>1997</v>
      </c>
      <c r="E628" s="14" t="s">
        <v>58</v>
      </c>
      <c r="F628" s="1" t="s">
        <v>67</v>
      </c>
      <c r="G628" s="14" t="s">
        <v>391</v>
      </c>
      <c r="H628" s="14" t="s">
        <v>402</v>
      </c>
      <c r="I628" s="14" t="s">
        <v>393</v>
      </c>
      <c r="J628" s="14" t="s">
        <v>405</v>
      </c>
      <c r="K628" s="14" t="s">
        <v>395</v>
      </c>
      <c r="L628" s="14"/>
      <c r="M628" s="14"/>
      <c r="N628" s="14"/>
      <c r="O628" s="14">
        <v>2.2999999999999998</v>
      </c>
      <c r="P628" s="14" t="s">
        <v>404</v>
      </c>
      <c r="Q628" s="14"/>
    </row>
    <row r="629" spans="1:17">
      <c r="A629" s="21" t="s">
        <v>53</v>
      </c>
      <c r="B629" s="14" t="s">
        <v>54</v>
      </c>
      <c r="C629" s="1">
        <v>2012</v>
      </c>
      <c r="D629" s="14">
        <v>1997</v>
      </c>
      <c r="E629" s="14" t="s">
        <v>58</v>
      </c>
      <c r="F629" s="1" t="s">
        <v>67</v>
      </c>
      <c r="G629" s="14" t="s">
        <v>391</v>
      </c>
      <c r="H629" s="14" t="s">
        <v>402</v>
      </c>
      <c r="I629" s="14" t="s">
        <v>393</v>
      </c>
      <c r="J629" s="14" t="s">
        <v>406</v>
      </c>
      <c r="K629" s="14" t="s">
        <v>395</v>
      </c>
      <c r="L629" s="14"/>
      <c r="M629" s="14"/>
      <c r="N629" s="14"/>
      <c r="O629" s="14">
        <v>1.5</v>
      </c>
      <c r="P629" s="14" t="s">
        <v>404</v>
      </c>
      <c r="Q629" s="14"/>
    </row>
    <row r="630" spans="1:17">
      <c r="A630" s="21" t="s">
        <v>53</v>
      </c>
      <c r="B630" s="14" t="s">
        <v>54</v>
      </c>
      <c r="C630" s="1">
        <v>2012</v>
      </c>
      <c r="D630" s="14">
        <v>2004</v>
      </c>
      <c r="E630" s="14" t="s">
        <v>58</v>
      </c>
      <c r="F630" s="1" t="s">
        <v>67</v>
      </c>
      <c r="G630" s="14" t="s">
        <v>391</v>
      </c>
      <c r="H630" s="14" t="s">
        <v>392</v>
      </c>
      <c r="I630" s="14" t="s">
        <v>393</v>
      </c>
      <c r="J630" s="14" t="s">
        <v>394</v>
      </c>
      <c r="K630" s="14" t="s">
        <v>395</v>
      </c>
      <c r="L630" s="14"/>
      <c r="M630" s="14"/>
      <c r="N630" s="14"/>
      <c r="O630" s="1">
        <v>45</v>
      </c>
      <c r="P630" s="14" t="s">
        <v>396</v>
      </c>
      <c r="Q630" s="14"/>
    </row>
    <row r="631" spans="1:17">
      <c r="A631" s="21" t="s">
        <v>53</v>
      </c>
      <c r="B631" s="14" t="s">
        <v>54</v>
      </c>
      <c r="C631" s="1">
        <v>2012</v>
      </c>
      <c r="D631" s="14">
        <v>2004</v>
      </c>
      <c r="E631" s="14" t="s">
        <v>58</v>
      </c>
      <c r="F631" s="1" t="s">
        <v>67</v>
      </c>
      <c r="G631" s="14" t="s">
        <v>391</v>
      </c>
      <c r="H631" s="14" t="s">
        <v>402</v>
      </c>
      <c r="I631" s="14" t="s">
        <v>393</v>
      </c>
      <c r="J631" s="14" t="s">
        <v>403</v>
      </c>
      <c r="K631" s="14" t="s">
        <v>395</v>
      </c>
      <c r="L631" s="14"/>
      <c r="M631" s="14"/>
      <c r="N631" s="14"/>
      <c r="O631" s="1">
        <v>4.5</v>
      </c>
      <c r="P631" s="14" t="s">
        <v>404</v>
      </c>
      <c r="Q631" s="14"/>
    </row>
    <row r="632" spans="1:17">
      <c r="A632" s="21" t="s">
        <v>53</v>
      </c>
      <c r="B632" s="14" t="s">
        <v>54</v>
      </c>
      <c r="C632" s="1">
        <v>2012</v>
      </c>
      <c r="D632" s="14">
        <v>2004</v>
      </c>
      <c r="E632" s="14" t="s">
        <v>58</v>
      </c>
      <c r="F632" s="1" t="s">
        <v>67</v>
      </c>
      <c r="G632" s="14" t="s">
        <v>391</v>
      </c>
      <c r="H632" s="14" t="s">
        <v>402</v>
      </c>
      <c r="I632" s="14" t="s">
        <v>393</v>
      </c>
      <c r="J632" s="14" t="s">
        <v>405</v>
      </c>
      <c r="K632" s="14" t="s">
        <v>395</v>
      </c>
      <c r="L632" s="14"/>
      <c r="M632" s="14"/>
      <c r="N632" s="14"/>
      <c r="O632" s="1">
        <v>2.65</v>
      </c>
      <c r="P632" s="14" t="s">
        <v>404</v>
      </c>
      <c r="Q632" s="14"/>
    </row>
    <row r="633" spans="1:17">
      <c r="A633" s="21" t="s">
        <v>53</v>
      </c>
      <c r="B633" s="14" t="s">
        <v>54</v>
      </c>
      <c r="C633" s="1">
        <v>2012</v>
      </c>
      <c r="D633" s="14">
        <v>2004</v>
      </c>
      <c r="E633" s="14" t="s">
        <v>58</v>
      </c>
      <c r="F633" s="1" t="s">
        <v>67</v>
      </c>
      <c r="G633" s="14" t="s">
        <v>391</v>
      </c>
      <c r="H633" s="14" t="s">
        <v>402</v>
      </c>
      <c r="I633" s="14" t="s">
        <v>393</v>
      </c>
      <c r="J633" s="14" t="s">
        <v>406</v>
      </c>
      <c r="K633" s="14" t="s">
        <v>395</v>
      </c>
      <c r="L633" s="14"/>
      <c r="M633" s="14"/>
      <c r="N633" s="14"/>
      <c r="O633" s="1">
        <v>1.73</v>
      </c>
      <c r="P633" s="14" t="s">
        <v>404</v>
      </c>
      <c r="Q633" s="14"/>
    </row>
    <row r="634" spans="1:17">
      <c r="A634" s="21" t="s">
        <v>53</v>
      </c>
      <c r="B634" s="14" t="s">
        <v>54</v>
      </c>
      <c r="C634" s="1">
        <v>2012</v>
      </c>
      <c r="D634" s="14">
        <v>2011</v>
      </c>
      <c r="E634" s="14" t="s">
        <v>58</v>
      </c>
      <c r="F634" s="1" t="s">
        <v>67</v>
      </c>
      <c r="G634" s="14" t="s">
        <v>391</v>
      </c>
      <c r="H634" s="14" t="s">
        <v>392</v>
      </c>
      <c r="I634" s="14" t="s">
        <v>393</v>
      </c>
      <c r="J634" s="14" t="s">
        <v>394</v>
      </c>
      <c r="K634" s="14" t="s">
        <v>395</v>
      </c>
      <c r="L634" s="14"/>
      <c r="M634" s="14"/>
      <c r="N634" s="14"/>
      <c r="O634" s="1">
        <v>30</v>
      </c>
      <c r="P634" s="14" t="s">
        <v>396</v>
      </c>
      <c r="Q634" s="14" t="s">
        <v>431</v>
      </c>
    </row>
    <row r="635" spans="1:17">
      <c r="A635" s="21" t="s">
        <v>53</v>
      </c>
      <c r="B635" s="14" t="s">
        <v>54</v>
      </c>
      <c r="C635" s="1">
        <v>2012</v>
      </c>
      <c r="D635" s="14">
        <v>2011</v>
      </c>
      <c r="E635" s="14" t="s">
        <v>58</v>
      </c>
      <c r="F635" s="1" t="s">
        <v>67</v>
      </c>
      <c r="G635" s="14" t="s">
        <v>391</v>
      </c>
      <c r="H635" s="14" t="s">
        <v>402</v>
      </c>
      <c r="I635" s="14" t="s">
        <v>393</v>
      </c>
      <c r="J635" s="14" t="s">
        <v>403</v>
      </c>
      <c r="K635" s="14" t="s">
        <v>395</v>
      </c>
      <c r="L635" s="14"/>
      <c r="M635" s="14"/>
      <c r="N635" s="14"/>
      <c r="O635" s="1">
        <v>5</v>
      </c>
      <c r="P635" s="14" t="s">
        <v>404</v>
      </c>
      <c r="Q635" s="14"/>
    </row>
    <row r="636" spans="1:17">
      <c r="A636" s="21" t="s">
        <v>53</v>
      </c>
      <c r="B636" s="14" t="s">
        <v>54</v>
      </c>
      <c r="C636" s="1">
        <v>2012</v>
      </c>
      <c r="D636" s="14">
        <v>2011</v>
      </c>
      <c r="E636" s="14" t="s">
        <v>58</v>
      </c>
      <c r="F636" s="1" t="s">
        <v>67</v>
      </c>
      <c r="G636" s="14" t="s">
        <v>391</v>
      </c>
      <c r="H636" s="14" t="s">
        <v>402</v>
      </c>
      <c r="I636" s="14" t="s">
        <v>393</v>
      </c>
      <c r="J636" s="14" t="s">
        <v>405</v>
      </c>
      <c r="K636" s="14" t="s">
        <v>395</v>
      </c>
      <c r="L636" s="14"/>
      <c r="M636" s="14"/>
      <c r="N636" s="14"/>
      <c r="O636" s="1">
        <v>3.15</v>
      </c>
      <c r="P636" s="14" t="s">
        <v>404</v>
      </c>
      <c r="Q636" s="14"/>
    </row>
    <row r="637" spans="1:17">
      <c r="A637" s="21" t="s">
        <v>53</v>
      </c>
      <c r="B637" s="14" t="s">
        <v>54</v>
      </c>
      <c r="C637" s="1">
        <v>2012</v>
      </c>
      <c r="D637" s="14">
        <v>2011</v>
      </c>
      <c r="E637" s="14" t="s">
        <v>58</v>
      </c>
      <c r="F637" s="1" t="s">
        <v>67</v>
      </c>
      <c r="G637" s="14" t="s">
        <v>391</v>
      </c>
      <c r="H637" s="14" t="s">
        <v>402</v>
      </c>
      <c r="I637" s="14" t="s">
        <v>393</v>
      </c>
      <c r="J637" s="14" t="s">
        <v>406</v>
      </c>
      <c r="K637" s="14" t="s">
        <v>395</v>
      </c>
      <c r="L637" s="14"/>
      <c r="M637" s="14"/>
      <c r="N637" s="14"/>
      <c r="O637" s="1">
        <v>2.25</v>
      </c>
      <c r="P637" s="14" t="s">
        <v>404</v>
      </c>
      <c r="Q637" s="14"/>
    </row>
    <row r="638" spans="1:17">
      <c r="A638" t="s">
        <v>53</v>
      </c>
      <c r="B638" s="1" t="s">
        <v>54</v>
      </c>
      <c r="C638" s="1">
        <v>2012</v>
      </c>
      <c r="D638" s="1">
        <v>1992</v>
      </c>
      <c r="E638" s="1" t="s">
        <v>58</v>
      </c>
      <c r="F638" s="1" t="s">
        <v>67</v>
      </c>
      <c r="G638" s="1" t="s">
        <v>391</v>
      </c>
      <c r="H638" s="1" t="s">
        <v>407</v>
      </c>
      <c r="I638" s="1" t="s">
        <v>408</v>
      </c>
      <c r="J638" s="1" t="s">
        <v>409</v>
      </c>
      <c r="K638" s="1" t="s">
        <v>410</v>
      </c>
      <c r="O638" s="1">
        <v>19.3</v>
      </c>
      <c r="P638" s="1" t="s">
        <v>396</v>
      </c>
    </row>
    <row r="639" spans="1:17">
      <c r="A639" t="s">
        <v>53</v>
      </c>
      <c r="B639" s="1" t="s">
        <v>54</v>
      </c>
      <c r="C639" s="1">
        <v>2012</v>
      </c>
      <c r="D639" s="1">
        <v>1992</v>
      </c>
      <c r="E639" s="1" t="s">
        <v>58</v>
      </c>
      <c r="F639" s="1" t="s">
        <v>67</v>
      </c>
      <c r="G639" s="1" t="s">
        <v>391</v>
      </c>
      <c r="H639" s="1" t="s">
        <v>407</v>
      </c>
      <c r="I639" s="1" t="s">
        <v>408</v>
      </c>
      <c r="J639" s="1">
        <v>1</v>
      </c>
      <c r="K639" s="1" t="s">
        <v>410</v>
      </c>
      <c r="O639" s="1">
        <v>38.6</v>
      </c>
      <c r="P639" s="1" t="s">
        <v>396</v>
      </c>
    </row>
    <row r="640" spans="1:17">
      <c r="A640" t="s">
        <v>53</v>
      </c>
      <c r="B640" s="1" t="s">
        <v>54</v>
      </c>
      <c r="C640" s="1">
        <v>2012</v>
      </c>
      <c r="D640" s="1">
        <v>1992</v>
      </c>
      <c r="E640" s="1" t="s">
        <v>58</v>
      </c>
      <c r="F640" s="1" t="s">
        <v>67</v>
      </c>
      <c r="G640" s="1" t="s">
        <v>391</v>
      </c>
      <c r="H640" s="1" t="s">
        <v>407</v>
      </c>
      <c r="I640" s="1" t="s">
        <v>408</v>
      </c>
      <c r="J640" s="1">
        <v>1.25</v>
      </c>
      <c r="K640" s="1" t="s">
        <v>410</v>
      </c>
      <c r="O640" s="1">
        <v>48.25</v>
      </c>
      <c r="P640" s="1" t="s">
        <v>396</v>
      </c>
    </row>
    <row r="641" spans="1:16">
      <c r="A641" t="s">
        <v>53</v>
      </c>
      <c r="B641" s="1" t="s">
        <v>54</v>
      </c>
      <c r="C641" s="1">
        <v>2012</v>
      </c>
      <c r="D641" s="1">
        <v>1992</v>
      </c>
      <c r="E641" s="1" t="s">
        <v>58</v>
      </c>
      <c r="F641" s="1" t="s">
        <v>67</v>
      </c>
      <c r="G641" s="1" t="s">
        <v>391</v>
      </c>
      <c r="H641" s="1" t="s">
        <v>407</v>
      </c>
      <c r="I641" s="1" t="s">
        <v>408</v>
      </c>
      <c r="J641" s="1">
        <v>1.5</v>
      </c>
      <c r="K641" s="1" t="s">
        <v>410</v>
      </c>
      <c r="O641" s="1">
        <v>57.9</v>
      </c>
      <c r="P641" s="1" t="s">
        <v>396</v>
      </c>
    </row>
    <row r="642" spans="1:16">
      <c r="A642" t="s">
        <v>53</v>
      </c>
      <c r="B642" s="1" t="s">
        <v>54</v>
      </c>
      <c r="C642" s="1">
        <v>2012</v>
      </c>
      <c r="D642" s="1">
        <v>1992</v>
      </c>
      <c r="E642" s="1" t="s">
        <v>58</v>
      </c>
      <c r="F642" s="1" t="s">
        <v>67</v>
      </c>
      <c r="G642" s="1" t="s">
        <v>391</v>
      </c>
      <c r="H642" s="1" t="s">
        <v>407</v>
      </c>
      <c r="I642" s="1" t="s">
        <v>408</v>
      </c>
      <c r="J642" s="1">
        <v>2</v>
      </c>
      <c r="K642" s="1" t="s">
        <v>410</v>
      </c>
      <c r="O642" s="1">
        <v>86.85</v>
      </c>
      <c r="P642" s="1" t="s">
        <v>396</v>
      </c>
    </row>
    <row r="643" spans="1:16">
      <c r="A643" t="s">
        <v>53</v>
      </c>
      <c r="B643" s="1" t="s">
        <v>54</v>
      </c>
      <c r="C643" s="1">
        <v>2012</v>
      </c>
      <c r="D643" s="1">
        <v>1992</v>
      </c>
      <c r="E643" s="1" t="s">
        <v>58</v>
      </c>
      <c r="F643" s="1" t="s">
        <v>67</v>
      </c>
      <c r="G643" s="1" t="s">
        <v>391</v>
      </c>
      <c r="H643" s="1" t="s">
        <v>407</v>
      </c>
      <c r="I643" s="1" t="s">
        <v>408</v>
      </c>
      <c r="J643" s="1">
        <v>3</v>
      </c>
      <c r="K643" s="1" t="s">
        <v>410</v>
      </c>
      <c r="O643" s="1">
        <v>115.8</v>
      </c>
      <c r="P643" s="1" t="s">
        <v>396</v>
      </c>
    </row>
    <row r="644" spans="1:16">
      <c r="A644" t="s">
        <v>53</v>
      </c>
      <c r="B644" s="1" t="s">
        <v>54</v>
      </c>
      <c r="C644" s="1">
        <v>2012</v>
      </c>
      <c r="D644" s="1">
        <v>1992</v>
      </c>
      <c r="E644" s="1" t="s">
        <v>58</v>
      </c>
      <c r="F644" s="1" t="s">
        <v>67</v>
      </c>
      <c r="G644" s="1" t="s">
        <v>391</v>
      </c>
      <c r="H644" s="1" t="s">
        <v>407</v>
      </c>
      <c r="I644" s="1" t="s">
        <v>408</v>
      </c>
      <c r="J644" s="1">
        <v>4</v>
      </c>
      <c r="K644" s="1" t="s">
        <v>410</v>
      </c>
      <c r="O644" s="1">
        <v>171.3</v>
      </c>
      <c r="P644" s="1" t="s">
        <v>396</v>
      </c>
    </row>
    <row r="645" spans="1:16">
      <c r="A645" t="s">
        <v>53</v>
      </c>
      <c r="B645" s="1" t="s">
        <v>54</v>
      </c>
      <c r="C645" s="1">
        <v>2012</v>
      </c>
      <c r="D645" s="1">
        <v>1993</v>
      </c>
      <c r="E645" s="1" t="s">
        <v>58</v>
      </c>
      <c r="F645" s="1" t="s">
        <v>67</v>
      </c>
      <c r="G645" s="1" t="s">
        <v>391</v>
      </c>
      <c r="H645" s="1" t="s">
        <v>407</v>
      </c>
      <c r="I645" s="1" t="s">
        <v>408</v>
      </c>
      <c r="J645" s="1" t="s">
        <v>409</v>
      </c>
      <c r="K645" s="1" t="s">
        <v>410</v>
      </c>
      <c r="O645" s="1">
        <v>21.2</v>
      </c>
      <c r="P645" s="1" t="s">
        <v>396</v>
      </c>
    </row>
    <row r="646" spans="1:16">
      <c r="A646" t="s">
        <v>53</v>
      </c>
      <c r="B646" s="1" t="s">
        <v>54</v>
      </c>
      <c r="C646" s="1">
        <v>2012</v>
      </c>
      <c r="D646" s="1">
        <v>1993</v>
      </c>
      <c r="E646" s="1" t="s">
        <v>58</v>
      </c>
      <c r="F646" s="1" t="s">
        <v>67</v>
      </c>
      <c r="G646" s="1" t="s">
        <v>391</v>
      </c>
      <c r="H646" s="1" t="s">
        <v>407</v>
      </c>
      <c r="I646" s="1" t="s">
        <v>408</v>
      </c>
      <c r="J646" s="1">
        <v>1</v>
      </c>
      <c r="K646" s="1" t="s">
        <v>410</v>
      </c>
      <c r="O646" s="1">
        <v>42.4</v>
      </c>
      <c r="P646" s="1" t="s">
        <v>396</v>
      </c>
    </row>
    <row r="647" spans="1:16">
      <c r="A647" t="s">
        <v>53</v>
      </c>
      <c r="B647" s="1" t="s">
        <v>54</v>
      </c>
      <c r="C647" s="1">
        <v>2012</v>
      </c>
      <c r="D647" s="1">
        <v>1993</v>
      </c>
      <c r="E647" s="1" t="s">
        <v>58</v>
      </c>
      <c r="F647" s="1" t="s">
        <v>67</v>
      </c>
      <c r="G647" s="1" t="s">
        <v>391</v>
      </c>
      <c r="H647" s="1" t="s">
        <v>407</v>
      </c>
      <c r="I647" s="1" t="s">
        <v>408</v>
      </c>
      <c r="J647" s="1">
        <v>1.25</v>
      </c>
      <c r="K647" s="1" t="s">
        <v>410</v>
      </c>
      <c r="O647" s="1">
        <v>53</v>
      </c>
      <c r="P647" s="1" t="s">
        <v>396</v>
      </c>
    </row>
    <row r="648" spans="1:16">
      <c r="A648" t="s">
        <v>53</v>
      </c>
      <c r="B648" s="1" t="s">
        <v>54</v>
      </c>
      <c r="C648" s="1">
        <v>2012</v>
      </c>
      <c r="D648" s="1">
        <v>1993</v>
      </c>
      <c r="E648" s="1" t="s">
        <v>58</v>
      </c>
      <c r="F648" s="1" t="s">
        <v>67</v>
      </c>
      <c r="G648" s="1" t="s">
        <v>391</v>
      </c>
      <c r="H648" s="1" t="s">
        <v>407</v>
      </c>
      <c r="I648" s="1" t="s">
        <v>408</v>
      </c>
      <c r="J648" s="1">
        <v>1.5</v>
      </c>
      <c r="K648" s="1" t="s">
        <v>410</v>
      </c>
      <c r="O648" s="1">
        <v>63.6</v>
      </c>
      <c r="P648" s="1" t="s">
        <v>396</v>
      </c>
    </row>
    <row r="649" spans="1:16">
      <c r="A649" t="s">
        <v>53</v>
      </c>
      <c r="B649" s="1" t="s">
        <v>54</v>
      </c>
      <c r="C649" s="1">
        <v>2012</v>
      </c>
      <c r="D649" s="1">
        <v>1993</v>
      </c>
      <c r="E649" s="1" t="s">
        <v>58</v>
      </c>
      <c r="F649" s="1" t="s">
        <v>67</v>
      </c>
      <c r="G649" s="1" t="s">
        <v>391</v>
      </c>
      <c r="H649" s="1" t="s">
        <v>407</v>
      </c>
      <c r="I649" s="1" t="s">
        <v>408</v>
      </c>
      <c r="J649" s="1">
        <v>2</v>
      </c>
      <c r="K649" s="1" t="s">
        <v>410</v>
      </c>
      <c r="O649" s="1">
        <v>95.4</v>
      </c>
      <c r="P649" s="1" t="s">
        <v>396</v>
      </c>
    </row>
    <row r="650" spans="1:16">
      <c r="A650" t="s">
        <v>53</v>
      </c>
      <c r="B650" s="1" t="s">
        <v>54</v>
      </c>
      <c r="C650" s="1">
        <v>2012</v>
      </c>
      <c r="D650" s="1">
        <v>1993</v>
      </c>
      <c r="E650" s="1" t="s">
        <v>58</v>
      </c>
      <c r="F650" s="1" t="s">
        <v>67</v>
      </c>
      <c r="G650" s="1" t="s">
        <v>391</v>
      </c>
      <c r="H650" s="1" t="s">
        <v>407</v>
      </c>
      <c r="I650" s="1" t="s">
        <v>408</v>
      </c>
      <c r="J650" s="1">
        <v>3</v>
      </c>
      <c r="K650" s="1" t="s">
        <v>410</v>
      </c>
      <c r="O650" s="1">
        <v>127.2</v>
      </c>
      <c r="P650" s="1" t="s">
        <v>396</v>
      </c>
    </row>
    <row r="651" spans="1:16">
      <c r="A651" t="s">
        <v>53</v>
      </c>
      <c r="B651" s="1" t="s">
        <v>54</v>
      </c>
      <c r="C651" s="1">
        <v>2012</v>
      </c>
      <c r="D651" s="1">
        <v>1993</v>
      </c>
      <c r="E651" s="1" t="s">
        <v>58</v>
      </c>
      <c r="F651" s="1" t="s">
        <v>67</v>
      </c>
      <c r="G651" s="1" t="s">
        <v>391</v>
      </c>
      <c r="H651" s="1" t="s">
        <v>407</v>
      </c>
      <c r="I651" s="1" t="s">
        <v>408</v>
      </c>
      <c r="J651" s="1">
        <v>4</v>
      </c>
      <c r="K651" s="1" t="s">
        <v>410</v>
      </c>
      <c r="O651" s="1">
        <v>188.2</v>
      </c>
      <c r="P651" s="1" t="s">
        <v>396</v>
      </c>
    </row>
    <row r="652" spans="1:16">
      <c r="A652" t="s">
        <v>53</v>
      </c>
      <c r="B652" s="1" t="s">
        <v>54</v>
      </c>
      <c r="C652" s="1">
        <v>2012</v>
      </c>
      <c r="D652" s="1">
        <v>1995</v>
      </c>
      <c r="E652" s="1" t="s">
        <v>58</v>
      </c>
      <c r="F652" s="1" t="s">
        <v>67</v>
      </c>
      <c r="G652" s="1" t="s">
        <v>391</v>
      </c>
      <c r="H652" s="1" t="s">
        <v>407</v>
      </c>
      <c r="I652" s="1" t="s">
        <v>408</v>
      </c>
      <c r="J652" s="1" t="s">
        <v>409</v>
      </c>
      <c r="K652" s="1" t="s">
        <v>410</v>
      </c>
      <c r="O652" s="1">
        <v>25.5</v>
      </c>
      <c r="P652" s="1" t="s">
        <v>396</v>
      </c>
    </row>
    <row r="653" spans="1:16">
      <c r="A653" t="s">
        <v>53</v>
      </c>
      <c r="B653" s="1" t="s">
        <v>54</v>
      </c>
      <c r="C653" s="1">
        <v>2012</v>
      </c>
      <c r="D653" s="1">
        <v>1995</v>
      </c>
      <c r="E653" s="1" t="s">
        <v>58</v>
      </c>
      <c r="F653" s="1" t="s">
        <v>67</v>
      </c>
      <c r="G653" s="1" t="s">
        <v>391</v>
      </c>
      <c r="H653" s="1" t="s">
        <v>407</v>
      </c>
      <c r="I653" s="1" t="s">
        <v>408</v>
      </c>
      <c r="J653" s="1">
        <v>1</v>
      </c>
      <c r="K653" s="1" t="s">
        <v>410</v>
      </c>
      <c r="O653" s="1">
        <v>51</v>
      </c>
      <c r="P653" s="1" t="s">
        <v>396</v>
      </c>
    </row>
    <row r="654" spans="1:16">
      <c r="A654" t="s">
        <v>53</v>
      </c>
      <c r="B654" s="1" t="s">
        <v>54</v>
      </c>
      <c r="C654" s="1">
        <v>2012</v>
      </c>
      <c r="D654" s="1">
        <v>1995</v>
      </c>
      <c r="E654" s="1" t="s">
        <v>58</v>
      </c>
      <c r="F654" s="1" t="s">
        <v>67</v>
      </c>
      <c r="G654" s="1" t="s">
        <v>391</v>
      </c>
      <c r="H654" s="1" t="s">
        <v>407</v>
      </c>
      <c r="I654" s="1" t="s">
        <v>408</v>
      </c>
      <c r="J654" s="1">
        <v>1.25</v>
      </c>
      <c r="K654" s="1" t="s">
        <v>410</v>
      </c>
      <c r="O654" s="1">
        <v>63.75</v>
      </c>
      <c r="P654" s="1" t="s">
        <v>396</v>
      </c>
    </row>
    <row r="655" spans="1:16">
      <c r="A655" t="s">
        <v>53</v>
      </c>
      <c r="B655" s="1" t="s">
        <v>54</v>
      </c>
      <c r="C655" s="1">
        <v>2012</v>
      </c>
      <c r="D655" s="1">
        <v>1995</v>
      </c>
      <c r="E655" s="1" t="s">
        <v>58</v>
      </c>
      <c r="F655" s="1" t="s">
        <v>67</v>
      </c>
      <c r="G655" s="1" t="s">
        <v>391</v>
      </c>
      <c r="H655" s="1" t="s">
        <v>407</v>
      </c>
      <c r="I655" s="1" t="s">
        <v>408</v>
      </c>
      <c r="J655" s="1">
        <v>1.5</v>
      </c>
      <c r="K655" s="1" t="s">
        <v>410</v>
      </c>
      <c r="O655" s="1">
        <v>76.5</v>
      </c>
      <c r="P655" s="1" t="s">
        <v>396</v>
      </c>
    </row>
    <row r="656" spans="1:16">
      <c r="A656" t="s">
        <v>53</v>
      </c>
      <c r="B656" s="1" t="s">
        <v>54</v>
      </c>
      <c r="C656" s="1">
        <v>2012</v>
      </c>
      <c r="D656" s="1">
        <v>1995</v>
      </c>
      <c r="E656" s="1" t="s">
        <v>58</v>
      </c>
      <c r="F656" s="1" t="s">
        <v>67</v>
      </c>
      <c r="G656" s="1" t="s">
        <v>391</v>
      </c>
      <c r="H656" s="1" t="s">
        <v>407</v>
      </c>
      <c r="I656" s="1" t="s">
        <v>408</v>
      </c>
      <c r="J656" s="1">
        <v>2</v>
      </c>
      <c r="K656" s="1" t="s">
        <v>410</v>
      </c>
      <c r="O656" s="1">
        <v>114.75</v>
      </c>
      <c r="P656" s="1" t="s">
        <v>396</v>
      </c>
    </row>
    <row r="657" spans="1:16">
      <c r="A657" t="s">
        <v>53</v>
      </c>
      <c r="B657" s="1" t="s">
        <v>54</v>
      </c>
      <c r="C657" s="1">
        <v>2012</v>
      </c>
      <c r="D657" s="1">
        <v>1995</v>
      </c>
      <c r="E657" s="1" t="s">
        <v>58</v>
      </c>
      <c r="F657" s="1" t="s">
        <v>67</v>
      </c>
      <c r="G657" s="1" t="s">
        <v>391</v>
      </c>
      <c r="H657" s="1" t="s">
        <v>407</v>
      </c>
      <c r="I657" s="1" t="s">
        <v>408</v>
      </c>
      <c r="J657" s="1">
        <v>3</v>
      </c>
      <c r="K657" s="1" t="s">
        <v>410</v>
      </c>
      <c r="O657" s="1">
        <v>165</v>
      </c>
      <c r="P657" s="1" t="s">
        <v>396</v>
      </c>
    </row>
    <row r="658" spans="1:16">
      <c r="A658" t="s">
        <v>53</v>
      </c>
      <c r="B658" s="1" t="s">
        <v>54</v>
      </c>
      <c r="C658" s="1">
        <v>2012</v>
      </c>
      <c r="D658" s="1">
        <v>1995</v>
      </c>
      <c r="E658" s="1" t="s">
        <v>58</v>
      </c>
      <c r="F658" s="1" t="s">
        <v>67</v>
      </c>
      <c r="G658" s="1" t="s">
        <v>391</v>
      </c>
      <c r="H658" s="1" t="s">
        <v>407</v>
      </c>
      <c r="I658" s="1" t="s">
        <v>408</v>
      </c>
      <c r="J658" s="1">
        <v>4</v>
      </c>
      <c r="K658" s="1" t="s">
        <v>410</v>
      </c>
      <c r="O658" s="1">
        <v>228</v>
      </c>
      <c r="P658" s="1" t="s">
        <v>396</v>
      </c>
    </row>
    <row r="659" spans="1:16">
      <c r="A659" t="s">
        <v>53</v>
      </c>
      <c r="B659" s="1" t="s">
        <v>54</v>
      </c>
      <c r="C659" s="1">
        <v>2012</v>
      </c>
      <c r="D659" s="1">
        <v>1997</v>
      </c>
      <c r="E659" s="1" t="s">
        <v>58</v>
      </c>
      <c r="F659" s="1" t="s">
        <v>67</v>
      </c>
      <c r="G659" s="1" t="s">
        <v>391</v>
      </c>
      <c r="H659" s="1" t="s">
        <v>407</v>
      </c>
      <c r="I659" s="1" t="s">
        <v>408</v>
      </c>
      <c r="J659" s="1" t="s">
        <v>409</v>
      </c>
      <c r="K659" s="1" t="s">
        <v>410</v>
      </c>
      <c r="O659" s="1">
        <v>39</v>
      </c>
      <c r="P659" s="1" t="s">
        <v>396</v>
      </c>
    </row>
    <row r="660" spans="1:16">
      <c r="A660" t="s">
        <v>53</v>
      </c>
      <c r="B660" s="1" t="s">
        <v>54</v>
      </c>
      <c r="C660" s="1">
        <v>2012</v>
      </c>
      <c r="D660" s="1">
        <v>1997</v>
      </c>
      <c r="E660" s="1" t="s">
        <v>58</v>
      </c>
      <c r="F660" s="1" t="s">
        <v>67</v>
      </c>
      <c r="G660" s="1" t="s">
        <v>391</v>
      </c>
      <c r="H660" s="1" t="s">
        <v>407</v>
      </c>
      <c r="I660" s="1" t="s">
        <v>408</v>
      </c>
      <c r="J660" s="1">
        <v>1</v>
      </c>
      <c r="K660" s="1" t="s">
        <v>410</v>
      </c>
      <c r="O660" s="1">
        <v>78</v>
      </c>
      <c r="P660" s="1" t="s">
        <v>396</v>
      </c>
    </row>
    <row r="661" spans="1:16">
      <c r="A661" t="s">
        <v>53</v>
      </c>
      <c r="B661" s="1" t="s">
        <v>54</v>
      </c>
      <c r="C661" s="1">
        <v>2012</v>
      </c>
      <c r="D661" s="1">
        <v>1997</v>
      </c>
      <c r="E661" s="1" t="s">
        <v>58</v>
      </c>
      <c r="F661" s="1" t="s">
        <v>67</v>
      </c>
      <c r="G661" s="1" t="s">
        <v>391</v>
      </c>
      <c r="H661" s="1" t="s">
        <v>407</v>
      </c>
      <c r="I661" s="1" t="s">
        <v>408</v>
      </c>
      <c r="J661" s="1">
        <v>1.25</v>
      </c>
      <c r="K661" s="1" t="s">
        <v>410</v>
      </c>
      <c r="O661" s="1">
        <v>97.5</v>
      </c>
      <c r="P661" s="1" t="s">
        <v>396</v>
      </c>
    </row>
    <row r="662" spans="1:16">
      <c r="A662" t="s">
        <v>53</v>
      </c>
      <c r="B662" s="1" t="s">
        <v>54</v>
      </c>
      <c r="C662" s="1">
        <v>2012</v>
      </c>
      <c r="D662" s="1">
        <v>1997</v>
      </c>
      <c r="E662" s="1" t="s">
        <v>58</v>
      </c>
      <c r="F662" s="1" t="s">
        <v>67</v>
      </c>
      <c r="G662" s="1" t="s">
        <v>391</v>
      </c>
      <c r="H662" s="1" t="s">
        <v>407</v>
      </c>
      <c r="I662" s="1" t="s">
        <v>408</v>
      </c>
      <c r="J662" s="1">
        <v>1.5</v>
      </c>
      <c r="K662" s="1" t="s">
        <v>410</v>
      </c>
      <c r="O662" s="1">
        <v>117</v>
      </c>
      <c r="P662" s="1" t="s">
        <v>396</v>
      </c>
    </row>
    <row r="663" spans="1:16">
      <c r="A663" t="s">
        <v>53</v>
      </c>
      <c r="B663" s="1" t="s">
        <v>54</v>
      </c>
      <c r="C663" s="1">
        <v>2012</v>
      </c>
      <c r="D663" s="1">
        <v>1997</v>
      </c>
      <c r="E663" s="1" t="s">
        <v>58</v>
      </c>
      <c r="F663" s="1" t="s">
        <v>67</v>
      </c>
      <c r="G663" s="1" t="s">
        <v>391</v>
      </c>
      <c r="H663" s="1" t="s">
        <v>407</v>
      </c>
      <c r="I663" s="1" t="s">
        <v>408</v>
      </c>
      <c r="J663" s="1">
        <v>2</v>
      </c>
      <c r="K663" s="1" t="s">
        <v>410</v>
      </c>
      <c r="O663" s="1">
        <v>175.5</v>
      </c>
      <c r="P663" s="1" t="s">
        <v>396</v>
      </c>
    </row>
    <row r="664" spans="1:16">
      <c r="A664" t="s">
        <v>53</v>
      </c>
      <c r="B664" s="1" t="s">
        <v>54</v>
      </c>
      <c r="C664" s="1">
        <v>2012</v>
      </c>
      <c r="D664" s="1">
        <v>1997</v>
      </c>
      <c r="E664" s="1" t="s">
        <v>58</v>
      </c>
      <c r="F664" s="1" t="s">
        <v>67</v>
      </c>
      <c r="G664" s="1" t="s">
        <v>391</v>
      </c>
      <c r="H664" s="1" t="s">
        <v>407</v>
      </c>
      <c r="I664" s="1" t="s">
        <v>408</v>
      </c>
      <c r="J664" s="1">
        <v>3</v>
      </c>
      <c r="K664" s="1" t="s">
        <v>410</v>
      </c>
      <c r="O664" s="1">
        <v>252.4</v>
      </c>
      <c r="P664" s="1" t="s">
        <v>396</v>
      </c>
    </row>
    <row r="665" spans="1:16">
      <c r="A665" t="s">
        <v>53</v>
      </c>
      <c r="B665" s="1" t="s">
        <v>54</v>
      </c>
      <c r="C665" s="1">
        <v>2012</v>
      </c>
      <c r="D665" s="1">
        <v>1997</v>
      </c>
      <c r="E665" s="1" t="s">
        <v>58</v>
      </c>
      <c r="F665" s="1" t="s">
        <v>67</v>
      </c>
      <c r="G665" s="1" t="s">
        <v>391</v>
      </c>
      <c r="H665" s="1" t="s">
        <v>407</v>
      </c>
      <c r="I665" s="1" t="s">
        <v>408</v>
      </c>
      <c r="J665" s="1">
        <v>4</v>
      </c>
      <c r="K665" s="1" t="s">
        <v>410</v>
      </c>
      <c r="O665" s="1">
        <v>349</v>
      </c>
      <c r="P665" s="1" t="s">
        <v>396</v>
      </c>
    </row>
    <row r="666" spans="1:16">
      <c r="A666" t="s">
        <v>53</v>
      </c>
      <c r="B666" s="1" t="s">
        <v>54</v>
      </c>
      <c r="C666" s="1">
        <v>2012</v>
      </c>
      <c r="D666" s="1">
        <v>2004</v>
      </c>
      <c r="E666" s="1" t="s">
        <v>58</v>
      </c>
      <c r="F666" s="1" t="s">
        <v>67</v>
      </c>
      <c r="G666" s="1" t="s">
        <v>391</v>
      </c>
      <c r="H666" s="1" t="s">
        <v>407</v>
      </c>
      <c r="I666" s="1" t="s">
        <v>408</v>
      </c>
      <c r="J666" s="1" t="s">
        <v>409</v>
      </c>
      <c r="K666" s="1" t="s">
        <v>410</v>
      </c>
      <c r="O666" s="1">
        <v>45</v>
      </c>
      <c r="P666" s="1" t="s">
        <v>396</v>
      </c>
    </row>
    <row r="667" spans="1:16">
      <c r="A667" t="s">
        <v>53</v>
      </c>
      <c r="B667" s="1" t="s">
        <v>54</v>
      </c>
      <c r="C667" s="1">
        <v>2012</v>
      </c>
      <c r="D667" s="1">
        <v>2004</v>
      </c>
      <c r="E667" s="1" t="s">
        <v>58</v>
      </c>
      <c r="F667" s="1" t="s">
        <v>67</v>
      </c>
      <c r="G667" s="1" t="s">
        <v>391</v>
      </c>
      <c r="H667" s="1" t="s">
        <v>407</v>
      </c>
      <c r="I667" s="1" t="s">
        <v>408</v>
      </c>
      <c r="J667" s="1">
        <v>1</v>
      </c>
      <c r="K667" s="1" t="s">
        <v>410</v>
      </c>
      <c r="O667" s="1">
        <v>90</v>
      </c>
      <c r="P667" s="1" t="s">
        <v>396</v>
      </c>
    </row>
    <row r="668" spans="1:16">
      <c r="A668" t="s">
        <v>53</v>
      </c>
      <c r="B668" s="1" t="s">
        <v>54</v>
      </c>
      <c r="C668" s="1">
        <v>2012</v>
      </c>
      <c r="D668" s="1">
        <v>2004</v>
      </c>
      <c r="E668" s="1" t="s">
        <v>58</v>
      </c>
      <c r="F668" s="1" t="s">
        <v>67</v>
      </c>
      <c r="G668" s="1" t="s">
        <v>391</v>
      </c>
      <c r="H668" s="1" t="s">
        <v>407</v>
      </c>
      <c r="I668" s="1" t="s">
        <v>408</v>
      </c>
      <c r="J668" s="1">
        <v>1.25</v>
      </c>
      <c r="K668" s="1" t="s">
        <v>410</v>
      </c>
      <c r="P668" s="1" t="s">
        <v>396</v>
      </c>
    </row>
    <row r="669" spans="1:16">
      <c r="A669" t="s">
        <v>53</v>
      </c>
      <c r="B669" s="1" t="s">
        <v>54</v>
      </c>
      <c r="C669" s="1">
        <v>2012</v>
      </c>
      <c r="D669" s="1">
        <v>2004</v>
      </c>
      <c r="E669" s="1" t="s">
        <v>58</v>
      </c>
      <c r="F669" s="1" t="s">
        <v>67</v>
      </c>
      <c r="G669" s="1" t="s">
        <v>391</v>
      </c>
      <c r="H669" s="1" t="s">
        <v>407</v>
      </c>
      <c r="I669" s="1" t="s">
        <v>408</v>
      </c>
      <c r="J669" s="1">
        <v>1.5</v>
      </c>
      <c r="K669" s="1" t="s">
        <v>410</v>
      </c>
      <c r="O669" s="1">
        <v>135</v>
      </c>
      <c r="P669" s="1" t="s">
        <v>396</v>
      </c>
    </row>
    <row r="670" spans="1:16">
      <c r="A670" t="s">
        <v>53</v>
      </c>
      <c r="B670" s="1" t="s">
        <v>54</v>
      </c>
      <c r="C670" s="1">
        <v>2012</v>
      </c>
      <c r="D670" s="1">
        <v>2004</v>
      </c>
      <c r="E670" s="1" t="s">
        <v>58</v>
      </c>
      <c r="F670" s="1" t="s">
        <v>67</v>
      </c>
      <c r="G670" s="1" t="s">
        <v>391</v>
      </c>
      <c r="H670" s="1" t="s">
        <v>407</v>
      </c>
      <c r="I670" s="1" t="s">
        <v>408</v>
      </c>
      <c r="J670" s="1">
        <v>2</v>
      </c>
      <c r="K670" s="1" t="s">
        <v>410</v>
      </c>
      <c r="O670" s="1">
        <v>202.5</v>
      </c>
      <c r="P670" s="1" t="s">
        <v>396</v>
      </c>
    </row>
    <row r="671" spans="1:16">
      <c r="A671" t="s">
        <v>53</v>
      </c>
      <c r="B671" s="1" t="s">
        <v>54</v>
      </c>
      <c r="C671" s="1">
        <v>2012</v>
      </c>
      <c r="D671" s="1">
        <v>2004</v>
      </c>
      <c r="E671" s="1" t="s">
        <v>58</v>
      </c>
      <c r="F671" s="1" t="s">
        <v>67</v>
      </c>
      <c r="G671" s="1" t="s">
        <v>391</v>
      </c>
      <c r="H671" s="1" t="s">
        <v>407</v>
      </c>
      <c r="I671" s="1" t="s">
        <v>408</v>
      </c>
      <c r="J671" s="1">
        <v>3</v>
      </c>
      <c r="K671" s="1" t="s">
        <v>410</v>
      </c>
      <c r="O671" s="1">
        <v>291.2</v>
      </c>
      <c r="P671" s="1" t="s">
        <v>396</v>
      </c>
    </row>
    <row r="672" spans="1:16">
      <c r="A672" t="s">
        <v>53</v>
      </c>
      <c r="B672" s="1" t="s">
        <v>54</v>
      </c>
      <c r="C672" s="1">
        <v>2012</v>
      </c>
      <c r="D672" s="1">
        <v>2004</v>
      </c>
      <c r="E672" s="1" t="s">
        <v>58</v>
      </c>
      <c r="F672" s="1" t="s">
        <v>67</v>
      </c>
      <c r="G672" s="1" t="s">
        <v>391</v>
      </c>
      <c r="H672" s="1" t="s">
        <v>407</v>
      </c>
      <c r="I672" s="1" t="s">
        <v>408</v>
      </c>
      <c r="J672" s="1">
        <v>4</v>
      </c>
      <c r="K672" s="1" t="s">
        <v>410</v>
      </c>
      <c r="O672" s="1">
        <v>402.5</v>
      </c>
      <c r="P672" s="1" t="s">
        <v>396</v>
      </c>
    </row>
    <row r="673" spans="1:17">
      <c r="A673" t="s">
        <v>53</v>
      </c>
      <c r="B673" s="1" t="s">
        <v>54</v>
      </c>
      <c r="C673" s="1">
        <v>2012</v>
      </c>
      <c r="D673" s="1">
        <v>2011</v>
      </c>
      <c r="E673" s="1" t="s">
        <v>58</v>
      </c>
      <c r="F673" s="1" t="s">
        <v>67</v>
      </c>
      <c r="G673" s="1" t="s">
        <v>391</v>
      </c>
      <c r="H673" s="1" t="s">
        <v>407</v>
      </c>
      <c r="I673" s="1" t="s">
        <v>408</v>
      </c>
      <c r="J673" s="1" t="s">
        <v>409</v>
      </c>
      <c r="K673" s="1" t="s">
        <v>410</v>
      </c>
      <c r="O673" s="1">
        <v>30</v>
      </c>
      <c r="P673" s="1" t="s">
        <v>396</v>
      </c>
      <c r="Q673" s="1" t="s">
        <v>432</v>
      </c>
    </row>
    <row r="674" spans="1:17">
      <c r="A674" t="s">
        <v>53</v>
      </c>
      <c r="B674" s="1" t="s">
        <v>54</v>
      </c>
      <c r="C674" s="1">
        <v>2012</v>
      </c>
      <c r="D674" s="1">
        <v>2011</v>
      </c>
      <c r="E674" s="1" t="s">
        <v>58</v>
      </c>
      <c r="F674" s="1" t="s">
        <v>67</v>
      </c>
      <c r="G674" s="1" t="s">
        <v>391</v>
      </c>
      <c r="H674" s="1" t="s">
        <v>407</v>
      </c>
      <c r="I674" s="1" t="s">
        <v>408</v>
      </c>
      <c r="J674" s="1">
        <v>1</v>
      </c>
      <c r="K674" s="1" t="s">
        <v>410</v>
      </c>
      <c r="O674" s="1">
        <v>60</v>
      </c>
      <c r="P674" s="1" t="s">
        <v>396</v>
      </c>
    </row>
    <row r="675" spans="1:17">
      <c r="A675" t="s">
        <v>53</v>
      </c>
      <c r="B675" s="1" t="s">
        <v>54</v>
      </c>
      <c r="C675" s="1">
        <v>2012</v>
      </c>
      <c r="D675" s="1">
        <v>2011</v>
      </c>
      <c r="E675" s="1" t="s">
        <v>58</v>
      </c>
      <c r="F675" s="1" t="s">
        <v>67</v>
      </c>
      <c r="G675" s="1" t="s">
        <v>391</v>
      </c>
      <c r="H675" s="1" t="s">
        <v>407</v>
      </c>
      <c r="I675" s="1" t="s">
        <v>408</v>
      </c>
      <c r="J675" s="1">
        <v>1.25</v>
      </c>
      <c r="K675" s="1" t="s">
        <v>410</v>
      </c>
      <c r="P675" s="1" t="s">
        <v>396</v>
      </c>
    </row>
    <row r="676" spans="1:17">
      <c r="A676" t="s">
        <v>53</v>
      </c>
      <c r="B676" s="1" t="s">
        <v>54</v>
      </c>
      <c r="C676" s="1">
        <v>2012</v>
      </c>
      <c r="D676" s="1">
        <v>2011</v>
      </c>
      <c r="E676" s="1" t="s">
        <v>58</v>
      </c>
      <c r="F676" s="1" t="s">
        <v>67</v>
      </c>
      <c r="G676" s="1" t="s">
        <v>391</v>
      </c>
      <c r="H676" s="1" t="s">
        <v>407</v>
      </c>
      <c r="I676" s="1" t="s">
        <v>408</v>
      </c>
      <c r="J676" s="1">
        <v>1.5</v>
      </c>
      <c r="K676" s="1" t="s">
        <v>410</v>
      </c>
      <c r="O676" s="1">
        <v>90</v>
      </c>
      <c r="P676" s="1" t="s">
        <v>396</v>
      </c>
    </row>
    <row r="677" spans="1:17">
      <c r="A677" t="s">
        <v>53</v>
      </c>
      <c r="B677" s="1" t="s">
        <v>54</v>
      </c>
      <c r="C677" s="1">
        <v>2012</v>
      </c>
      <c r="D677" s="1">
        <v>2011</v>
      </c>
      <c r="E677" s="1" t="s">
        <v>58</v>
      </c>
      <c r="F677" s="1" t="s">
        <v>67</v>
      </c>
      <c r="G677" s="1" t="s">
        <v>391</v>
      </c>
      <c r="H677" s="1" t="s">
        <v>407</v>
      </c>
      <c r="I677" s="1" t="s">
        <v>408</v>
      </c>
      <c r="J677" s="1">
        <v>2</v>
      </c>
      <c r="K677" s="1" t="s">
        <v>410</v>
      </c>
      <c r="O677" s="1">
        <v>135</v>
      </c>
      <c r="P677" s="1" t="s">
        <v>396</v>
      </c>
    </row>
    <row r="678" spans="1:17">
      <c r="A678" t="s">
        <v>53</v>
      </c>
      <c r="B678" s="1" t="s">
        <v>54</v>
      </c>
      <c r="C678" s="1">
        <v>2012</v>
      </c>
      <c r="D678" s="1">
        <v>2011</v>
      </c>
      <c r="E678" s="1" t="s">
        <v>58</v>
      </c>
      <c r="F678" s="1" t="s">
        <v>67</v>
      </c>
      <c r="G678" s="1" t="s">
        <v>391</v>
      </c>
      <c r="H678" s="1" t="s">
        <v>407</v>
      </c>
      <c r="I678" s="1" t="s">
        <v>408</v>
      </c>
      <c r="J678" s="1">
        <v>3</v>
      </c>
      <c r="K678" s="1" t="s">
        <v>410</v>
      </c>
      <c r="O678" s="1">
        <v>204</v>
      </c>
      <c r="P678" s="1" t="s">
        <v>396</v>
      </c>
    </row>
    <row r="679" spans="1:17">
      <c r="A679" t="s">
        <v>53</v>
      </c>
      <c r="B679" s="1" t="s">
        <v>54</v>
      </c>
      <c r="C679" s="1">
        <v>2012</v>
      </c>
      <c r="D679" s="1">
        <v>2011</v>
      </c>
      <c r="E679" s="1" t="s">
        <v>58</v>
      </c>
      <c r="F679" s="1" t="s">
        <v>67</v>
      </c>
      <c r="G679" s="1" t="s">
        <v>391</v>
      </c>
      <c r="H679" s="1" t="s">
        <v>407</v>
      </c>
      <c r="I679" s="1" t="s">
        <v>408</v>
      </c>
      <c r="J679" s="1">
        <v>4</v>
      </c>
      <c r="K679" s="1" t="s">
        <v>410</v>
      </c>
      <c r="O679" s="1">
        <v>330</v>
      </c>
      <c r="P679" s="1" t="s">
        <v>396</v>
      </c>
    </row>
    <row r="680" spans="1:17">
      <c r="A680" s="21" t="s">
        <v>53</v>
      </c>
      <c r="B680" s="14" t="s">
        <v>54</v>
      </c>
      <c r="C680" s="1">
        <v>2017</v>
      </c>
      <c r="D680" s="14">
        <v>2011</v>
      </c>
      <c r="E680" s="14" t="s">
        <v>58</v>
      </c>
      <c r="F680" s="1" t="s">
        <v>67</v>
      </c>
      <c r="G680" s="14" t="s">
        <v>391</v>
      </c>
      <c r="H680" s="14" t="s">
        <v>392</v>
      </c>
      <c r="I680" s="14" t="s">
        <v>393</v>
      </c>
      <c r="J680" s="14" t="s">
        <v>394</v>
      </c>
      <c r="K680" s="14" t="s">
        <v>395</v>
      </c>
      <c r="L680" s="14"/>
      <c r="M680" s="14"/>
      <c r="N680" s="14"/>
      <c r="O680" s="1">
        <v>30</v>
      </c>
      <c r="P680" s="14" t="s">
        <v>396</v>
      </c>
      <c r="Q680" s="14"/>
    </row>
    <row r="681" spans="1:17">
      <c r="A681" s="21" t="s">
        <v>53</v>
      </c>
      <c r="B681" s="14" t="s">
        <v>54</v>
      </c>
      <c r="C681" s="1">
        <v>2017</v>
      </c>
      <c r="D681" s="14">
        <v>2011</v>
      </c>
      <c r="E681" s="14" t="s">
        <v>58</v>
      </c>
      <c r="F681" s="1" t="s">
        <v>67</v>
      </c>
      <c r="G681" s="14" t="s">
        <v>391</v>
      </c>
      <c r="H681" s="14" t="s">
        <v>402</v>
      </c>
      <c r="I681" s="14" t="s">
        <v>393</v>
      </c>
      <c r="J681" s="14" t="s">
        <v>403</v>
      </c>
      <c r="K681" s="14" t="s">
        <v>395</v>
      </c>
      <c r="L681" s="14"/>
      <c r="M681" s="14"/>
      <c r="N681" s="14"/>
      <c r="O681" s="1">
        <v>5</v>
      </c>
      <c r="P681" s="14" t="s">
        <v>404</v>
      </c>
      <c r="Q681" s="14"/>
    </row>
    <row r="682" spans="1:17">
      <c r="A682" s="21" t="s">
        <v>53</v>
      </c>
      <c r="B682" s="14" t="s">
        <v>54</v>
      </c>
      <c r="C682" s="1">
        <v>2017</v>
      </c>
      <c r="D682" s="14">
        <v>2011</v>
      </c>
      <c r="E682" s="14" t="s">
        <v>58</v>
      </c>
      <c r="F682" s="1" t="s">
        <v>67</v>
      </c>
      <c r="G682" s="14" t="s">
        <v>391</v>
      </c>
      <c r="H682" s="14" t="s">
        <v>402</v>
      </c>
      <c r="I682" s="14" t="s">
        <v>393</v>
      </c>
      <c r="J682" s="14" t="s">
        <v>405</v>
      </c>
      <c r="K682" s="14" t="s">
        <v>395</v>
      </c>
      <c r="L682" s="14"/>
      <c r="M682" s="14"/>
      <c r="N682" s="14"/>
      <c r="O682" s="1">
        <v>3.15</v>
      </c>
      <c r="P682" s="14" t="s">
        <v>404</v>
      </c>
      <c r="Q682" s="14"/>
    </row>
    <row r="683" spans="1:17">
      <c r="A683" s="21" t="s">
        <v>53</v>
      </c>
      <c r="B683" s="14" t="s">
        <v>54</v>
      </c>
      <c r="C683" s="1">
        <v>2017</v>
      </c>
      <c r="D683" s="14">
        <v>2011</v>
      </c>
      <c r="E683" s="14" t="s">
        <v>58</v>
      </c>
      <c r="F683" s="1" t="s">
        <v>67</v>
      </c>
      <c r="G683" s="14" t="s">
        <v>391</v>
      </c>
      <c r="H683" s="14" t="s">
        <v>402</v>
      </c>
      <c r="I683" s="14" t="s">
        <v>393</v>
      </c>
      <c r="J683" s="14" t="s">
        <v>406</v>
      </c>
      <c r="K683" s="14" t="s">
        <v>395</v>
      </c>
      <c r="L683" s="14"/>
      <c r="M683" s="14"/>
      <c r="N683" s="14"/>
      <c r="O683" s="1">
        <v>2.25</v>
      </c>
      <c r="P683" s="14" t="s">
        <v>404</v>
      </c>
      <c r="Q683" s="14"/>
    </row>
    <row r="684" spans="1:17">
      <c r="A684" t="s">
        <v>53</v>
      </c>
      <c r="B684" s="1" t="s">
        <v>54</v>
      </c>
      <c r="C684" s="1">
        <v>2017</v>
      </c>
      <c r="D684" s="1">
        <v>2013</v>
      </c>
      <c r="E684" s="1" t="s">
        <v>58</v>
      </c>
      <c r="F684" s="1" t="s">
        <v>67</v>
      </c>
      <c r="G684" s="1" t="s">
        <v>391</v>
      </c>
      <c r="H684" s="1" t="s">
        <v>392</v>
      </c>
      <c r="I684" s="1" t="s">
        <v>393</v>
      </c>
      <c r="J684" s="1" t="s">
        <v>394</v>
      </c>
      <c r="K684" s="1" t="s">
        <v>395</v>
      </c>
      <c r="O684" s="14">
        <v>33</v>
      </c>
      <c r="P684" s="1" t="s">
        <v>396</v>
      </c>
    </row>
    <row r="685" spans="1:17">
      <c r="A685" t="s">
        <v>53</v>
      </c>
      <c r="B685" s="1" t="s">
        <v>54</v>
      </c>
      <c r="C685" s="1">
        <v>2017</v>
      </c>
      <c r="D685" s="1">
        <v>2013</v>
      </c>
      <c r="E685" s="1" t="s">
        <v>58</v>
      </c>
      <c r="F685" s="1" t="s">
        <v>67</v>
      </c>
      <c r="G685" s="1" t="s">
        <v>391</v>
      </c>
      <c r="H685" s="1" t="s">
        <v>402</v>
      </c>
      <c r="I685" s="1" t="s">
        <v>393</v>
      </c>
      <c r="J685" s="1" t="s">
        <v>403</v>
      </c>
      <c r="K685" s="1" t="s">
        <v>395</v>
      </c>
      <c r="O685" s="14">
        <v>5.45</v>
      </c>
      <c r="P685" s="1" t="s">
        <v>404</v>
      </c>
    </row>
    <row r="686" spans="1:17">
      <c r="A686" t="s">
        <v>53</v>
      </c>
      <c r="B686" s="1" t="s">
        <v>54</v>
      </c>
      <c r="C686" s="1">
        <v>2017</v>
      </c>
      <c r="D686" s="1">
        <v>2013</v>
      </c>
      <c r="E686" s="1" t="s">
        <v>58</v>
      </c>
      <c r="F686" s="1" t="s">
        <v>67</v>
      </c>
      <c r="G686" s="1" t="s">
        <v>391</v>
      </c>
      <c r="H686" s="1" t="s">
        <v>402</v>
      </c>
      <c r="I686" s="1" t="s">
        <v>393</v>
      </c>
      <c r="J686" s="1" t="s">
        <v>405</v>
      </c>
      <c r="K686" s="1" t="s">
        <v>395</v>
      </c>
      <c r="O686" s="14">
        <v>3.55</v>
      </c>
      <c r="P686" s="1" t="s">
        <v>404</v>
      </c>
    </row>
    <row r="687" spans="1:17">
      <c r="A687" t="s">
        <v>53</v>
      </c>
      <c r="B687" s="1" t="s">
        <v>54</v>
      </c>
      <c r="C687" s="1">
        <v>2017</v>
      </c>
      <c r="D687" s="1">
        <v>2013</v>
      </c>
      <c r="E687" s="1" t="s">
        <v>58</v>
      </c>
      <c r="F687" s="1" t="s">
        <v>67</v>
      </c>
      <c r="G687" s="1" t="s">
        <v>391</v>
      </c>
      <c r="H687" s="1" t="s">
        <v>402</v>
      </c>
      <c r="I687" s="1" t="s">
        <v>393</v>
      </c>
      <c r="J687" s="1" t="s">
        <v>406</v>
      </c>
      <c r="K687" s="1" t="s">
        <v>395</v>
      </c>
      <c r="O687" s="14">
        <v>2.6</v>
      </c>
      <c r="P687" s="1" t="s">
        <v>404</v>
      </c>
    </row>
    <row r="688" spans="1:17">
      <c r="A688" t="s">
        <v>53</v>
      </c>
      <c r="B688" s="1" t="s">
        <v>54</v>
      </c>
      <c r="C688" s="1">
        <v>2017</v>
      </c>
      <c r="D688" s="1">
        <v>2011</v>
      </c>
      <c r="E688" s="1" t="s">
        <v>58</v>
      </c>
      <c r="F688" s="1" t="s">
        <v>67</v>
      </c>
      <c r="G688" s="1" t="s">
        <v>391</v>
      </c>
      <c r="H688" s="1" t="s">
        <v>407</v>
      </c>
      <c r="I688" s="1" t="s">
        <v>408</v>
      </c>
      <c r="J688" s="1" t="s">
        <v>409</v>
      </c>
      <c r="K688" s="1" t="s">
        <v>410</v>
      </c>
      <c r="O688" s="1">
        <v>30</v>
      </c>
      <c r="P688" s="1" t="s">
        <v>396</v>
      </c>
    </row>
    <row r="689" spans="1:16">
      <c r="A689" t="s">
        <v>53</v>
      </c>
      <c r="B689" s="1" t="s">
        <v>54</v>
      </c>
      <c r="C689" s="1">
        <v>2017</v>
      </c>
      <c r="D689" s="1">
        <v>2011</v>
      </c>
      <c r="E689" s="1" t="s">
        <v>58</v>
      </c>
      <c r="F689" s="1" t="s">
        <v>67</v>
      </c>
      <c r="G689" s="1" t="s">
        <v>391</v>
      </c>
      <c r="H689" s="1" t="s">
        <v>407</v>
      </c>
      <c r="I689" s="1" t="s">
        <v>408</v>
      </c>
      <c r="J689" s="1">
        <v>1</v>
      </c>
      <c r="K689" s="1" t="s">
        <v>410</v>
      </c>
      <c r="O689" s="1">
        <v>60</v>
      </c>
      <c r="P689" s="1" t="s">
        <v>396</v>
      </c>
    </row>
    <row r="690" spans="1:16">
      <c r="A690" t="s">
        <v>53</v>
      </c>
      <c r="B690" s="1" t="s">
        <v>54</v>
      </c>
      <c r="C690" s="1">
        <v>2017</v>
      </c>
      <c r="D690" s="1">
        <v>2011</v>
      </c>
      <c r="E690" s="1" t="s">
        <v>58</v>
      </c>
      <c r="F690" s="1" t="s">
        <v>67</v>
      </c>
      <c r="G690" s="1" t="s">
        <v>391</v>
      </c>
      <c r="H690" s="1" t="s">
        <v>407</v>
      </c>
      <c r="I690" s="1" t="s">
        <v>408</v>
      </c>
      <c r="J690" s="1">
        <v>1.5</v>
      </c>
      <c r="K690" s="1" t="s">
        <v>410</v>
      </c>
      <c r="O690" s="1">
        <v>90</v>
      </c>
      <c r="P690" s="1" t="s">
        <v>396</v>
      </c>
    </row>
    <row r="691" spans="1:16">
      <c r="A691" t="s">
        <v>53</v>
      </c>
      <c r="B691" s="1" t="s">
        <v>54</v>
      </c>
      <c r="C691" s="1">
        <v>2017</v>
      </c>
      <c r="D691" s="1">
        <v>2011</v>
      </c>
      <c r="E691" s="1" t="s">
        <v>58</v>
      </c>
      <c r="F691" s="1" t="s">
        <v>67</v>
      </c>
      <c r="G691" s="1" t="s">
        <v>391</v>
      </c>
      <c r="H691" s="1" t="s">
        <v>407</v>
      </c>
      <c r="I691" s="1" t="s">
        <v>408</v>
      </c>
      <c r="J691" s="1">
        <v>2</v>
      </c>
      <c r="K691" s="1" t="s">
        <v>410</v>
      </c>
      <c r="O691" s="1">
        <v>135</v>
      </c>
      <c r="P691" s="1" t="s">
        <v>396</v>
      </c>
    </row>
    <row r="692" spans="1:16">
      <c r="A692" t="s">
        <v>53</v>
      </c>
      <c r="B692" s="1" t="s">
        <v>54</v>
      </c>
      <c r="C692" s="1">
        <v>2017</v>
      </c>
      <c r="D692" s="1">
        <v>2011</v>
      </c>
      <c r="E692" s="1" t="s">
        <v>58</v>
      </c>
      <c r="F692" s="1" t="s">
        <v>67</v>
      </c>
      <c r="G692" s="1" t="s">
        <v>391</v>
      </c>
      <c r="H692" s="1" t="s">
        <v>407</v>
      </c>
      <c r="I692" s="1" t="s">
        <v>408</v>
      </c>
      <c r="J692" s="1">
        <v>3</v>
      </c>
      <c r="K692" s="1" t="s">
        <v>410</v>
      </c>
      <c r="O692" s="1">
        <v>204</v>
      </c>
      <c r="P692" s="1" t="s">
        <v>396</v>
      </c>
    </row>
    <row r="693" spans="1:16">
      <c r="A693" t="s">
        <v>53</v>
      </c>
      <c r="B693" s="1" t="s">
        <v>54</v>
      </c>
      <c r="C693" s="1">
        <v>2017</v>
      </c>
      <c r="D693" s="1">
        <v>2011</v>
      </c>
      <c r="E693" s="1" t="s">
        <v>58</v>
      </c>
      <c r="F693" s="1" t="s">
        <v>67</v>
      </c>
      <c r="G693" s="1" t="s">
        <v>391</v>
      </c>
      <c r="H693" s="1" t="s">
        <v>407</v>
      </c>
      <c r="I693" s="1" t="s">
        <v>408</v>
      </c>
      <c r="J693" s="1">
        <v>4</v>
      </c>
      <c r="K693" s="1" t="s">
        <v>410</v>
      </c>
      <c r="O693" s="1">
        <v>330</v>
      </c>
      <c r="P693" s="1" t="s">
        <v>396</v>
      </c>
    </row>
    <row r="694" spans="1:16">
      <c r="A694" t="s">
        <v>53</v>
      </c>
      <c r="B694" s="1" t="s">
        <v>54</v>
      </c>
      <c r="C694" s="1">
        <v>2017</v>
      </c>
      <c r="D694" s="1">
        <v>2011</v>
      </c>
      <c r="E694" s="1" t="s">
        <v>58</v>
      </c>
      <c r="F694" s="1" t="s">
        <v>67</v>
      </c>
      <c r="G694" s="1" t="s">
        <v>391</v>
      </c>
      <c r="H694" s="1" t="s">
        <v>433</v>
      </c>
      <c r="I694" s="1" t="s">
        <v>408</v>
      </c>
      <c r="J694" s="1" t="s">
        <v>409</v>
      </c>
      <c r="K694" s="1" t="s">
        <v>410</v>
      </c>
      <c r="O694" s="1">
        <v>30</v>
      </c>
      <c r="P694" s="1" t="s">
        <v>396</v>
      </c>
    </row>
    <row r="695" spans="1:16">
      <c r="A695" t="s">
        <v>53</v>
      </c>
      <c r="B695" s="1" t="s">
        <v>54</v>
      </c>
      <c r="C695" s="1">
        <v>2017</v>
      </c>
      <c r="D695" s="1">
        <v>2011</v>
      </c>
      <c r="E695" s="1" t="s">
        <v>58</v>
      </c>
      <c r="F695" s="1" t="s">
        <v>67</v>
      </c>
      <c r="G695" s="1" t="s">
        <v>391</v>
      </c>
      <c r="H695" s="1" t="s">
        <v>433</v>
      </c>
      <c r="I695" s="1" t="s">
        <v>408</v>
      </c>
      <c r="J695" s="1">
        <v>1</v>
      </c>
      <c r="K695" s="1" t="s">
        <v>410</v>
      </c>
      <c r="O695" s="1">
        <v>60</v>
      </c>
      <c r="P695" s="1" t="s">
        <v>396</v>
      </c>
    </row>
    <row r="696" spans="1:16">
      <c r="A696" t="s">
        <v>53</v>
      </c>
      <c r="B696" s="1" t="s">
        <v>54</v>
      </c>
      <c r="C696" s="1">
        <v>2017</v>
      </c>
      <c r="D696" s="1">
        <v>2011</v>
      </c>
      <c r="E696" s="1" t="s">
        <v>58</v>
      </c>
      <c r="F696" s="1" t="s">
        <v>67</v>
      </c>
      <c r="G696" s="1" t="s">
        <v>391</v>
      </c>
      <c r="H696" s="1" t="s">
        <v>433</v>
      </c>
      <c r="I696" s="1" t="s">
        <v>408</v>
      </c>
      <c r="J696" s="1">
        <v>1.5</v>
      </c>
      <c r="K696" s="1" t="s">
        <v>410</v>
      </c>
      <c r="O696" s="1">
        <v>90</v>
      </c>
      <c r="P696" s="1" t="s">
        <v>396</v>
      </c>
    </row>
    <row r="697" spans="1:16">
      <c r="A697" t="s">
        <v>53</v>
      </c>
      <c r="B697" s="1" t="s">
        <v>54</v>
      </c>
      <c r="C697" s="1">
        <v>2017</v>
      </c>
      <c r="D697" s="1">
        <v>2011</v>
      </c>
      <c r="E697" s="1" t="s">
        <v>58</v>
      </c>
      <c r="F697" s="1" t="s">
        <v>67</v>
      </c>
      <c r="G697" s="1" t="s">
        <v>391</v>
      </c>
      <c r="H697" s="1" t="s">
        <v>433</v>
      </c>
      <c r="I697" s="1" t="s">
        <v>408</v>
      </c>
      <c r="J697" s="1">
        <v>2</v>
      </c>
      <c r="K697" s="1" t="s">
        <v>410</v>
      </c>
      <c r="O697" s="1">
        <v>135</v>
      </c>
      <c r="P697" s="1" t="s">
        <v>396</v>
      </c>
    </row>
    <row r="698" spans="1:16">
      <c r="A698" t="s">
        <v>53</v>
      </c>
      <c r="B698" s="1" t="s">
        <v>54</v>
      </c>
      <c r="C698" s="1">
        <v>2017</v>
      </c>
      <c r="D698" s="1">
        <v>2011</v>
      </c>
      <c r="E698" s="1" t="s">
        <v>58</v>
      </c>
      <c r="F698" s="1" t="s">
        <v>67</v>
      </c>
      <c r="G698" s="1" t="s">
        <v>391</v>
      </c>
      <c r="H698" s="1" t="s">
        <v>433</v>
      </c>
      <c r="I698" s="1" t="s">
        <v>408</v>
      </c>
      <c r="J698" s="1">
        <v>3</v>
      </c>
      <c r="K698" s="1" t="s">
        <v>410</v>
      </c>
      <c r="O698" s="1">
        <v>204</v>
      </c>
      <c r="P698" s="1" t="s">
        <v>396</v>
      </c>
    </row>
    <row r="699" spans="1:16">
      <c r="A699" t="s">
        <v>53</v>
      </c>
      <c r="B699" s="1" t="s">
        <v>54</v>
      </c>
      <c r="C699" s="1">
        <v>2017</v>
      </c>
      <c r="D699" s="1">
        <v>2011</v>
      </c>
      <c r="E699" s="1" t="s">
        <v>58</v>
      </c>
      <c r="F699" s="1" t="s">
        <v>67</v>
      </c>
      <c r="G699" s="1" t="s">
        <v>391</v>
      </c>
      <c r="H699" s="1" t="s">
        <v>433</v>
      </c>
      <c r="I699" s="1" t="s">
        <v>408</v>
      </c>
      <c r="J699" s="1">
        <v>4</v>
      </c>
      <c r="K699" s="1" t="s">
        <v>410</v>
      </c>
      <c r="O699" s="1">
        <v>330</v>
      </c>
      <c r="P699" s="1" t="s">
        <v>396</v>
      </c>
    </row>
    <row r="700" spans="1:16">
      <c r="A700" t="s">
        <v>53</v>
      </c>
      <c r="B700" s="1" t="s">
        <v>54</v>
      </c>
      <c r="C700" s="1">
        <v>2017</v>
      </c>
      <c r="D700" s="1">
        <v>2013</v>
      </c>
      <c r="E700" s="1" t="s">
        <v>58</v>
      </c>
      <c r="F700" s="1" t="s">
        <v>67</v>
      </c>
      <c r="G700" s="1" t="s">
        <v>391</v>
      </c>
      <c r="H700" s="1" t="s">
        <v>407</v>
      </c>
      <c r="I700" s="1" t="s">
        <v>408</v>
      </c>
      <c r="J700" s="1" t="s">
        <v>409</v>
      </c>
      <c r="K700" s="1" t="s">
        <v>410</v>
      </c>
      <c r="O700" s="1">
        <v>33</v>
      </c>
      <c r="P700" s="1" t="s">
        <v>396</v>
      </c>
    </row>
    <row r="701" spans="1:16">
      <c r="A701" t="s">
        <v>53</v>
      </c>
      <c r="B701" s="1" t="s">
        <v>54</v>
      </c>
      <c r="C701" s="1">
        <v>2017</v>
      </c>
      <c r="D701" s="1">
        <v>2013</v>
      </c>
      <c r="E701" s="1" t="s">
        <v>58</v>
      </c>
      <c r="F701" s="1" t="s">
        <v>67</v>
      </c>
      <c r="G701" s="1" t="s">
        <v>391</v>
      </c>
      <c r="H701" s="1" t="s">
        <v>407</v>
      </c>
      <c r="I701" s="1" t="s">
        <v>408</v>
      </c>
      <c r="J701" s="1">
        <v>1</v>
      </c>
      <c r="K701" s="1" t="s">
        <v>410</v>
      </c>
      <c r="O701" s="1">
        <v>66</v>
      </c>
      <c r="P701" s="1" t="s">
        <v>396</v>
      </c>
    </row>
    <row r="702" spans="1:16">
      <c r="A702" t="s">
        <v>53</v>
      </c>
      <c r="B702" s="1" t="s">
        <v>54</v>
      </c>
      <c r="C702" s="1">
        <v>2017</v>
      </c>
      <c r="D702" s="1">
        <v>2013</v>
      </c>
      <c r="E702" s="1" t="s">
        <v>58</v>
      </c>
      <c r="F702" s="1" t="s">
        <v>67</v>
      </c>
      <c r="G702" s="1" t="s">
        <v>391</v>
      </c>
      <c r="H702" s="1" t="s">
        <v>407</v>
      </c>
      <c r="I702" s="1" t="s">
        <v>408</v>
      </c>
      <c r="J702" s="1">
        <v>1.5</v>
      </c>
      <c r="K702" s="1" t="s">
        <v>410</v>
      </c>
      <c r="O702" s="1">
        <v>99</v>
      </c>
      <c r="P702" s="1" t="s">
        <v>396</v>
      </c>
    </row>
    <row r="703" spans="1:16">
      <c r="A703" t="s">
        <v>53</v>
      </c>
      <c r="B703" s="1" t="s">
        <v>54</v>
      </c>
      <c r="C703" s="1">
        <v>2017</v>
      </c>
      <c r="D703" s="1">
        <v>2013</v>
      </c>
      <c r="E703" s="1" t="s">
        <v>58</v>
      </c>
      <c r="F703" s="1" t="s">
        <v>67</v>
      </c>
      <c r="G703" s="1" t="s">
        <v>391</v>
      </c>
      <c r="H703" s="1" t="s">
        <v>407</v>
      </c>
      <c r="I703" s="1" t="s">
        <v>408</v>
      </c>
      <c r="J703" s="1">
        <v>2</v>
      </c>
      <c r="K703" s="1" t="s">
        <v>410</v>
      </c>
      <c r="O703" s="1">
        <v>148.5</v>
      </c>
      <c r="P703" s="1" t="s">
        <v>396</v>
      </c>
    </row>
    <row r="704" spans="1:16">
      <c r="A704" t="s">
        <v>53</v>
      </c>
      <c r="B704" s="1" t="s">
        <v>54</v>
      </c>
      <c r="C704" s="1">
        <v>2017</v>
      </c>
      <c r="D704" s="1">
        <v>2013</v>
      </c>
      <c r="E704" s="1" t="s">
        <v>58</v>
      </c>
      <c r="F704" s="1" t="s">
        <v>67</v>
      </c>
      <c r="G704" s="1" t="s">
        <v>391</v>
      </c>
      <c r="H704" s="1" t="s">
        <v>407</v>
      </c>
      <c r="I704" s="1" t="s">
        <v>408</v>
      </c>
      <c r="J704" s="1">
        <v>3</v>
      </c>
      <c r="K704" s="1" t="s">
        <v>410</v>
      </c>
      <c r="O704" s="1">
        <v>224.4</v>
      </c>
      <c r="P704" s="1" t="s">
        <v>396</v>
      </c>
    </row>
    <row r="705" spans="1:17">
      <c r="A705" t="s">
        <v>53</v>
      </c>
      <c r="B705" s="1" t="s">
        <v>54</v>
      </c>
      <c r="C705" s="1">
        <v>2017</v>
      </c>
      <c r="D705" s="1">
        <v>2013</v>
      </c>
      <c r="E705" s="1" t="s">
        <v>58</v>
      </c>
      <c r="F705" s="1" t="s">
        <v>67</v>
      </c>
      <c r="G705" s="1" t="s">
        <v>391</v>
      </c>
      <c r="H705" s="1" t="s">
        <v>407</v>
      </c>
      <c r="I705" s="1" t="s">
        <v>408</v>
      </c>
      <c r="J705" s="1">
        <v>4</v>
      </c>
      <c r="K705" s="1" t="s">
        <v>410</v>
      </c>
      <c r="O705" s="1">
        <v>363</v>
      </c>
      <c r="P705" s="1" t="s">
        <v>396</v>
      </c>
    </row>
    <row r="706" spans="1:17">
      <c r="A706" t="s">
        <v>53</v>
      </c>
      <c r="B706" s="1" t="s">
        <v>54</v>
      </c>
      <c r="C706" s="1">
        <v>2017</v>
      </c>
      <c r="D706" s="1">
        <v>2013</v>
      </c>
      <c r="E706" s="1" t="s">
        <v>58</v>
      </c>
      <c r="F706" s="1" t="s">
        <v>67</v>
      </c>
      <c r="G706" s="1" t="s">
        <v>391</v>
      </c>
      <c r="H706" s="1" t="s">
        <v>433</v>
      </c>
      <c r="I706" s="1" t="s">
        <v>408</v>
      </c>
      <c r="J706" s="1" t="s">
        <v>409</v>
      </c>
      <c r="K706" s="1" t="s">
        <v>410</v>
      </c>
      <c r="O706" s="1">
        <v>33</v>
      </c>
      <c r="P706" s="1" t="s">
        <v>396</v>
      </c>
      <c r="Q706" s="1" t="s">
        <v>434</v>
      </c>
    </row>
    <row r="707" spans="1:17">
      <c r="A707" t="s">
        <v>53</v>
      </c>
      <c r="B707" s="1" t="s">
        <v>54</v>
      </c>
      <c r="C707" s="1">
        <v>2017</v>
      </c>
      <c r="D707" s="1">
        <v>2013</v>
      </c>
      <c r="E707" s="1" t="s">
        <v>58</v>
      </c>
      <c r="F707" s="1" t="s">
        <v>67</v>
      </c>
      <c r="G707" s="1" t="s">
        <v>391</v>
      </c>
      <c r="H707" s="1" t="s">
        <v>433</v>
      </c>
      <c r="I707" s="1" t="s">
        <v>408</v>
      </c>
      <c r="J707" s="1">
        <v>1</v>
      </c>
      <c r="K707" s="1" t="s">
        <v>410</v>
      </c>
      <c r="O707" s="1">
        <v>66</v>
      </c>
      <c r="P707" s="1" t="s">
        <v>396</v>
      </c>
    </row>
    <row r="708" spans="1:17">
      <c r="A708" t="s">
        <v>53</v>
      </c>
      <c r="B708" s="1" t="s">
        <v>54</v>
      </c>
      <c r="C708" s="1">
        <v>2017</v>
      </c>
      <c r="D708" s="1">
        <v>2013</v>
      </c>
      <c r="E708" s="1" t="s">
        <v>58</v>
      </c>
      <c r="F708" s="1" t="s">
        <v>67</v>
      </c>
      <c r="G708" s="1" t="s">
        <v>391</v>
      </c>
      <c r="H708" s="1" t="s">
        <v>433</v>
      </c>
      <c r="I708" s="1" t="s">
        <v>408</v>
      </c>
      <c r="J708" s="1">
        <v>1.5</v>
      </c>
      <c r="K708" s="1" t="s">
        <v>410</v>
      </c>
      <c r="O708" s="1">
        <v>99</v>
      </c>
      <c r="P708" s="1" t="s">
        <v>396</v>
      </c>
    </row>
    <row r="709" spans="1:17">
      <c r="A709" t="s">
        <v>53</v>
      </c>
      <c r="B709" s="1" t="s">
        <v>54</v>
      </c>
      <c r="C709" s="1">
        <v>2017</v>
      </c>
      <c r="D709" s="1">
        <v>2013</v>
      </c>
      <c r="E709" s="1" t="s">
        <v>58</v>
      </c>
      <c r="F709" s="1" t="s">
        <v>67</v>
      </c>
      <c r="G709" s="1" t="s">
        <v>391</v>
      </c>
      <c r="H709" s="1" t="s">
        <v>433</v>
      </c>
      <c r="I709" s="1" t="s">
        <v>408</v>
      </c>
      <c r="J709" s="1">
        <v>2</v>
      </c>
      <c r="K709" s="1" t="s">
        <v>410</v>
      </c>
      <c r="O709" s="1">
        <v>148.5</v>
      </c>
      <c r="P709" s="1" t="s">
        <v>396</v>
      </c>
    </row>
    <row r="710" spans="1:17">
      <c r="A710" t="s">
        <v>53</v>
      </c>
      <c r="B710" s="1" t="s">
        <v>54</v>
      </c>
      <c r="C710" s="1">
        <v>2017</v>
      </c>
      <c r="D710" s="1">
        <v>2013</v>
      </c>
      <c r="E710" s="1" t="s">
        <v>58</v>
      </c>
      <c r="F710" s="1" t="s">
        <v>67</v>
      </c>
      <c r="G710" s="1" t="s">
        <v>391</v>
      </c>
      <c r="H710" s="1" t="s">
        <v>433</v>
      </c>
      <c r="I710" s="1" t="s">
        <v>408</v>
      </c>
      <c r="J710" s="1">
        <v>3</v>
      </c>
      <c r="K710" s="1" t="s">
        <v>410</v>
      </c>
      <c r="O710" s="1">
        <v>224.4</v>
      </c>
      <c r="P710" s="1" t="s">
        <v>396</v>
      </c>
    </row>
    <row r="711" spans="1:17">
      <c r="A711" t="s">
        <v>53</v>
      </c>
      <c r="B711" s="1" t="s">
        <v>54</v>
      </c>
      <c r="C711" s="1">
        <v>2017</v>
      </c>
      <c r="D711" s="1">
        <v>2013</v>
      </c>
      <c r="E711" s="1" t="s">
        <v>58</v>
      </c>
      <c r="F711" s="1" t="s">
        <v>67</v>
      </c>
      <c r="G711" s="1" t="s">
        <v>391</v>
      </c>
      <c r="H711" s="1" t="s">
        <v>433</v>
      </c>
      <c r="I711" s="1" t="s">
        <v>408</v>
      </c>
      <c r="J711" s="1">
        <v>4</v>
      </c>
      <c r="K711" s="1" t="s">
        <v>410</v>
      </c>
      <c r="O711" s="1">
        <v>363</v>
      </c>
      <c r="P711" s="1" t="s">
        <v>396</v>
      </c>
    </row>
  </sheetData>
  <phoneticPr fontId="5"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K92"/>
  <sheetViews>
    <sheetView topLeftCell="A5" workbookViewId="0">
      <selection activeCell="D7" sqref="D7"/>
    </sheetView>
  </sheetViews>
  <sheetFormatPr defaultColWidth="8.6640625" defaultRowHeight="14.4"/>
  <cols>
    <col min="1" max="3" width="8.6640625" style="33"/>
    <col min="4" max="4" width="21" style="33" customWidth="1"/>
    <col min="5" max="6" width="12.109375" style="33" bestFit="1" customWidth="1"/>
    <col min="7" max="7" width="12.109375" style="33" customWidth="1"/>
    <col min="8" max="9" width="12.109375" style="33" bestFit="1" customWidth="1"/>
    <col min="10" max="11" width="10.109375" style="33" bestFit="1" customWidth="1"/>
    <col min="12" max="15" width="9" style="33" bestFit="1" customWidth="1"/>
    <col min="16" max="16" width="12.109375" style="33" bestFit="1" customWidth="1"/>
    <col min="17" max="18" width="12.6640625" style="33" bestFit="1" customWidth="1"/>
    <col min="19" max="24" width="9" style="33" bestFit="1" customWidth="1"/>
    <col min="25" max="37" width="13.109375" style="33" bestFit="1" customWidth="1"/>
    <col min="38" max="16384" width="8.6640625" style="33"/>
  </cols>
  <sheetData>
    <row r="1" spans="1:37">
      <c r="F1" s="34"/>
      <c r="G1" s="35" t="s">
        <v>435</v>
      </c>
      <c r="H1" s="36"/>
      <c r="I1" s="36"/>
      <c r="J1" s="36"/>
      <c r="K1" s="36"/>
      <c r="L1" s="36"/>
      <c r="M1" s="34"/>
      <c r="N1" s="34"/>
      <c r="O1" s="34"/>
      <c r="P1" s="34"/>
      <c r="Q1" s="37"/>
      <c r="R1" s="37"/>
      <c r="S1" s="37"/>
      <c r="T1" s="37"/>
      <c r="U1" s="37"/>
      <c r="V1" s="37"/>
      <c r="W1" s="37"/>
      <c r="X1" s="37"/>
      <c r="Y1" s="37"/>
      <c r="Z1" s="38" t="s">
        <v>436</v>
      </c>
      <c r="AA1" s="37"/>
      <c r="AB1" s="37"/>
      <c r="AC1" s="37"/>
      <c r="AD1" s="38" t="s">
        <v>437</v>
      </c>
      <c r="AE1" s="37"/>
      <c r="AF1" s="37"/>
      <c r="AG1" s="37"/>
      <c r="AH1" s="37"/>
      <c r="AI1" s="37"/>
      <c r="AJ1" s="37"/>
    </row>
    <row r="2" spans="1:37">
      <c r="A2" s="39" t="s">
        <v>34</v>
      </c>
      <c r="B2" s="39" t="s">
        <v>438</v>
      </c>
      <c r="C2" s="39" t="s">
        <v>439</v>
      </c>
      <c r="D2" s="39" t="s">
        <v>440</v>
      </c>
      <c r="E2" s="40" t="s">
        <v>441</v>
      </c>
      <c r="F2" s="40" t="s">
        <v>442</v>
      </c>
      <c r="G2" s="40" t="s">
        <v>443</v>
      </c>
      <c r="H2" s="40" t="s">
        <v>444</v>
      </c>
      <c r="I2" s="40" t="s">
        <v>445</v>
      </c>
      <c r="J2" s="40" t="s">
        <v>446</v>
      </c>
      <c r="K2" s="40" t="s">
        <v>447</v>
      </c>
      <c r="L2" s="40" t="s">
        <v>448</v>
      </c>
      <c r="M2" s="40" t="s">
        <v>449</v>
      </c>
      <c r="N2" s="40" t="s">
        <v>450</v>
      </c>
      <c r="O2" s="40" t="s">
        <v>451</v>
      </c>
      <c r="P2" s="40" t="s">
        <v>452</v>
      </c>
      <c r="Q2" s="40" t="s">
        <v>453</v>
      </c>
      <c r="R2" s="40" t="s">
        <v>454</v>
      </c>
      <c r="S2" s="40" t="s">
        <v>455</v>
      </c>
      <c r="T2" s="40" t="s">
        <v>456</v>
      </c>
      <c r="U2" s="40" t="s">
        <v>457</v>
      </c>
      <c r="V2" s="40" t="s">
        <v>458</v>
      </c>
      <c r="W2" s="40" t="s">
        <v>459</v>
      </c>
      <c r="X2" s="40" t="s">
        <v>460</v>
      </c>
      <c r="Y2" s="40" t="s">
        <v>461</v>
      </c>
      <c r="Z2" s="40" t="s">
        <v>462</v>
      </c>
      <c r="AA2" s="40" t="s">
        <v>463</v>
      </c>
      <c r="AB2" s="40" t="s">
        <v>464</v>
      </c>
      <c r="AC2" s="40" t="s">
        <v>465</v>
      </c>
      <c r="AD2" s="40" t="s">
        <v>466</v>
      </c>
      <c r="AE2" s="40" t="s">
        <v>467</v>
      </c>
      <c r="AF2" s="40" t="s">
        <v>468</v>
      </c>
      <c r="AG2" s="57" t="s">
        <v>468</v>
      </c>
      <c r="AH2" s="40" t="s">
        <v>469</v>
      </c>
      <c r="AI2" s="40" t="s">
        <v>470</v>
      </c>
      <c r="AJ2" s="40" t="s">
        <v>471</v>
      </c>
      <c r="AK2" s="40" t="s">
        <v>472</v>
      </c>
    </row>
    <row r="3" spans="1:37">
      <c r="A3" s="41" t="s">
        <v>53</v>
      </c>
      <c r="B3" s="33" t="s">
        <v>54</v>
      </c>
      <c r="C3" s="33" t="s">
        <v>473</v>
      </c>
      <c r="D3" s="33" t="s">
        <v>284</v>
      </c>
      <c r="E3" s="33">
        <v>1177725</v>
      </c>
      <c r="F3" s="34">
        <v>1317790</v>
      </c>
      <c r="G3" s="34">
        <v>1329289</v>
      </c>
      <c r="H3" s="34">
        <v>1330322</v>
      </c>
      <c r="I3" s="34">
        <v>1426031</v>
      </c>
      <c r="L3" s="34"/>
      <c r="M3" s="34"/>
      <c r="N3" s="34"/>
      <c r="O3" s="34"/>
      <c r="P3" s="34"/>
      <c r="Q3" s="37"/>
      <c r="R3" s="37"/>
      <c r="S3" s="37"/>
      <c r="T3" s="37"/>
      <c r="U3" s="37"/>
      <c r="V3" s="37"/>
      <c r="W3" s="37"/>
      <c r="X3" s="37"/>
      <c r="Y3" s="37"/>
      <c r="Z3" s="37"/>
      <c r="AA3" s="37"/>
      <c r="AB3" s="37"/>
      <c r="AC3" s="37"/>
      <c r="AD3" s="37"/>
      <c r="AE3" s="37"/>
      <c r="AF3" s="37"/>
      <c r="AG3" s="58"/>
      <c r="AH3" s="37"/>
      <c r="AI3" s="37"/>
      <c r="AJ3" s="37"/>
      <c r="AK3" s="37"/>
    </row>
    <row r="4" spans="1:37">
      <c r="A4" s="41" t="s">
        <v>53</v>
      </c>
      <c r="B4" s="33" t="s">
        <v>54</v>
      </c>
      <c r="C4" s="33" t="s">
        <v>473</v>
      </c>
      <c r="D4" s="33" t="s">
        <v>285</v>
      </c>
      <c r="E4" s="33">
        <v>108533</v>
      </c>
      <c r="F4" s="34">
        <v>124164</v>
      </c>
      <c r="G4" s="34">
        <v>125732</v>
      </c>
      <c r="H4" s="34">
        <v>125875</v>
      </c>
      <c r="I4" s="34">
        <v>128381</v>
      </c>
      <c r="L4" s="34"/>
      <c r="M4" s="34"/>
      <c r="N4" s="34"/>
      <c r="O4" s="34"/>
      <c r="P4" s="34"/>
      <c r="Q4" s="37"/>
      <c r="R4" s="37"/>
      <c r="S4" s="37"/>
      <c r="T4" s="37"/>
      <c r="U4" s="37"/>
      <c r="V4" s="37"/>
      <c r="W4" s="37"/>
      <c r="X4" s="37"/>
      <c r="Y4" s="37"/>
      <c r="Z4" s="37"/>
      <c r="AA4" s="37"/>
      <c r="AB4" s="37"/>
      <c r="AC4" s="37"/>
      <c r="AD4" s="37"/>
      <c r="AE4" s="37"/>
      <c r="AF4" s="37"/>
      <c r="AG4" s="58"/>
      <c r="AH4" s="37"/>
      <c r="AI4" s="37"/>
      <c r="AJ4" s="37"/>
      <c r="AK4" s="37"/>
    </row>
    <row r="5" spans="1:37">
      <c r="A5" s="41" t="s">
        <v>53</v>
      </c>
      <c r="B5" s="33" t="s">
        <v>54</v>
      </c>
      <c r="C5" s="33" t="s">
        <v>473</v>
      </c>
      <c r="D5" s="33" t="s">
        <v>286</v>
      </c>
      <c r="E5" s="33">
        <v>507399</v>
      </c>
      <c r="F5" s="34">
        <v>767761</v>
      </c>
      <c r="G5" s="34">
        <v>748826</v>
      </c>
      <c r="H5" s="34">
        <v>742308</v>
      </c>
      <c r="I5" s="34">
        <v>818876</v>
      </c>
      <c r="L5" s="34"/>
      <c r="M5" s="34"/>
      <c r="N5" s="34"/>
      <c r="O5" s="34"/>
      <c r="P5" s="34"/>
      <c r="Q5" s="37"/>
      <c r="R5" s="37"/>
      <c r="S5" s="37"/>
      <c r="T5" s="37"/>
      <c r="U5" s="37"/>
      <c r="V5" s="37"/>
      <c r="W5" s="37"/>
      <c r="X5" s="37"/>
      <c r="Y5" s="37"/>
      <c r="Z5" s="37"/>
      <c r="AA5" s="37"/>
      <c r="AB5" s="37"/>
      <c r="AC5" s="37"/>
      <c r="AD5" s="37"/>
      <c r="AE5" s="37"/>
      <c r="AF5" s="37"/>
      <c r="AG5" s="58"/>
      <c r="AH5" s="37"/>
      <c r="AI5" s="37"/>
      <c r="AJ5" s="37"/>
      <c r="AK5" s="37"/>
    </row>
    <row r="6" spans="1:37">
      <c r="A6" s="41" t="s">
        <v>53</v>
      </c>
      <c r="B6" s="33" t="s">
        <v>54</v>
      </c>
      <c r="C6" s="33" t="s">
        <v>473</v>
      </c>
      <c r="D6" s="33" t="s">
        <v>287</v>
      </c>
      <c r="E6" s="33">
        <v>16856</v>
      </c>
      <c r="F6" s="34">
        <v>18714</v>
      </c>
      <c r="G6" s="34">
        <v>19791</v>
      </c>
      <c r="H6" s="34">
        <v>18046</v>
      </c>
      <c r="I6" s="34">
        <v>18540</v>
      </c>
      <c r="L6" s="34"/>
      <c r="M6" s="34"/>
      <c r="N6" s="34"/>
      <c r="O6" s="34"/>
      <c r="P6" s="34"/>
      <c r="Q6" s="37"/>
      <c r="R6" s="37"/>
      <c r="S6" s="37"/>
      <c r="T6" s="37"/>
      <c r="U6" s="37"/>
      <c r="V6" s="37"/>
      <c r="W6" s="37"/>
      <c r="X6" s="37"/>
      <c r="Y6" s="37"/>
      <c r="Z6" s="37"/>
      <c r="AA6" s="37"/>
      <c r="AB6" s="37"/>
      <c r="AC6" s="37"/>
      <c r="AD6" s="37"/>
      <c r="AE6" s="37"/>
      <c r="AF6" s="37"/>
      <c r="AG6" s="58"/>
      <c r="AH6" s="37"/>
      <c r="AI6" s="37"/>
      <c r="AJ6" s="37"/>
      <c r="AK6" s="37"/>
    </row>
    <row r="7" spans="1:37">
      <c r="A7" s="41" t="s">
        <v>53</v>
      </c>
      <c r="B7" s="33" t="s">
        <v>54</v>
      </c>
      <c r="C7" s="33" t="s">
        <v>473</v>
      </c>
      <c r="D7" s="33" t="s">
        <v>474</v>
      </c>
      <c r="E7" s="33">
        <v>61031</v>
      </c>
      <c r="F7" s="34">
        <v>71131</v>
      </c>
      <c r="G7" s="34">
        <v>72074</v>
      </c>
      <c r="H7" s="34">
        <v>80877</v>
      </c>
      <c r="I7" s="34">
        <v>79955</v>
      </c>
      <c r="L7" s="34"/>
      <c r="M7" s="34"/>
      <c r="N7" s="34"/>
      <c r="O7" s="34"/>
      <c r="P7" s="34"/>
      <c r="Q7" s="37"/>
      <c r="R7" s="37"/>
      <c r="S7" s="37"/>
      <c r="T7" s="37"/>
      <c r="U7" s="37"/>
      <c r="V7" s="37"/>
      <c r="W7" s="37"/>
      <c r="X7" s="37"/>
      <c r="Y7" s="37"/>
      <c r="Z7" s="37"/>
      <c r="AA7" s="37"/>
      <c r="AB7" s="37"/>
      <c r="AC7" s="37"/>
      <c r="AD7" s="37"/>
      <c r="AE7" s="37"/>
      <c r="AF7" s="37"/>
      <c r="AG7" s="58"/>
      <c r="AH7" s="37"/>
      <c r="AI7" s="37"/>
      <c r="AJ7" s="37"/>
      <c r="AK7" s="37"/>
    </row>
    <row r="8" spans="1:37">
      <c r="A8" s="41" t="s">
        <v>53</v>
      </c>
      <c r="B8" s="33" t="s">
        <v>54</v>
      </c>
      <c r="C8" s="33" t="s">
        <v>473</v>
      </c>
      <c r="D8" s="33" t="s">
        <v>475</v>
      </c>
      <c r="E8" s="33">
        <v>15</v>
      </c>
      <c r="F8" s="34">
        <v>0</v>
      </c>
      <c r="G8" s="34">
        <v>0</v>
      </c>
      <c r="H8" s="34">
        <v>0</v>
      </c>
      <c r="I8" s="34">
        <v>0</v>
      </c>
      <c r="L8" s="34"/>
      <c r="M8" s="34"/>
      <c r="N8" s="34"/>
      <c r="O8" s="34"/>
      <c r="P8" s="34"/>
      <c r="Q8" s="37"/>
      <c r="R8" s="37"/>
      <c r="S8" s="37"/>
      <c r="T8" s="37"/>
      <c r="U8" s="37"/>
      <c r="V8" s="37"/>
      <c r="W8" s="37"/>
      <c r="X8" s="37"/>
      <c r="Y8" s="37"/>
      <c r="Z8" s="37"/>
      <c r="AA8" s="37"/>
      <c r="AB8" s="37"/>
      <c r="AC8" s="37"/>
      <c r="AD8" s="37"/>
      <c r="AE8" s="37"/>
      <c r="AF8" s="37"/>
      <c r="AG8" s="58"/>
      <c r="AH8" s="37"/>
      <c r="AI8" s="37"/>
      <c r="AJ8" s="37"/>
      <c r="AK8" s="37"/>
    </row>
    <row r="9" spans="1:37">
      <c r="A9" s="41" t="s">
        <v>53</v>
      </c>
      <c r="B9" s="33" t="s">
        <v>54</v>
      </c>
      <c r="C9" s="33" t="s">
        <v>473</v>
      </c>
      <c r="D9" s="33" t="s">
        <v>476</v>
      </c>
      <c r="E9" s="33">
        <v>6</v>
      </c>
      <c r="F9" s="34">
        <v>6</v>
      </c>
      <c r="G9" s="34">
        <v>0</v>
      </c>
      <c r="H9" s="34">
        <v>74</v>
      </c>
      <c r="I9" s="34">
        <v>50</v>
      </c>
      <c r="L9" s="34"/>
      <c r="M9" s="34"/>
      <c r="N9" s="34"/>
      <c r="O9" s="34"/>
      <c r="P9" s="34"/>
      <c r="Q9" s="37"/>
      <c r="R9" s="37"/>
      <c r="S9" s="37"/>
      <c r="T9" s="37"/>
      <c r="U9" s="37"/>
      <c r="V9" s="37"/>
      <c r="W9" s="37"/>
      <c r="X9" s="37"/>
      <c r="Y9" s="37"/>
      <c r="Z9" s="37"/>
      <c r="AA9" s="37"/>
      <c r="AB9" s="37"/>
      <c r="AC9" s="37"/>
      <c r="AD9" s="37"/>
      <c r="AE9" s="37"/>
      <c r="AF9" s="37"/>
      <c r="AG9" s="58"/>
      <c r="AH9" s="37"/>
      <c r="AI9" s="37"/>
      <c r="AJ9" s="37"/>
      <c r="AK9" s="37"/>
    </row>
    <row r="10" spans="1:37">
      <c r="A10" s="41" t="s">
        <v>53</v>
      </c>
      <c r="B10" s="33" t="s">
        <v>54</v>
      </c>
      <c r="C10" s="33" t="s">
        <v>473</v>
      </c>
      <c r="D10" s="33" t="s">
        <v>477</v>
      </c>
      <c r="E10" s="33">
        <v>56500</v>
      </c>
      <c r="F10" s="34">
        <v>19500</v>
      </c>
      <c r="G10" s="34">
        <v>19000</v>
      </c>
      <c r="H10" s="34">
        <v>-2800</v>
      </c>
      <c r="I10" s="34">
        <v>46750</v>
      </c>
      <c r="L10" s="34"/>
      <c r="M10" s="34"/>
      <c r="N10" s="34"/>
      <c r="O10" s="34"/>
      <c r="P10" s="34"/>
      <c r="Q10" s="37"/>
      <c r="R10" s="37"/>
      <c r="S10" s="37"/>
      <c r="T10" s="37"/>
      <c r="U10" s="37"/>
      <c r="V10" s="37"/>
      <c r="W10" s="37"/>
      <c r="X10" s="37"/>
      <c r="Y10" s="37"/>
      <c r="Z10" s="37"/>
      <c r="AA10" s="37"/>
      <c r="AB10" s="37"/>
      <c r="AC10" s="37"/>
      <c r="AD10" s="37"/>
      <c r="AE10" s="37"/>
      <c r="AF10" s="37"/>
      <c r="AG10" s="58"/>
      <c r="AH10" s="37"/>
      <c r="AI10" s="37"/>
      <c r="AJ10" s="37"/>
      <c r="AK10" s="37"/>
    </row>
    <row r="11" spans="1:37">
      <c r="A11" s="41" t="s">
        <v>53</v>
      </c>
      <c r="B11" s="33" t="s">
        <v>54</v>
      </c>
      <c r="C11" s="33" t="s">
        <v>473</v>
      </c>
      <c r="D11" s="33" t="s">
        <v>478</v>
      </c>
      <c r="E11" s="33">
        <v>9344</v>
      </c>
      <c r="F11" s="34">
        <v>9931</v>
      </c>
      <c r="G11" s="34">
        <v>9454</v>
      </c>
      <c r="H11" s="34">
        <v>9071</v>
      </c>
      <c r="I11" s="34">
        <v>9246</v>
      </c>
      <c r="L11" s="34"/>
      <c r="M11" s="34"/>
      <c r="N11" s="34"/>
      <c r="O11" s="34"/>
      <c r="P11" s="34"/>
      <c r="Q11" s="37"/>
      <c r="R11" s="37"/>
      <c r="S11" s="37"/>
      <c r="T11" s="37"/>
      <c r="U11" s="37"/>
      <c r="V11" s="37"/>
      <c r="W11" s="37"/>
      <c r="X11" s="37"/>
      <c r="Y11" s="37"/>
      <c r="Z11" s="37"/>
      <c r="AA11" s="37"/>
      <c r="AB11" s="37"/>
      <c r="AC11" s="37"/>
      <c r="AD11" s="37"/>
      <c r="AE11" s="37"/>
      <c r="AF11" s="37"/>
      <c r="AG11" s="58"/>
      <c r="AH11" s="37"/>
      <c r="AI11" s="37"/>
      <c r="AJ11" s="37"/>
      <c r="AK11" s="37"/>
    </row>
    <row r="12" spans="1:37">
      <c r="A12" s="41" t="s">
        <v>53</v>
      </c>
      <c r="B12" s="33" t="s">
        <v>54</v>
      </c>
      <c r="C12" s="33" t="s">
        <v>473</v>
      </c>
      <c r="D12" s="33" t="s">
        <v>479</v>
      </c>
      <c r="E12" s="33">
        <v>28629</v>
      </c>
      <c r="F12" s="34">
        <v>28658</v>
      </c>
      <c r="G12" s="34">
        <v>28829</v>
      </c>
      <c r="H12" s="34">
        <v>29240</v>
      </c>
      <c r="I12" s="34">
        <v>29185</v>
      </c>
      <c r="L12" s="34"/>
      <c r="M12" s="34"/>
      <c r="N12" s="34"/>
      <c r="O12" s="34"/>
      <c r="P12" s="34"/>
      <c r="Q12" s="37"/>
      <c r="R12" s="37"/>
      <c r="S12" s="37"/>
      <c r="T12" s="37"/>
      <c r="U12" s="37"/>
      <c r="V12" s="37"/>
      <c r="W12" s="37"/>
      <c r="X12" s="37"/>
      <c r="Y12" s="37"/>
      <c r="Z12" s="37"/>
      <c r="AA12" s="37"/>
      <c r="AB12" s="37"/>
      <c r="AC12" s="37"/>
      <c r="AD12" s="37"/>
      <c r="AE12" s="37"/>
      <c r="AF12" s="37"/>
      <c r="AG12" s="58"/>
      <c r="AH12" s="37"/>
      <c r="AI12" s="37"/>
      <c r="AJ12" s="37"/>
      <c r="AK12" s="37"/>
    </row>
    <row r="13" spans="1:37">
      <c r="A13" s="41" t="s">
        <v>53</v>
      </c>
      <c r="B13" s="33" t="s">
        <v>54</v>
      </c>
      <c r="C13" s="33" t="s">
        <v>473</v>
      </c>
      <c r="D13" s="33" t="s">
        <v>480</v>
      </c>
      <c r="E13" s="33">
        <v>1485</v>
      </c>
      <c r="F13" s="34">
        <v>2660</v>
      </c>
      <c r="G13" s="34">
        <v>2695</v>
      </c>
      <c r="H13" s="34">
        <v>2350</v>
      </c>
      <c r="I13" s="34">
        <v>3890</v>
      </c>
      <c r="L13" s="34"/>
      <c r="M13" s="34"/>
      <c r="N13" s="34"/>
      <c r="O13" s="34"/>
      <c r="P13" s="34"/>
      <c r="Q13" s="37"/>
      <c r="R13" s="37"/>
      <c r="S13" s="37"/>
      <c r="T13" s="37"/>
      <c r="U13" s="37"/>
      <c r="V13" s="37"/>
      <c r="W13" s="37"/>
      <c r="X13" s="37"/>
      <c r="Y13" s="37"/>
      <c r="Z13" s="37"/>
      <c r="AA13" s="37"/>
      <c r="AB13" s="37"/>
      <c r="AC13" s="37"/>
      <c r="AD13" s="37"/>
      <c r="AE13" s="37"/>
      <c r="AF13" s="37"/>
      <c r="AG13" s="58"/>
      <c r="AH13" s="37"/>
      <c r="AI13" s="37"/>
      <c r="AJ13" s="37"/>
      <c r="AK13" s="37"/>
    </row>
    <row r="14" spans="1:37">
      <c r="A14" s="41" t="s">
        <v>53</v>
      </c>
      <c r="B14" s="33" t="s">
        <v>54</v>
      </c>
      <c r="C14" s="33" t="s">
        <v>473</v>
      </c>
      <c r="D14" s="33" t="s">
        <v>481</v>
      </c>
      <c r="E14" s="33">
        <v>14369</v>
      </c>
      <c r="F14" s="34">
        <v>15811</v>
      </c>
      <c r="G14" s="34">
        <v>16884</v>
      </c>
      <c r="H14" s="34">
        <v>16919</v>
      </c>
      <c r="I14" s="34">
        <v>18878</v>
      </c>
      <c r="L14" s="34"/>
      <c r="M14" s="34"/>
      <c r="N14" s="34"/>
      <c r="O14" s="34"/>
      <c r="P14" s="34"/>
      <c r="Q14" s="37"/>
      <c r="R14" s="37"/>
      <c r="S14" s="37"/>
      <c r="T14" s="37"/>
      <c r="U14" s="37"/>
      <c r="V14" s="37"/>
      <c r="W14" s="37"/>
      <c r="X14" s="37"/>
      <c r="Y14" s="37"/>
      <c r="Z14" s="37"/>
      <c r="AA14" s="37"/>
      <c r="AB14" s="37"/>
      <c r="AC14" s="37"/>
      <c r="AD14" s="37"/>
      <c r="AE14" s="37"/>
      <c r="AF14" s="37"/>
      <c r="AG14" s="58"/>
      <c r="AH14" s="37"/>
      <c r="AI14" s="37"/>
      <c r="AJ14" s="37"/>
      <c r="AK14" s="37"/>
    </row>
    <row r="15" spans="1:37">
      <c r="A15" s="41" t="s">
        <v>53</v>
      </c>
      <c r="B15" s="33" t="s">
        <v>54</v>
      </c>
      <c r="C15" s="33" t="s">
        <v>473</v>
      </c>
      <c r="D15" s="33" t="s">
        <v>482</v>
      </c>
      <c r="E15" s="33">
        <v>1634</v>
      </c>
      <c r="F15" s="34">
        <v>852</v>
      </c>
      <c r="G15" s="34">
        <v>605</v>
      </c>
      <c r="H15" s="34">
        <v>1172</v>
      </c>
      <c r="I15" s="34">
        <v>1280</v>
      </c>
      <c r="L15" s="34"/>
      <c r="M15" s="34"/>
      <c r="N15" s="34"/>
      <c r="O15" s="34"/>
      <c r="P15" s="34"/>
      <c r="Q15" s="37"/>
      <c r="R15" s="37"/>
      <c r="S15" s="37"/>
      <c r="T15" s="37"/>
      <c r="U15" s="37"/>
      <c r="V15" s="37"/>
      <c r="W15" s="37"/>
      <c r="X15" s="37"/>
      <c r="Y15" s="37"/>
      <c r="Z15" s="37"/>
      <c r="AA15" s="37"/>
      <c r="AB15" s="37"/>
      <c r="AC15" s="37"/>
      <c r="AD15" s="37"/>
      <c r="AE15" s="37"/>
      <c r="AF15" s="37"/>
      <c r="AG15" s="58"/>
      <c r="AH15" s="37"/>
      <c r="AI15" s="37"/>
      <c r="AJ15" s="37"/>
      <c r="AK15" s="37"/>
    </row>
    <row r="16" spans="1:37">
      <c r="A16" s="41" t="s">
        <v>53</v>
      </c>
      <c r="B16" s="33" t="s">
        <v>54</v>
      </c>
      <c r="C16" s="33" t="s">
        <v>473</v>
      </c>
      <c r="D16" s="33" t="s">
        <v>483</v>
      </c>
      <c r="AG16" s="59">
        <v>7661988</v>
      </c>
      <c r="AH16" s="33">
        <v>8291031</v>
      </c>
      <c r="AI16" s="33">
        <v>8355170</v>
      </c>
      <c r="AJ16" s="33">
        <v>8530317</v>
      </c>
      <c r="AK16" s="33">
        <v>8685673</v>
      </c>
    </row>
    <row r="17" spans="1:37">
      <c r="A17" s="41" t="s">
        <v>53</v>
      </c>
      <c r="B17" s="33" t="s">
        <v>54</v>
      </c>
      <c r="C17" s="33" t="s">
        <v>473</v>
      </c>
      <c r="D17" s="33" t="s">
        <v>484</v>
      </c>
      <c r="AG17" s="59">
        <v>175712</v>
      </c>
      <c r="AH17" s="33">
        <v>222906</v>
      </c>
      <c r="AI17" s="33">
        <v>213915</v>
      </c>
      <c r="AJ17" s="33">
        <v>212218</v>
      </c>
      <c r="AK17" s="33">
        <v>226600</v>
      </c>
    </row>
    <row r="18" spans="1:37">
      <c r="A18" s="41" t="s">
        <v>53</v>
      </c>
      <c r="B18" s="33" t="s">
        <v>54</v>
      </c>
      <c r="C18" s="42" t="s">
        <v>473</v>
      </c>
      <c r="D18" s="42" t="s">
        <v>485</v>
      </c>
      <c r="E18" s="43">
        <f>SUM(E3:E15)</f>
        <v>1983526</v>
      </c>
      <c r="F18" s="43">
        <f>SUM(F3:F15)</f>
        <v>2376978</v>
      </c>
      <c r="G18" s="43">
        <f>SUM(G3:G15)</f>
        <v>2373179</v>
      </c>
      <c r="H18" s="43">
        <f>SUM(H3:H15)</f>
        <v>2353454</v>
      </c>
      <c r="I18" s="43">
        <f>SUM(I3:I15)</f>
        <v>2581062</v>
      </c>
      <c r="L18" s="44"/>
      <c r="M18" s="44"/>
      <c r="N18" s="44"/>
      <c r="O18" s="44"/>
      <c r="P18" s="44">
        <v>3544044</v>
      </c>
      <c r="Q18" s="44">
        <v>3365453</v>
      </c>
      <c r="R18" s="44">
        <v>3692308</v>
      </c>
      <c r="S18" s="44"/>
      <c r="T18" s="44"/>
      <c r="U18" s="44"/>
      <c r="V18" s="44"/>
      <c r="W18" s="44"/>
      <c r="X18" s="44"/>
      <c r="Y18" s="44">
        <v>5424335</v>
      </c>
      <c r="Z18" s="44">
        <v>5358676</v>
      </c>
      <c r="AA18" s="44">
        <v>5565299</v>
      </c>
      <c r="AB18" s="44">
        <v>5767220</v>
      </c>
      <c r="AC18" s="44">
        <v>5681121</v>
      </c>
      <c r="AD18" s="44">
        <v>7162092</v>
      </c>
      <c r="AE18" s="44">
        <v>7215092</v>
      </c>
      <c r="AF18" s="44">
        <v>7837700</v>
      </c>
      <c r="AG18" s="60">
        <f>SUM(AG3:AG17)</f>
        <v>7837700</v>
      </c>
      <c r="AH18" s="44">
        <f>SUM(AH3:AH17)</f>
        <v>8513937</v>
      </c>
      <c r="AI18" s="44">
        <f>SUM(AI3:AI17)</f>
        <v>8569085</v>
      </c>
      <c r="AJ18" s="44">
        <f>SUM(AJ3:AJ17)</f>
        <v>8742535</v>
      </c>
      <c r="AK18" s="44">
        <f>SUM(AK3:AK17)</f>
        <v>8912273</v>
      </c>
    </row>
    <row r="19" spans="1:37">
      <c r="A19" s="41" t="s">
        <v>53</v>
      </c>
      <c r="B19" s="33" t="s">
        <v>54</v>
      </c>
      <c r="C19" s="33" t="s">
        <v>486</v>
      </c>
      <c r="D19" s="33" t="s">
        <v>487</v>
      </c>
      <c r="E19" s="33">
        <v>660</v>
      </c>
      <c r="F19" s="37">
        <v>445</v>
      </c>
      <c r="G19" s="37">
        <v>456</v>
      </c>
      <c r="H19" s="37">
        <v>316</v>
      </c>
      <c r="I19" s="37">
        <v>771</v>
      </c>
      <c r="L19" s="37"/>
      <c r="M19" s="37"/>
      <c r="N19" s="37"/>
      <c r="O19" s="37"/>
      <c r="P19" s="37">
        <v>828701</v>
      </c>
      <c r="Q19" s="37">
        <v>850150</v>
      </c>
      <c r="R19" s="37">
        <v>861008</v>
      </c>
      <c r="S19" s="37"/>
      <c r="T19" s="37"/>
      <c r="U19" s="37"/>
      <c r="V19" s="37"/>
      <c r="W19" s="37"/>
      <c r="X19" s="37"/>
      <c r="Y19" s="37"/>
      <c r="Z19" s="37"/>
      <c r="AA19" s="37"/>
      <c r="AB19" s="37"/>
      <c r="AC19" s="37"/>
      <c r="AD19" s="37"/>
      <c r="AE19" s="37"/>
      <c r="AF19" s="37"/>
      <c r="AG19" s="58"/>
      <c r="AH19" s="37"/>
      <c r="AI19" s="37"/>
      <c r="AJ19" s="37"/>
      <c r="AK19" s="37"/>
    </row>
    <row r="20" spans="1:37">
      <c r="A20" s="41" t="s">
        <v>53</v>
      </c>
      <c r="B20" s="33" t="s">
        <v>54</v>
      </c>
      <c r="C20" s="33" t="s">
        <v>486</v>
      </c>
      <c r="D20" s="33" t="s">
        <v>488</v>
      </c>
      <c r="E20" s="33">
        <v>229124</v>
      </c>
      <c r="F20" s="37">
        <v>229421</v>
      </c>
      <c r="G20" s="37">
        <v>225085</v>
      </c>
      <c r="H20" s="37">
        <v>276992</v>
      </c>
      <c r="I20" s="37">
        <v>290477</v>
      </c>
      <c r="L20" s="37"/>
      <c r="M20" s="37"/>
      <c r="N20" s="37"/>
      <c r="O20" s="37"/>
      <c r="P20" s="37"/>
      <c r="Q20" s="37"/>
      <c r="R20" s="37"/>
      <c r="S20" s="37"/>
      <c r="T20" s="37"/>
      <c r="U20" s="37"/>
      <c r="V20" s="37"/>
      <c r="W20" s="37"/>
      <c r="X20" s="37"/>
      <c r="Y20" s="37"/>
      <c r="Z20" s="37"/>
      <c r="AA20" s="37"/>
      <c r="AB20" s="37"/>
      <c r="AC20" s="37"/>
      <c r="AD20" s="37"/>
      <c r="AE20" s="37"/>
      <c r="AF20" s="37"/>
      <c r="AG20" s="58"/>
      <c r="AH20" s="37"/>
      <c r="AI20" s="37"/>
      <c r="AJ20" s="37"/>
      <c r="AK20" s="37"/>
    </row>
    <row r="21" spans="1:37">
      <c r="A21" s="41" t="s">
        <v>53</v>
      </c>
      <c r="B21" s="33" t="s">
        <v>54</v>
      </c>
      <c r="C21" s="33" t="s">
        <v>486</v>
      </c>
      <c r="D21" s="33" t="s">
        <v>489</v>
      </c>
      <c r="E21" s="33">
        <v>306465</v>
      </c>
      <c r="F21" s="37">
        <v>306454</v>
      </c>
      <c r="G21" s="37">
        <v>286803</v>
      </c>
      <c r="H21" s="37">
        <v>302458</v>
      </c>
      <c r="I21" s="37">
        <v>336246</v>
      </c>
      <c r="L21" s="37"/>
      <c r="M21" s="37"/>
      <c r="N21" s="37"/>
      <c r="O21" s="37"/>
      <c r="P21" s="37"/>
      <c r="Q21" s="37"/>
      <c r="R21" s="37"/>
      <c r="S21" s="37"/>
      <c r="T21" s="37"/>
      <c r="U21" s="37"/>
      <c r="V21" s="37"/>
      <c r="W21" s="37"/>
      <c r="X21" s="37"/>
      <c r="Y21" s="37"/>
      <c r="Z21" s="37"/>
      <c r="AA21" s="37"/>
      <c r="AB21" s="37"/>
      <c r="AC21" s="37"/>
      <c r="AD21" s="37"/>
      <c r="AE21" s="37"/>
      <c r="AF21" s="37"/>
      <c r="AG21" s="58"/>
      <c r="AH21" s="37"/>
      <c r="AI21" s="37"/>
      <c r="AJ21" s="37"/>
      <c r="AK21" s="37"/>
    </row>
    <row r="22" spans="1:37">
      <c r="A22" s="41" t="s">
        <v>53</v>
      </c>
      <c r="B22" s="33" t="s">
        <v>54</v>
      </c>
      <c r="C22" s="33" t="s">
        <v>486</v>
      </c>
      <c r="D22" s="33" t="s">
        <v>490</v>
      </c>
      <c r="F22" s="37"/>
      <c r="G22" s="37"/>
      <c r="H22" s="37"/>
      <c r="I22" s="37"/>
      <c r="L22" s="37"/>
      <c r="M22" s="37"/>
      <c r="N22" s="37"/>
      <c r="O22" s="37"/>
      <c r="P22" s="37"/>
      <c r="Q22" s="37"/>
      <c r="R22" s="37"/>
      <c r="S22" s="37"/>
      <c r="T22" s="37"/>
      <c r="U22" s="37"/>
      <c r="V22" s="37"/>
      <c r="W22" s="37"/>
      <c r="X22" s="37"/>
      <c r="Y22" s="37"/>
      <c r="Z22" s="37"/>
      <c r="AA22" s="37"/>
      <c r="AB22" s="37"/>
      <c r="AC22" s="37"/>
      <c r="AD22" s="37"/>
      <c r="AE22" s="37"/>
      <c r="AG22" s="58">
        <v>1163857</v>
      </c>
      <c r="AH22" s="37">
        <v>1055259</v>
      </c>
      <c r="AI22" s="37">
        <v>1143354</v>
      </c>
      <c r="AJ22" s="37">
        <v>1260859</v>
      </c>
      <c r="AK22" s="37">
        <v>1407627</v>
      </c>
    </row>
    <row r="23" spans="1:37">
      <c r="A23" s="41" t="s">
        <v>53</v>
      </c>
      <c r="B23" s="33" t="s">
        <v>54</v>
      </c>
      <c r="C23" s="33" t="s">
        <v>486</v>
      </c>
      <c r="D23" s="33" t="s">
        <v>491</v>
      </c>
      <c r="E23" s="33">
        <v>298723</v>
      </c>
      <c r="F23" s="37">
        <v>274723</v>
      </c>
      <c r="G23" s="37">
        <v>291485</v>
      </c>
      <c r="H23" s="37">
        <v>321388</v>
      </c>
      <c r="I23" s="37">
        <v>333690</v>
      </c>
      <c r="L23" s="37"/>
      <c r="M23" s="37"/>
      <c r="N23" s="37"/>
      <c r="O23" s="37"/>
      <c r="P23" s="37">
        <v>709491</v>
      </c>
      <c r="Q23" s="37">
        <v>797551</v>
      </c>
      <c r="R23" s="37">
        <v>859083</v>
      </c>
      <c r="S23" s="37"/>
      <c r="T23" s="37"/>
      <c r="U23" s="37"/>
      <c r="V23" s="37"/>
      <c r="W23" s="37"/>
      <c r="X23" s="37"/>
      <c r="Y23" s="37"/>
      <c r="Z23" s="37"/>
      <c r="AA23" s="37"/>
      <c r="AB23" s="37"/>
      <c r="AC23" s="37"/>
      <c r="AD23" s="37"/>
      <c r="AE23" s="37"/>
      <c r="AG23" s="58">
        <v>2334952</v>
      </c>
      <c r="AH23" s="37">
        <v>2114691</v>
      </c>
      <c r="AI23" s="37">
        <v>2146245</v>
      </c>
      <c r="AJ23" s="37">
        <v>2252814</v>
      </c>
      <c r="AK23" s="37">
        <v>2590343</v>
      </c>
    </row>
    <row r="24" spans="1:37">
      <c r="A24" s="41" t="s">
        <v>53</v>
      </c>
      <c r="B24" s="33" t="s">
        <v>54</v>
      </c>
      <c r="C24" s="33" t="s">
        <v>486</v>
      </c>
      <c r="D24" s="33" t="s">
        <v>492</v>
      </c>
      <c r="E24" s="33">
        <v>840088</v>
      </c>
      <c r="F24" s="37">
        <v>833734</v>
      </c>
      <c r="G24" s="37">
        <v>869063</v>
      </c>
      <c r="H24" s="37">
        <v>938370</v>
      </c>
      <c r="I24" s="37">
        <v>988468</v>
      </c>
      <c r="L24" s="37"/>
      <c r="M24" s="37"/>
      <c r="N24" s="37"/>
      <c r="O24" s="37"/>
      <c r="P24" s="37">
        <v>963156</v>
      </c>
      <c r="Q24" s="37">
        <v>1015130</v>
      </c>
      <c r="R24" s="37">
        <v>915097</v>
      </c>
      <c r="S24" s="37"/>
      <c r="T24" s="37"/>
      <c r="U24" s="37"/>
      <c r="V24" s="37"/>
      <c r="W24" s="37"/>
      <c r="X24" s="37"/>
      <c r="Y24" s="37"/>
      <c r="Z24" s="37"/>
      <c r="AA24" s="37"/>
      <c r="AB24" s="37"/>
      <c r="AC24" s="37"/>
      <c r="AD24" s="37"/>
      <c r="AE24" s="37"/>
      <c r="AG24" s="58">
        <v>2220766</v>
      </c>
      <c r="AH24" s="37">
        <v>2653087</v>
      </c>
      <c r="AI24" s="37">
        <v>3004436</v>
      </c>
      <c r="AJ24" s="37">
        <v>2777232</v>
      </c>
      <c r="AK24" s="37">
        <v>3440357</v>
      </c>
    </row>
    <row r="25" spans="1:37">
      <c r="A25" s="41" t="s">
        <v>53</v>
      </c>
      <c r="B25" s="33" t="s">
        <v>54</v>
      </c>
      <c r="C25" s="33" t="s">
        <v>486</v>
      </c>
      <c r="D25" s="33" t="s">
        <v>493</v>
      </c>
      <c r="AG25" s="59">
        <v>1140370</v>
      </c>
      <c r="AH25" s="33">
        <v>1260179</v>
      </c>
      <c r="AI25" s="33">
        <v>1456885</v>
      </c>
      <c r="AJ25" s="33">
        <v>1669501</v>
      </c>
      <c r="AK25" s="33">
        <v>2010176</v>
      </c>
    </row>
    <row r="26" spans="1:37">
      <c r="A26" s="41" t="s">
        <v>53</v>
      </c>
      <c r="B26" s="33" t="s">
        <v>54</v>
      </c>
      <c r="C26" s="42" t="s">
        <v>486</v>
      </c>
      <c r="D26" s="42" t="s">
        <v>494</v>
      </c>
      <c r="E26" s="44">
        <f>SUM(E19:E24)</f>
        <v>1675060</v>
      </c>
      <c r="F26" s="44">
        <f>SUM(F19:F24)</f>
        <v>1644777</v>
      </c>
      <c r="G26" s="44">
        <f>SUM(G19:G24)</f>
        <v>1672892</v>
      </c>
      <c r="H26" s="44">
        <f>SUM(H19:H24)</f>
        <v>1839524</v>
      </c>
      <c r="I26" s="44">
        <f>SUM(I19:I24)</f>
        <v>1949652</v>
      </c>
      <c r="L26" s="44"/>
      <c r="M26" s="44"/>
      <c r="N26" s="44"/>
      <c r="O26" s="44"/>
      <c r="P26" s="44">
        <f t="shared" ref="P26:R26" si="0">SUM(P19:P24)</f>
        <v>2501348</v>
      </c>
      <c r="Q26" s="44">
        <f t="shared" si="0"/>
        <v>2662831</v>
      </c>
      <c r="R26" s="44">
        <f t="shared" si="0"/>
        <v>2635188</v>
      </c>
      <c r="S26" s="44"/>
      <c r="T26" s="44"/>
      <c r="U26" s="44"/>
      <c r="V26" s="44"/>
      <c r="W26" s="44"/>
      <c r="X26" s="44"/>
      <c r="Y26" s="44">
        <v>3442252</v>
      </c>
      <c r="Z26" s="44">
        <v>3711838</v>
      </c>
      <c r="AA26" s="44">
        <v>4053832</v>
      </c>
      <c r="AB26" s="44">
        <v>4487617</v>
      </c>
      <c r="AC26" s="44">
        <v>4394635</v>
      </c>
      <c r="AD26" s="44">
        <v>5259621</v>
      </c>
      <c r="AE26" s="44">
        <v>5032141</v>
      </c>
      <c r="AF26" s="44">
        <v>5719575</v>
      </c>
      <c r="AG26" s="60">
        <f>SUM(AG19:AG25)</f>
        <v>6859945</v>
      </c>
      <c r="AH26" s="44">
        <f t="shared" ref="AH26:AK26" si="1">SUM(AH19:AH25)</f>
        <v>7083216</v>
      </c>
      <c r="AI26" s="44">
        <f t="shared" si="1"/>
        <v>7750920</v>
      </c>
      <c r="AJ26" s="44">
        <f t="shared" si="1"/>
        <v>7960406</v>
      </c>
      <c r="AK26" s="44">
        <f t="shared" si="1"/>
        <v>9448503</v>
      </c>
    </row>
    <row r="27" spans="1:37">
      <c r="A27" s="41" t="s">
        <v>53</v>
      </c>
      <c r="B27" s="33" t="s">
        <v>54</v>
      </c>
      <c r="C27" s="42" t="s">
        <v>495</v>
      </c>
      <c r="D27" s="42" t="s">
        <v>496</v>
      </c>
      <c r="E27" s="45">
        <f>E18-E26</f>
        <v>308466</v>
      </c>
      <c r="F27" s="45">
        <f>F18-F26</f>
        <v>732201</v>
      </c>
      <c r="G27" s="45">
        <f>G18-G26</f>
        <v>700287</v>
      </c>
      <c r="H27" s="45">
        <f>H18-H26</f>
        <v>513930</v>
      </c>
      <c r="I27" s="45">
        <f>I18-I26</f>
        <v>631410</v>
      </c>
      <c r="L27" s="45"/>
      <c r="M27" s="45"/>
      <c r="N27" s="45"/>
      <c r="O27" s="45"/>
      <c r="P27" s="45">
        <f t="shared" ref="P27:AE27" si="2">P18-P26</f>
        <v>1042696</v>
      </c>
      <c r="Q27" s="45">
        <f t="shared" si="2"/>
        <v>702622</v>
      </c>
      <c r="R27" s="45">
        <f t="shared" si="2"/>
        <v>1057120</v>
      </c>
      <c r="S27" s="45"/>
      <c r="T27" s="45"/>
      <c r="U27" s="45"/>
      <c r="V27" s="45"/>
      <c r="W27" s="45"/>
      <c r="X27" s="45"/>
      <c r="Y27" s="45">
        <f t="shared" si="2"/>
        <v>1982083</v>
      </c>
      <c r="Z27" s="45">
        <f t="shared" si="2"/>
        <v>1646838</v>
      </c>
      <c r="AA27" s="45">
        <f t="shared" si="2"/>
        <v>1511467</v>
      </c>
      <c r="AB27" s="45">
        <f t="shared" si="2"/>
        <v>1279603</v>
      </c>
      <c r="AC27" s="45">
        <f t="shared" si="2"/>
        <v>1286486</v>
      </c>
      <c r="AD27" s="45">
        <f t="shared" si="2"/>
        <v>1902471</v>
      </c>
      <c r="AE27" s="45">
        <f t="shared" si="2"/>
        <v>2182951</v>
      </c>
      <c r="AF27" s="45">
        <f>AG18-AF26</f>
        <v>2118125</v>
      </c>
      <c r="AG27" s="61">
        <f>AG18-AG26</f>
        <v>977755</v>
      </c>
      <c r="AH27" s="45">
        <f>AH18-AH26</f>
        <v>1430721</v>
      </c>
      <c r="AI27" s="45">
        <f>AI18-AI26</f>
        <v>818165</v>
      </c>
      <c r="AJ27" s="45">
        <f>AJ18-AJ26</f>
        <v>782129</v>
      </c>
      <c r="AK27" s="45">
        <f>AK18-AK26</f>
        <v>-536230</v>
      </c>
    </row>
    <row r="28" spans="1:37">
      <c r="A28" s="41" t="s">
        <v>53</v>
      </c>
      <c r="B28" s="33" t="s">
        <v>54</v>
      </c>
      <c r="C28" s="33" t="s">
        <v>495</v>
      </c>
      <c r="D28" s="46" t="s">
        <v>497</v>
      </c>
      <c r="E28" s="46">
        <v>152283</v>
      </c>
      <c r="F28" s="47">
        <v>154875</v>
      </c>
      <c r="G28" s="47">
        <v>213606</v>
      </c>
      <c r="H28" s="47">
        <v>188286</v>
      </c>
      <c r="I28" s="47">
        <v>128824</v>
      </c>
      <c r="L28" s="45"/>
      <c r="M28" s="45"/>
      <c r="N28" s="45"/>
      <c r="O28" s="45"/>
      <c r="P28" s="47">
        <v>91391</v>
      </c>
      <c r="Q28" s="47">
        <v>70528</v>
      </c>
      <c r="R28" s="47">
        <v>79685</v>
      </c>
      <c r="S28" s="47"/>
      <c r="T28" s="47"/>
      <c r="U28" s="47"/>
      <c r="V28" s="47"/>
      <c r="W28" s="45"/>
      <c r="X28" s="45"/>
      <c r="Y28" s="47">
        <v>107554</v>
      </c>
      <c r="Z28" s="47">
        <v>86644</v>
      </c>
      <c r="AA28" s="47">
        <v>8572</v>
      </c>
      <c r="AB28" s="47">
        <v>14154</v>
      </c>
      <c r="AC28" s="47">
        <v>1345</v>
      </c>
      <c r="AD28" s="47">
        <v>1750</v>
      </c>
      <c r="AE28" s="47">
        <v>1550</v>
      </c>
      <c r="AF28" s="47">
        <v>1563</v>
      </c>
      <c r="AG28" s="62">
        <v>1563</v>
      </c>
      <c r="AH28" s="47">
        <v>-13630</v>
      </c>
      <c r="AI28" s="47">
        <v>83643</v>
      </c>
      <c r="AJ28" s="47">
        <v>43130</v>
      </c>
      <c r="AK28" s="47">
        <v>105418</v>
      </c>
    </row>
    <row r="29" spans="1:37">
      <c r="A29" s="41" t="s">
        <v>53</v>
      </c>
      <c r="B29" s="33" t="s">
        <v>54</v>
      </c>
      <c r="C29" s="33" t="s">
        <v>495</v>
      </c>
      <c r="D29" s="46" t="s">
        <v>498</v>
      </c>
      <c r="E29" s="46">
        <v>46200</v>
      </c>
      <c r="F29" s="47">
        <v>48000</v>
      </c>
      <c r="G29" s="47">
        <v>36000</v>
      </c>
      <c r="H29" s="47">
        <v>40000</v>
      </c>
      <c r="I29" s="47">
        <v>40000</v>
      </c>
      <c r="L29" s="45"/>
      <c r="M29" s="45"/>
      <c r="N29" s="45"/>
      <c r="O29" s="45"/>
      <c r="P29" s="47"/>
      <c r="Q29" s="47"/>
      <c r="R29" s="47"/>
      <c r="S29" s="47"/>
      <c r="T29" s="47"/>
      <c r="U29" s="47"/>
      <c r="V29" s="47"/>
      <c r="W29" s="45"/>
      <c r="X29" s="45"/>
      <c r="Y29" s="47"/>
      <c r="Z29" s="47"/>
      <c r="AA29" s="47"/>
      <c r="AB29" s="47"/>
      <c r="AC29" s="45"/>
      <c r="AD29" s="45"/>
      <c r="AE29" s="45"/>
      <c r="AF29" s="45"/>
      <c r="AG29" s="61"/>
      <c r="AH29" s="47"/>
      <c r="AI29" s="47"/>
      <c r="AJ29" s="47"/>
      <c r="AK29" s="47"/>
    </row>
    <row r="30" spans="1:37">
      <c r="A30" s="41" t="s">
        <v>53</v>
      </c>
      <c r="B30" s="33" t="s">
        <v>54</v>
      </c>
      <c r="C30" s="33" t="s">
        <v>495</v>
      </c>
      <c r="D30" s="46" t="s">
        <v>499</v>
      </c>
      <c r="E30" s="46">
        <v>9670</v>
      </c>
      <c r="F30" s="47">
        <v>9670</v>
      </c>
      <c r="G30" s="47">
        <v>9670</v>
      </c>
      <c r="H30" s="47">
        <v>11870</v>
      </c>
      <c r="I30" s="47">
        <v>9670</v>
      </c>
      <c r="L30" s="45"/>
      <c r="M30" s="45"/>
      <c r="N30" s="45"/>
      <c r="O30" s="45"/>
      <c r="P30" s="47">
        <v>10110</v>
      </c>
      <c r="Q30" s="47">
        <v>10110</v>
      </c>
      <c r="R30" s="47">
        <v>9277</v>
      </c>
      <c r="S30" s="47"/>
      <c r="T30" s="47"/>
      <c r="U30" s="47"/>
      <c r="V30" s="47"/>
      <c r="W30" s="45"/>
      <c r="X30" s="45"/>
      <c r="Y30" s="47"/>
      <c r="Z30" s="47"/>
      <c r="AA30" s="47"/>
      <c r="AB30" s="47"/>
      <c r="AC30" s="45"/>
      <c r="AD30" s="45"/>
      <c r="AE30" s="45"/>
      <c r="AF30" s="45"/>
      <c r="AG30" s="61"/>
      <c r="AH30" s="47"/>
      <c r="AI30" s="47"/>
      <c r="AJ30" s="47"/>
      <c r="AK30" s="47"/>
    </row>
    <row r="31" spans="1:37">
      <c r="A31" s="41" t="s">
        <v>53</v>
      </c>
      <c r="B31" s="33" t="s">
        <v>54</v>
      </c>
      <c r="C31" s="33" t="s">
        <v>495</v>
      </c>
      <c r="D31" s="46" t="s">
        <v>500</v>
      </c>
      <c r="E31" s="46">
        <v>7493</v>
      </c>
      <c r="F31" s="47">
        <v>12921</v>
      </c>
      <c r="G31" s="47">
        <v>8591</v>
      </c>
      <c r="H31" s="47">
        <v>4699</v>
      </c>
      <c r="I31" s="47">
        <v>9111</v>
      </c>
      <c r="L31" s="45"/>
      <c r="M31" s="45"/>
      <c r="N31" s="45"/>
      <c r="O31" s="45"/>
      <c r="P31" s="47">
        <v>5482</v>
      </c>
      <c r="Q31" s="47">
        <v>9634</v>
      </c>
      <c r="R31" s="47">
        <v>13726</v>
      </c>
      <c r="S31" s="47"/>
      <c r="T31" s="47"/>
      <c r="U31" s="47"/>
      <c r="V31" s="47"/>
      <c r="W31" s="45"/>
      <c r="X31" s="45"/>
      <c r="Y31" s="47">
        <v>2399</v>
      </c>
      <c r="Z31" s="47">
        <v>13986</v>
      </c>
      <c r="AA31" s="47">
        <v>10584</v>
      </c>
      <c r="AB31" s="47">
        <v>88439</v>
      </c>
      <c r="AC31" s="47">
        <v>98399</v>
      </c>
      <c r="AD31" s="47">
        <v>41628</v>
      </c>
      <c r="AE31" s="47">
        <v>37573</v>
      </c>
      <c r="AF31" s="47">
        <v>20099</v>
      </c>
      <c r="AG31" s="62">
        <v>20099</v>
      </c>
      <c r="AH31" s="47">
        <v>12039</v>
      </c>
      <c r="AI31" s="47">
        <v>159654</v>
      </c>
      <c r="AJ31" s="47">
        <v>105819</v>
      </c>
      <c r="AK31" s="47">
        <v>106793</v>
      </c>
    </row>
    <row r="32" spans="1:37">
      <c r="A32" s="41" t="s">
        <v>53</v>
      </c>
      <c r="B32" s="33" t="s">
        <v>54</v>
      </c>
      <c r="C32" s="33" t="s">
        <v>495</v>
      </c>
      <c r="D32" s="46" t="s">
        <v>501</v>
      </c>
      <c r="P32" s="33">
        <v>53020</v>
      </c>
      <c r="Q32" s="33">
        <v>0</v>
      </c>
      <c r="R32" s="33">
        <v>0</v>
      </c>
      <c r="AG32" s="59"/>
      <c r="AH32" s="46"/>
      <c r="AI32" s="46"/>
      <c r="AJ32" s="46"/>
      <c r="AK32" s="46"/>
    </row>
    <row r="33" spans="1:37">
      <c r="A33" s="41" t="s">
        <v>53</v>
      </c>
      <c r="B33" s="33" t="s">
        <v>54</v>
      </c>
      <c r="C33" s="33" t="s">
        <v>495</v>
      </c>
      <c r="D33" s="33" t="s">
        <v>502</v>
      </c>
      <c r="P33" s="33">
        <v>111754</v>
      </c>
      <c r="Q33" s="33">
        <v>0</v>
      </c>
      <c r="R33" s="33">
        <v>0</v>
      </c>
      <c r="AG33" s="59"/>
      <c r="AH33" s="46"/>
      <c r="AI33" s="46"/>
      <c r="AJ33" s="46"/>
      <c r="AK33" s="47">
        <v>691799</v>
      </c>
    </row>
    <row r="34" spans="1:37">
      <c r="A34" s="41" t="s">
        <v>53</v>
      </c>
      <c r="B34" s="33" t="s">
        <v>54</v>
      </c>
      <c r="C34" s="33" t="s">
        <v>495</v>
      </c>
      <c r="D34" s="33" t="s">
        <v>503</v>
      </c>
      <c r="E34" s="33">
        <v>-282515</v>
      </c>
      <c r="F34" s="37">
        <v>-262124</v>
      </c>
      <c r="G34" s="37">
        <v>-257287</v>
      </c>
      <c r="H34" s="37">
        <v>-251945</v>
      </c>
      <c r="I34" s="37">
        <v>-246074</v>
      </c>
      <c r="L34" s="37"/>
      <c r="M34" s="37"/>
      <c r="N34" s="37"/>
      <c r="O34" s="37"/>
      <c r="P34" s="37">
        <v>-116031</v>
      </c>
      <c r="Q34" s="37">
        <v>-108244</v>
      </c>
      <c r="R34" s="37">
        <v>-99684</v>
      </c>
      <c r="S34" s="37"/>
      <c r="T34" s="37"/>
      <c r="U34" s="37"/>
      <c r="V34" s="37"/>
      <c r="W34" s="37"/>
      <c r="X34" s="37"/>
      <c r="Y34" s="37">
        <v>-11777</v>
      </c>
      <c r="Z34" s="37">
        <v>-3000</v>
      </c>
      <c r="AA34" s="37"/>
      <c r="AB34" s="37"/>
      <c r="AC34" s="37"/>
      <c r="AD34" s="37">
        <v>-456731</v>
      </c>
      <c r="AE34" s="37">
        <v>-575623</v>
      </c>
      <c r="AF34" s="37">
        <v>-670758</v>
      </c>
      <c r="AG34" s="58">
        <v>-670758</v>
      </c>
      <c r="AH34" s="37">
        <v>-882269</v>
      </c>
      <c r="AI34" s="37">
        <v>-876084</v>
      </c>
      <c r="AJ34" s="37">
        <v>-795435</v>
      </c>
      <c r="AK34" s="37">
        <v>-783225</v>
      </c>
    </row>
    <row r="35" spans="1:37">
      <c r="A35" s="41" t="s">
        <v>53</v>
      </c>
      <c r="B35" s="33" t="s">
        <v>54</v>
      </c>
      <c r="C35" s="33" t="s">
        <v>495</v>
      </c>
      <c r="D35" s="33" t="s">
        <v>504</v>
      </c>
      <c r="E35" s="33">
        <v>0</v>
      </c>
      <c r="F35" s="37">
        <v>0</v>
      </c>
      <c r="G35" s="37">
        <v>-373</v>
      </c>
      <c r="H35" s="37">
        <v>-1209</v>
      </c>
      <c r="I35" s="37">
        <v>-1160</v>
      </c>
      <c r="L35" s="37"/>
      <c r="M35" s="37"/>
      <c r="N35" s="37"/>
      <c r="O35" s="37"/>
      <c r="P35" s="37">
        <v>-120063</v>
      </c>
      <c r="Q35" s="37">
        <v>-121352</v>
      </c>
      <c r="R35" s="37">
        <v>-124674</v>
      </c>
      <c r="S35" s="37"/>
      <c r="T35" s="37"/>
      <c r="U35" s="37"/>
      <c r="V35" s="37"/>
      <c r="W35" s="37"/>
      <c r="X35" s="37"/>
      <c r="Y35" s="37">
        <v>-134573</v>
      </c>
      <c r="Z35" s="37">
        <v>-207560</v>
      </c>
      <c r="AA35" s="37">
        <v>-123704</v>
      </c>
      <c r="AB35" s="37">
        <v>-122828</v>
      </c>
      <c r="AC35" s="37">
        <v>-136123</v>
      </c>
      <c r="AD35" s="37"/>
      <c r="AE35" s="37"/>
      <c r="AF35" s="37"/>
      <c r="AG35" s="58"/>
      <c r="AH35" s="37"/>
      <c r="AI35" s="37"/>
      <c r="AJ35" s="37"/>
      <c r="AK35" s="37"/>
    </row>
    <row r="36" spans="1:37">
      <c r="A36" s="41" t="s">
        <v>53</v>
      </c>
      <c r="B36" s="33" t="s">
        <v>54</v>
      </c>
      <c r="C36" s="33" t="s">
        <v>495</v>
      </c>
      <c r="D36" s="33" t="s">
        <v>493</v>
      </c>
      <c r="E36" s="33">
        <v>-306975</v>
      </c>
      <c r="F36" s="37">
        <v>-339059</v>
      </c>
      <c r="G36" s="37">
        <v>-348834</v>
      </c>
      <c r="H36" s="37">
        <v>-373002</v>
      </c>
      <c r="I36" s="37">
        <v>-410597</v>
      </c>
      <c r="L36" s="37"/>
      <c r="M36" s="37"/>
      <c r="N36" s="37"/>
      <c r="O36" s="37"/>
      <c r="P36" s="37">
        <v>-660490</v>
      </c>
      <c r="Q36" s="37">
        <v>-712010</v>
      </c>
      <c r="R36" s="37">
        <v>-770104</v>
      </c>
      <c r="S36" s="37"/>
      <c r="T36" s="37"/>
      <c r="U36" s="37"/>
      <c r="V36" s="37"/>
      <c r="W36" s="37"/>
      <c r="X36" s="37"/>
      <c r="Y36" s="37">
        <v>-975878</v>
      </c>
      <c r="Z36" s="37">
        <v>-777083</v>
      </c>
      <c r="AA36" s="37">
        <v>-741475</v>
      </c>
      <c r="AB36" s="37">
        <v>-784173</v>
      </c>
      <c r="AC36" s="37">
        <v>-788695</v>
      </c>
      <c r="AD36" s="37">
        <v>-953981</v>
      </c>
      <c r="AE36" s="37">
        <v>-1112149</v>
      </c>
      <c r="AF36" s="37">
        <v>-1162661</v>
      </c>
      <c r="AG36" s="58"/>
      <c r="AH36" s="37"/>
      <c r="AI36" s="37"/>
      <c r="AJ36" s="37"/>
      <c r="AK36" s="37"/>
    </row>
    <row r="37" spans="1:37">
      <c r="A37" s="41" t="s">
        <v>53</v>
      </c>
      <c r="B37" s="33" t="s">
        <v>54</v>
      </c>
      <c r="C37" s="33" t="s">
        <v>495</v>
      </c>
      <c r="D37" s="33" t="s">
        <v>505</v>
      </c>
      <c r="E37" s="33">
        <v>-7831</v>
      </c>
      <c r="F37" s="37">
        <v>-8245</v>
      </c>
      <c r="G37" s="37">
        <v>-8230</v>
      </c>
      <c r="H37" s="37">
        <v>-8230</v>
      </c>
      <c r="I37" s="37">
        <v>-8230</v>
      </c>
      <c r="L37" s="37"/>
      <c r="M37" s="37"/>
      <c r="N37" s="37"/>
      <c r="O37" s="37"/>
      <c r="P37" s="37">
        <v>-8515</v>
      </c>
      <c r="Q37" s="37">
        <v>-8515</v>
      </c>
      <c r="R37" s="37">
        <v>-8515</v>
      </c>
      <c r="S37" s="37"/>
      <c r="T37" s="37"/>
      <c r="U37" s="37"/>
      <c r="V37" s="37"/>
      <c r="W37" s="37"/>
      <c r="X37" s="37"/>
      <c r="Y37" s="37">
        <v>-9812</v>
      </c>
      <c r="Z37" s="37">
        <v>-4089</v>
      </c>
      <c r="AA37" s="37"/>
      <c r="AB37" s="37"/>
      <c r="AC37" s="37"/>
      <c r="AD37" s="37"/>
      <c r="AE37" s="37"/>
      <c r="AF37" s="37"/>
      <c r="AG37" s="58"/>
      <c r="AH37" s="37"/>
      <c r="AI37" s="37"/>
      <c r="AJ37" s="37"/>
      <c r="AK37" s="37"/>
    </row>
    <row r="38" spans="1:37">
      <c r="A38" s="41" t="s">
        <v>53</v>
      </c>
      <c r="B38" s="33" t="s">
        <v>54</v>
      </c>
      <c r="C38" s="33" t="s">
        <v>495</v>
      </c>
      <c r="D38" s="33" t="s">
        <v>506</v>
      </c>
      <c r="F38" s="37"/>
      <c r="G38" s="37"/>
      <c r="H38" s="37"/>
      <c r="I38" s="37"/>
      <c r="L38" s="37"/>
      <c r="M38" s="37"/>
      <c r="N38" s="37"/>
      <c r="O38" s="37"/>
      <c r="P38" s="37">
        <v>-134051</v>
      </c>
      <c r="Q38" s="37">
        <v>-140856</v>
      </c>
      <c r="R38" s="37">
        <v>-142139</v>
      </c>
      <c r="S38" s="37"/>
      <c r="T38" s="37"/>
      <c r="U38" s="37"/>
      <c r="V38" s="37"/>
      <c r="W38" s="37"/>
      <c r="X38" s="37"/>
      <c r="Y38" s="37">
        <v>-136565</v>
      </c>
      <c r="Z38" s="37">
        <v>-137015</v>
      </c>
      <c r="AA38" s="37">
        <v>-133921</v>
      </c>
      <c r="AB38" s="37">
        <v>-134038</v>
      </c>
      <c r="AC38" s="37">
        <v>-133928</v>
      </c>
      <c r="AD38" s="37">
        <v>-136838</v>
      </c>
      <c r="AE38" s="37">
        <v>-132201</v>
      </c>
      <c r="AF38" s="37">
        <v>-132201</v>
      </c>
      <c r="AG38" s="58">
        <v>-132201</v>
      </c>
      <c r="AH38" s="37">
        <v>-140520</v>
      </c>
      <c r="AI38" s="37">
        <v>-117929</v>
      </c>
      <c r="AJ38" s="37">
        <v>-127350</v>
      </c>
      <c r="AK38" s="37">
        <v>-127912</v>
      </c>
    </row>
    <row r="39" spans="1:37">
      <c r="A39" s="41" t="s">
        <v>53</v>
      </c>
      <c r="B39" s="33" t="s">
        <v>54</v>
      </c>
      <c r="C39" s="33" t="s">
        <v>495</v>
      </c>
      <c r="D39" s="33" t="s">
        <v>507</v>
      </c>
      <c r="P39" s="33">
        <v>-218123</v>
      </c>
      <c r="Q39" s="33">
        <v>0</v>
      </c>
      <c r="R39" s="33">
        <v>0</v>
      </c>
      <c r="AG39" s="59"/>
    </row>
    <row r="40" spans="1:37">
      <c r="A40" s="41" t="s">
        <v>53</v>
      </c>
      <c r="B40" s="33" t="s">
        <v>54</v>
      </c>
      <c r="C40" s="33" t="s">
        <v>495</v>
      </c>
      <c r="D40" s="33" t="s">
        <v>484</v>
      </c>
      <c r="P40" s="33">
        <v>-9481</v>
      </c>
      <c r="Q40" s="33">
        <v>-15040</v>
      </c>
      <c r="R40" s="33">
        <v>0</v>
      </c>
      <c r="AG40" s="59"/>
    </row>
    <row r="41" spans="1:37">
      <c r="A41" s="41" t="s">
        <v>53</v>
      </c>
      <c r="B41" s="33" t="s">
        <v>54</v>
      </c>
      <c r="C41" s="42" t="s">
        <v>495</v>
      </c>
      <c r="D41" s="42" t="s">
        <v>508</v>
      </c>
      <c r="E41" s="44">
        <f>SUM(E28:E40)</f>
        <v>-381675</v>
      </c>
      <c r="F41" s="44">
        <f t="shared" ref="F41:I41" si="3">SUM(F28:F40)</f>
        <v>-383962</v>
      </c>
      <c r="G41" s="44">
        <f t="shared" si="3"/>
        <v>-346857</v>
      </c>
      <c r="H41" s="44">
        <f t="shared" si="3"/>
        <v>-389531</v>
      </c>
      <c r="I41" s="44">
        <f t="shared" si="3"/>
        <v>-478456</v>
      </c>
      <c r="L41" s="44"/>
      <c r="M41" s="44"/>
      <c r="N41" s="44"/>
      <c r="O41" s="44"/>
      <c r="P41" s="44">
        <f t="shared" ref="P41" si="4">SUM(P28:P40)</f>
        <v>-994997</v>
      </c>
      <c r="Q41" s="44">
        <f t="shared" ref="Q41" si="5">SUM(Q28:Q40)</f>
        <v>-1015745</v>
      </c>
      <c r="R41" s="44">
        <f t="shared" ref="R41" si="6">SUM(R28:R40)</f>
        <v>-1042428</v>
      </c>
      <c r="S41" s="44"/>
      <c r="T41" s="44"/>
      <c r="U41" s="44"/>
      <c r="V41" s="44"/>
      <c r="W41" s="44"/>
      <c r="X41" s="44"/>
      <c r="Y41" s="44">
        <f t="shared" ref="Y41" si="7">SUM(Y28:Y40)</f>
        <v>-1158652</v>
      </c>
      <c r="Z41" s="44">
        <f t="shared" ref="Z41" si="8">SUM(Z28:Z40)</f>
        <v>-1028117</v>
      </c>
      <c r="AA41" s="44">
        <f t="shared" ref="AA41" si="9">SUM(AA28:AA40)</f>
        <v>-979944</v>
      </c>
      <c r="AB41" s="44">
        <f t="shared" ref="AB41" si="10">SUM(AB28:AB40)</f>
        <v>-938446</v>
      </c>
      <c r="AC41" s="44">
        <f t="shared" ref="AC41" si="11">SUM(AC28:AC40)</f>
        <v>-959002</v>
      </c>
      <c r="AD41" s="44">
        <f t="shared" ref="AD41" si="12">SUM(AD28:AD40)</f>
        <v>-1504172</v>
      </c>
      <c r="AE41" s="44">
        <f t="shared" ref="AE41" si="13">SUM(AE28:AE40)</f>
        <v>-1780850</v>
      </c>
      <c r="AF41" s="44">
        <f t="shared" ref="AF41" si="14">SUM(AF28:AF40)</f>
        <v>-1943958</v>
      </c>
      <c r="AG41" s="60">
        <f t="shared" ref="AG41" si="15">SUM(AG28:AG40)</f>
        <v>-781297</v>
      </c>
      <c r="AH41" s="44">
        <f t="shared" ref="AH41" si="16">SUM(AH28:AH40)</f>
        <v>-1024380</v>
      </c>
      <c r="AI41" s="44">
        <f t="shared" ref="AI41" si="17">SUM(AI28:AI40)</f>
        <v>-750716</v>
      </c>
      <c r="AJ41" s="44">
        <f t="shared" ref="AJ41" si="18">SUM(AJ28:AJ40)</f>
        <v>-773836</v>
      </c>
      <c r="AK41" s="44">
        <f t="shared" ref="AK41" si="19">SUM(AK28:AK40)</f>
        <v>-7127</v>
      </c>
    </row>
    <row r="42" spans="1:37">
      <c r="A42" s="41" t="s">
        <v>53</v>
      </c>
      <c r="B42" s="33" t="s">
        <v>54</v>
      </c>
      <c r="C42" s="46" t="s">
        <v>509</v>
      </c>
      <c r="D42" s="46" t="s">
        <v>510</v>
      </c>
      <c r="E42" s="46">
        <v>394746</v>
      </c>
      <c r="F42" s="44">
        <v>0</v>
      </c>
      <c r="G42" s="44">
        <v>0</v>
      </c>
      <c r="H42" s="44">
        <v>0</v>
      </c>
      <c r="I42" s="44">
        <v>0</v>
      </c>
      <c r="K42" s="44"/>
      <c r="L42" s="44"/>
      <c r="M42" s="44"/>
      <c r="N42" s="44"/>
      <c r="O42" s="44"/>
      <c r="P42" s="44"/>
      <c r="Q42" s="44"/>
      <c r="R42" s="44"/>
      <c r="S42" s="44"/>
      <c r="T42" s="44"/>
      <c r="U42" s="44"/>
      <c r="V42" s="44"/>
      <c r="W42" s="44"/>
      <c r="X42" s="44"/>
      <c r="Y42" s="44"/>
      <c r="Z42" s="44"/>
      <c r="AA42" s="44"/>
      <c r="AB42" s="44"/>
      <c r="AC42" s="44"/>
      <c r="AD42" s="44"/>
      <c r="AE42" s="44"/>
      <c r="AF42" s="44"/>
      <c r="AG42" s="60"/>
      <c r="AH42" s="44"/>
      <c r="AI42" s="44"/>
      <c r="AJ42" s="44"/>
      <c r="AK42" s="44"/>
    </row>
    <row r="43" spans="1:37">
      <c r="A43" s="41" t="s">
        <v>53</v>
      </c>
      <c r="B43" s="33" t="s">
        <v>54</v>
      </c>
      <c r="C43" s="42" t="s">
        <v>511</v>
      </c>
      <c r="D43" s="42" t="s">
        <v>512</v>
      </c>
      <c r="E43" s="44">
        <f>E41-E42</f>
        <v>-776421</v>
      </c>
      <c r="F43" s="44">
        <f>F41-F42</f>
        <v>-383962</v>
      </c>
      <c r="G43" s="44">
        <f>G41-G42</f>
        <v>-346857</v>
      </c>
      <c r="H43" s="44">
        <f>H41-H42</f>
        <v>-389531</v>
      </c>
      <c r="I43" s="44">
        <f>I41-I42</f>
        <v>-478456</v>
      </c>
      <c r="K43" s="44"/>
      <c r="L43" s="44"/>
      <c r="M43" s="44"/>
      <c r="N43" s="44"/>
      <c r="O43" s="44"/>
      <c r="P43" s="44"/>
      <c r="Q43" s="44"/>
      <c r="R43" s="44"/>
      <c r="S43" s="44"/>
      <c r="T43" s="44"/>
      <c r="U43" s="44"/>
      <c r="V43" s="44"/>
      <c r="W43" s="44"/>
      <c r="X43" s="44"/>
      <c r="Y43" s="44"/>
      <c r="Z43" s="44"/>
      <c r="AA43" s="44"/>
      <c r="AB43" s="44"/>
      <c r="AC43" s="44"/>
      <c r="AD43" s="44"/>
      <c r="AE43" s="44"/>
      <c r="AF43" s="44"/>
      <c r="AG43" s="60"/>
      <c r="AH43" s="44"/>
      <c r="AI43" s="44"/>
      <c r="AJ43" s="44"/>
      <c r="AK43" s="44"/>
    </row>
    <row r="44" spans="1:37">
      <c r="A44" s="41" t="s">
        <v>53</v>
      </c>
      <c r="B44" s="33" t="s">
        <v>54</v>
      </c>
      <c r="C44" s="42" t="s">
        <v>513</v>
      </c>
      <c r="D44" s="42" t="s">
        <v>513</v>
      </c>
      <c r="E44" s="43">
        <f>E18-E26+E43</f>
        <v>-467955</v>
      </c>
      <c r="F44" s="43">
        <f>F18-F26+F43</f>
        <v>348239</v>
      </c>
      <c r="G44" s="43">
        <f>G18-G26+G43</f>
        <v>353430</v>
      </c>
      <c r="H44" s="43">
        <f>H18-H26+H43</f>
        <v>124399</v>
      </c>
      <c r="I44" s="43">
        <f>I18-I26+I43</f>
        <v>152954</v>
      </c>
      <c r="K44" s="44"/>
      <c r="L44" s="44"/>
      <c r="M44" s="44"/>
      <c r="N44" s="44"/>
      <c r="O44" s="44"/>
      <c r="P44" s="44">
        <f>P18-P26+P41</f>
        <v>47699</v>
      </c>
      <c r="Q44" s="44">
        <f>Q18-Q26+Q41</f>
        <v>-313123</v>
      </c>
      <c r="R44" s="44">
        <f>R18-R26+R41</f>
        <v>14692</v>
      </c>
      <c r="S44" s="44"/>
      <c r="T44" s="44"/>
      <c r="U44" s="44"/>
      <c r="V44" s="44"/>
      <c r="W44" s="44"/>
      <c r="X44" s="44"/>
      <c r="Y44" s="44">
        <f t="shared" ref="Y44:AE44" si="20">Y18-Y26+Y41</f>
        <v>823431</v>
      </c>
      <c r="Z44" s="44">
        <f t="shared" si="20"/>
        <v>618721</v>
      </c>
      <c r="AA44" s="44">
        <f t="shared" si="20"/>
        <v>531523</v>
      </c>
      <c r="AB44" s="44">
        <f t="shared" si="20"/>
        <v>341157</v>
      </c>
      <c r="AC44" s="44">
        <f t="shared" si="20"/>
        <v>327484</v>
      </c>
      <c r="AD44" s="44">
        <f t="shared" si="20"/>
        <v>398299</v>
      </c>
      <c r="AE44" s="43">
        <f t="shared" si="20"/>
        <v>402101</v>
      </c>
      <c r="AF44" s="44">
        <f>AG18-AF26+AF41</f>
        <v>174167</v>
      </c>
      <c r="AG44" s="60">
        <f>AG18-AG26+AG41</f>
        <v>196458</v>
      </c>
      <c r="AH44" s="44">
        <f>AH18-AH26+AH41</f>
        <v>406341</v>
      </c>
      <c r="AI44" s="44">
        <f>AI18-AI26+AI41</f>
        <v>67449</v>
      </c>
      <c r="AJ44" s="44">
        <f>AJ18-AJ26+AJ41</f>
        <v>8293</v>
      </c>
      <c r="AK44" s="44">
        <f>AK18-AK26+AK41</f>
        <v>-543357</v>
      </c>
    </row>
    <row r="45" spans="1:37">
      <c r="A45" s="41" t="s">
        <v>53</v>
      </c>
      <c r="B45" s="33" t="s">
        <v>54</v>
      </c>
      <c r="C45" s="42" t="s">
        <v>514</v>
      </c>
      <c r="D45" s="42" t="s">
        <v>515</v>
      </c>
      <c r="E45" s="42">
        <v>6068088</v>
      </c>
      <c r="F45" s="44">
        <v>5596865</v>
      </c>
      <c r="G45" s="44">
        <v>5943400</v>
      </c>
      <c r="H45" s="44">
        <v>6287620</v>
      </c>
      <c r="I45" s="44">
        <v>6410775</v>
      </c>
      <c r="K45" s="44"/>
      <c r="L45" s="44"/>
      <c r="M45" s="44"/>
      <c r="N45" s="44"/>
      <c r="O45" s="44"/>
      <c r="P45" s="44">
        <v>7573187</v>
      </c>
      <c r="Q45" s="44">
        <v>7620886</v>
      </c>
      <c r="R45" s="44">
        <v>7307763</v>
      </c>
      <c r="S45" s="44"/>
      <c r="T45" s="44"/>
      <c r="U45" s="44"/>
      <c r="V45" s="44"/>
      <c r="W45" s="44"/>
      <c r="X45" s="44"/>
      <c r="Y45" s="44">
        <v>9915565</v>
      </c>
      <c r="Z45" s="44">
        <v>10738996</v>
      </c>
      <c r="AA45" s="44">
        <v>11357717</v>
      </c>
      <c r="AB45" s="44">
        <v>11889240</v>
      </c>
      <c r="AC45" s="44">
        <v>12230397</v>
      </c>
      <c r="AD45" s="44">
        <v>12557881</v>
      </c>
      <c r="AE45" s="44">
        <v>12956180</v>
      </c>
      <c r="AF45" s="44">
        <v>13358773</v>
      </c>
      <c r="AG45" s="60">
        <v>17847509</v>
      </c>
      <c r="AH45" s="44">
        <v>18043967</v>
      </c>
      <c r="AI45" s="44">
        <v>18450308</v>
      </c>
      <c r="AJ45" s="44">
        <v>18517757</v>
      </c>
      <c r="AK45" s="44">
        <v>18526050</v>
      </c>
    </row>
    <row r="46" spans="1:37">
      <c r="A46" s="41" t="s">
        <v>53</v>
      </c>
      <c r="B46" s="33" t="s">
        <v>54</v>
      </c>
      <c r="C46" s="42" t="s">
        <v>514</v>
      </c>
      <c r="D46" s="42" t="s">
        <v>516</v>
      </c>
      <c r="E46" s="42">
        <v>5596865</v>
      </c>
      <c r="F46" s="44">
        <v>5943400</v>
      </c>
      <c r="G46" s="44">
        <v>6287620</v>
      </c>
      <c r="H46" s="44">
        <v>6410775</v>
      </c>
      <c r="I46" s="44">
        <v>6561169</v>
      </c>
      <c r="K46" s="44"/>
      <c r="L46" s="44"/>
      <c r="M46" s="44"/>
      <c r="N46" s="44"/>
      <c r="O46" s="44"/>
      <c r="P46" s="44">
        <v>7620886</v>
      </c>
      <c r="Q46" s="44">
        <v>7307763</v>
      </c>
      <c r="R46" s="44">
        <v>7322455</v>
      </c>
      <c r="S46" s="44"/>
      <c r="T46" s="44"/>
      <c r="U46" s="44"/>
      <c r="V46" s="44"/>
      <c r="W46" s="44"/>
      <c r="X46" s="44"/>
      <c r="Y46" s="44">
        <v>10738996</v>
      </c>
      <c r="Z46" s="44">
        <v>11357717</v>
      </c>
      <c r="AA46" s="44">
        <v>11889240</v>
      </c>
      <c r="AB46" s="44">
        <v>12230397</v>
      </c>
      <c r="AC46" s="44">
        <v>12557881</v>
      </c>
      <c r="AD46" s="44">
        <v>12956180</v>
      </c>
      <c r="AE46" s="44">
        <v>13358773</v>
      </c>
      <c r="AF46" s="44">
        <v>13532940</v>
      </c>
      <c r="AG46" s="60">
        <v>18043967</v>
      </c>
      <c r="AH46" s="44">
        <v>18450308</v>
      </c>
      <c r="AI46" s="44">
        <v>18517757</v>
      </c>
      <c r="AJ46" s="44">
        <v>18526050</v>
      </c>
      <c r="AK46" s="44">
        <v>17982693</v>
      </c>
    </row>
    <row r="47" spans="1:37">
      <c r="A47" s="41" t="s">
        <v>53</v>
      </c>
      <c r="B47" s="33" t="s">
        <v>54</v>
      </c>
      <c r="C47" s="42" t="s">
        <v>517</v>
      </c>
      <c r="D47" s="42" t="s">
        <v>517</v>
      </c>
      <c r="E47" s="44">
        <f>E46-E45</f>
        <v>-471223</v>
      </c>
      <c r="F47" s="44">
        <f t="shared" ref="F47:I47" si="21">F46-F45</f>
        <v>346535</v>
      </c>
      <c r="G47" s="44">
        <f t="shared" si="21"/>
        <v>344220</v>
      </c>
      <c r="H47" s="44">
        <f t="shared" si="21"/>
        <v>123155</v>
      </c>
      <c r="I47" s="44">
        <f t="shared" si="21"/>
        <v>150394</v>
      </c>
      <c r="K47" s="44"/>
      <c r="L47" s="44"/>
      <c r="M47" s="44"/>
      <c r="N47" s="44"/>
      <c r="O47" s="44"/>
      <c r="P47" s="44">
        <f>P46-P45</f>
        <v>47699</v>
      </c>
      <c r="Q47" s="44">
        <f>Q46-Q45</f>
        <v>-313123</v>
      </c>
      <c r="R47" s="44">
        <f t="shared" ref="R47" si="22">R46-R45</f>
        <v>14692</v>
      </c>
      <c r="S47" s="44"/>
      <c r="T47" s="44"/>
      <c r="U47" s="44"/>
      <c r="V47" s="44"/>
      <c r="W47" s="44"/>
      <c r="X47" s="44"/>
      <c r="Y47" s="44">
        <f>Y46-Y45</f>
        <v>823431</v>
      </c>
      <c r="Z47" s="44">
        <f t="shared" ref="Z47:AB47" si="23">Z46-Z45</f>
        <v>618721</v>
      </c>
      <c r="AA47" s="44">
        <f t="shared" si="23"/>
        <v>531523</v>
      </c>
      <c r="AB47" s="44">
        <f t="shared" si="23"/>
        <v>341157</v>
      </c>
      <c r="AC47" s="44">
        <f t="shared" ref="AC47" si="24">AC46-AC45</f>
        <v>327484</v>
      </c>
      <c r="AD47" s="44">
        <f t="shared" ref="AD47" si="25">AD46-AD45</f>
        <v>398299</v>
      </c>
      <c r="AE47" s="44">
        <f t="shared" ref="AE47" si="26">AE46-AE45</f>
        <v>402593</v>
      </c>
      <c r="AF47" s="44">
        <f>AF46-AF45</f>
        <v>174167</v>
      </c>
      <c r="AG47" s="60">
        <f t="shared" ref="AG47:AJ47" si="27">AG46-AG45</f>
        <v>196458</v>
      </c>
      <c r="AH47" s="44">
        <f t="shared" si="27"/>
        <v>406341</v>
      </c>
      <c r="AI47" s="44">
        <f t="shared" si="27"/>
        <v>67449</v>
      </c>
      <c r="AJ47" s="44">
        <f t="shared" si="27"/>
        <v>8293</v>
      </c>
      <c r="AK47" s="44">
        <f>AK46-AK45</f>
        <v>-543357</v>
      </c>
    </row>
    <row r="48" spans="1:37" s="48" customFormat="1">
      <c r="A48" s="48" t="s">
        <v>518</v>
      </c>
      <c r="C48" s="49"/>
      <c r="D48" s="49"/>
      <c r="E48" s="50"/>
      <c r="F48" s="50"/>
      <c r="G48" s="50"/>
      <c r="H48" s="50"/>
      <c r="I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row>
    <row r="49" spans="1:35">
      <c r="A49" s="41" t="s">
        <v>53</v>
      </c>
      <c r="B49" s="33" t="s">
        <v>54</v>
      </c>
      <c r="C49" s="33" t="s">
        <v>473</v>
      </c>
      <c r="D49" s="33" t="s">
        <v>519</v>
      </c>
      <c r="P49" s="33">
        <v>955438</v>
      </c>
      <c r="Q49" s="33">
        <v>970037</v>
      </c>
      <c r="R49" s="33">
        <v>955980</v>
      </c>
      <c r="Z49" s="33">
        <v>1193766</v>
      </c>
      <c r="AA49" s="33">
        <v>1623975</v>
      </c>
      <c r="AB49" s="33">
        <v>1524264</v>
      </c>
      <c r="AC49" s="33">
        <v>1937725</v>
      </c>
      <c r="AD49" s="33">
        <v>1866760</v>
      </c>
      <c r="AE49" s="33">
        <v>2186656</v>
      </c>
      <c r="AF49" s="33">
        <v>2394944</v>
      </c>
      <c r="AH49" s="33">
        <v>2035470</v>
      </c>
    </row>
    <row r="50" spans="1:35">
      <c r="A50" s="41" t="s">
        <v>53</v>
      </c>
      <c r="B50" s="33" t="s">
        <v>54</v>
      </c>
      <c r="C50" s="33" t="s">
        <v>473</v>
      </c>
      <c r="D50" s="33" t="s">
        <v>520</v>
      </c>
      <c r="AI50" s="33">
        <v>1721840.66</v>
      </c>
    </row>
    <row r="51" spans="1:35">
      <c r="A51" s="41" t="s">
        <v>53</v>
      </c>
      <c r="B51" s="33" t="s">
        <v>54</v>
      </c>
      <c r="C51" s="33" t="s">
        <v>473</v>
      </c>
      <c r="D51" s="33" t="s">
        <v>521</v>
      </c>
      <c r="AI51" s="33">
        <v>185584.99</v>
      </c>
    </row>
    <row r="52" spans="1:35">
      <c r="A52" s="41" t="s">
        <v>53</v>
      </c>
      <c r="B52" s="33" t="s">
        <v>54</v>
      </c>
      <c r="C52" s="33" t="s">
        <v>473</v>
      </c>
      <c r="D52" s="33" t="s">
        <v>522</v>
      </c>
      <c r="AI52" s="33">
        <v>59992.05</v>
      </c>
    </row>
    <row r="53" spans="1:35">
      <c r="A53" s="41" t="s">
        <v>53</v>
      </c>
      <c r="B53" s="33" t="s">
        <v>54</v>
      </c>
      <c r="C53" s="33" t="s">
        <v>473</v>
      </c>
      <c r="D53" s="33" t="s">
        <v>523</v>
      </c>
      <c r="AI53" s="33">
        <v>26224.25</v>
      </c>
    </row>
    <row r="54" spans="1:35">
      <c r="A54" s="41" t="s">
        <v>53</v>
      </c>
      <c r="B54" s="33" t="s">
        <v>54</v>
      </c>
      <c r="C54" s="33" t="s">
        <v>473</v>
      </c>
      <c r="D54" s="33" t="s">
        <v>524</v>
      </c>
      <c r="AI54" s="33">
        <v>40800</v>
      </c>
    </row>
    <row r="55" spans="1:35">
      <c r="A55" s="41" t="s">
        <v>53</v>
      </c>
      <c r="B55" s="33" t="s">
        <v>54</v>
      </c>
      <c r="C55" s="33" t="s">
        <v>473</v>
      </c>
      <c r="D55" s="33" t="s">
        <v>525</v>
      </c>
    </row>
    <row r="56" spans="1:35">
      <c r="A56" s="41" t="s">
        <v>53</v>
      </c>
      <c r="B56" s="33" t="s">
        <v>54</v>
      </c>
      <c r="C56" s="33" t="s">
        <v>473</v>
      </c>
      <c r="D56" s="33" t="s">
        <v>526</v>
      </c>
    </row>
    <row r="57" spans="1:35">
      <c r="A57" s="41" t="s">
        <v>53</v>
      </c>
      <c r="B57" s="33" t="s">
        <v>54</v>
      </c>
      <c r="C57" s="33" t="s">
        <v>473</v>
      </c>
      <c r="D57" s="33" t="s">
        <v>527</v>
      </c>
    </row>
    <row r="58" spans="1:35">
      <c r="A58" s="41" t="s">
        <v>53</v>
      </c>
      <c r="B58" s="33" t="s">
        <v>54</v>
      </c>
      <c r="C58" s="33" t="s">
        <v>473</v>
      </c>
      <c r="D58" s="33" t="s">
        <v>528</v>
      </c>
      <c r="AI58" s="33">
        <v>19747.16</v>
      </c>
    </row>
    <row r="59" spans="1:35">
      <c r="A59" s="41" t="s">
        <v>53</v>
      </c>
      <c r="B59" s="33" t="s">
        <v>54</v>
      </c>
      <c r="C59" s="33" t="s">
        <v>473</v>
      </c>
      <c r="D59" s="33" t="s">
        <v>529</v>
      </c>
    </row>
    <row r="60" spans="1:35" s="42" customFormat="1">
      <c r="A60" s="52" t="s">
        <v>53</v>
      </c>
      <c r="B60" s="42" t="s">
        <v>54</v>
      </c>
      <c r="C60" s="42" t="s">
        <v>473</v>
      </c>
      <c r="D60" s="42" t="s">
        <v>485</v>
      </c>
      <c r="P60" s="42">
        <f>SUM(P49:P59)</f>
        <v>955438</v>
      </c>
      <c r="Q60" s="42">
        <f>SUM(Q49:Q59)</f>
        <v>970037</v>
      </c>
      <c r="R60" s="42">
        <f>SUM(R49:R59)</f>
        <v>955980</v>
      </c>
      <c r="Z60" s="42">
        <f t="shared" ref="Z60:AF60" si="28">SUM(Z49:Z59)</f>
        <v>1193766</v>
      </c>
      <c r="AA60" s="42">
        <f t="shared" si="28"/>
        <v>1623975</v>
      </c>
      <c r="AB60" s="42">
        <f t="shared" si="28"/>
        <v>1524264</v>
      </c>
      <c r="AC60" s="42">
        <f t="shared" si="28"/>
        <v>1937725</v>
      </c>
      <c r="AD60" s="42">
        <f t="shared" si="28"/>
        <v>1866760</v>
      </c>
      <c r="AE60" s="42">
        <f t="shared" si="28"/>
        <v>2186656</v>
      </c>
      <c r="AF60" s="42">
        <f t="shared" si="28"/>
        <v>2394944</v>
      </c>
      <c r="AH60" s="42">
        <f>SUM(AH49:AH59)</f>
        <v>2035470</v>
      </c>
      <c r="AI60" s="42">
        <f>SUM(AI49:AI59)</f>
        <v>2054189.1099999999</v>
      </c>
    </row>
    <row r="61" spans="1:35">
      <c r="A61" s="41" t="s">
        <v>53</v>
      </c>
      <c r="B61" s="33" t="s">
        <v>54</v>
      </c>
      <c r="C61" s="33" t="s">
        <v>486</v>
      </c>
      <c r="D61" s="33" t="s">
        <v>530</v>
      </c>
      <c r="P61" s="33">
        <v>7506</v>
      </c>
      <c r="Q61" s="33">
        <v>11968</v>
      </c>
      <c r="R61" s="33">
        <v>16134</v>
      </c>
      <c r="Z61" s="33">
        <v>9989</v>
      </c>
      <c r="AA61" s="33">
        <v>16225</v>
      </c>
      <c r="AB61" s="33">
        <v>7554</v>
      </c>
      <c r="AC61" s="33">
        <v>11134</v>
      </c>
      <c r="AD61" s="33">
        <v>10634</v>
      </c>
      <c r="AE61" s="33">
        <v>8787</v>
      </c>
      <c r="AF61" s="33">
        <v>17231</v>
      </c>
      <c r="AH61" s="33">
        <v>11088</v>
      </c>
    </row>
    <row r="62" spans="1:35">
      <c r="A62" s="41" t="s">
        <v>53</v>
      </c>
      <c r="B62" s="33" t="s">
        <v>54</v>
      </c>
      <c r="C62" s="33" t="s">
        <v>486</v>
      </c>
      <c r="D62" s="33" t="s">
        <v>489</v>
      </c>
      <c r="P62" s="33">
        <v>7640</v>
      </c>
      <c r="Q62" s="33">
        <v>19061</v>
      </c>
      <c r="R62" s="33">
        <v>25211</v>
      </c>
      <c r="Z62" s="33">
        <v>31916</v>
      </c>
      <c r="AA62" s="33">
        <v>44886</v>
      </c>
      <c r="AB62" s="33">
        <v>61315</v>
      </c>
      <c r="AC62" s="33">
        <v>59662</v>
      </c>
      <c r="AD62" s="33">
        <v>49591</v>
      </c>
      <c r="AE62" s="33">
        <v>34797</v>
      </c>
      <c r="AF62" s="33">
        <v>54552</v>
      </c>
      <c r="AH62" s="33">
        <v>78886</v>
      </c>
    </row>
    <row r="63" spans="1:35">
      <c r="A63" s="41" t="s">
        <v>53</v>
      </c>
      <c r="B63" s="33" t="s">
        <v>54</v>
      </c>
      <c r="C63" s="33" t="s">
        <v>486</v>
      </c>
      <c r="D63" s="33" t="s">
        <v>531</v>
      </c>
      <c r="P63" s="33">
        <v>296435</v>
      </c>
      <c r="Q63" s="33">
        <v>296513</v>
      </c>
      <c r="R63" s="33">
        <v>322778</v>
      </c>
      <c r="Z63" s="33">
        <v>615742</v>
      </c>
      <c r="AA63" s="33">
        <v>540255</v>
      </c>
      <c r="AB63" s="33">
        <v>615183</v>
      </c>
      <c r="AC63" s="33">
        <v>625104</v>
      </c>
      <c r="AD63" s="33">
        <v>648164</v>
      </c>
      <c r="AE63" s="33">
        <v>616801</v>
      </c>
      <c r="AF63" s="33">
        <v>547758</v>
      </c>
      <c r="AH63" s="33">
        <v>638333</v>
      </c>
    </row>
    <row r="64" spans="1:35">
      <c r="A64" s="41" t="s">
        <v>53</v>
      </c>
      <c r="B64" s="33" t="s">
        <v>54</v>
      </c>
      <c r="C64" s="33" t="s">
        <v>486</v>
      </c>
      <c r="D64" s="33" t="s">
        <v>532</v>
      </c>
      <c r="P64" s="33">
        <v>135267</v>
      </c>
      <c r="Q64" s="33">
        <v>160075</v>
      </c>
      <c r="R64" s="33">
        <v>153423</v>
      </c>
      <c r="Z64" s="33">
        <v>280027</v>
      </c>
      <c r="AA64" s="33">
        <v>318366</v>
      </c>
      <c r="AB64" s="33">
        <v>322994</v>
      </c>
      <c r="AC64" s="33">
        <v>319238</v>
      </c>
      <c r="AD64" s="33">
        <v>399665</v>
      </c>
      <c r="AE64" s="33">
        <v>370550</v>
      </c>
      <c r="AF64" s="33">
        <v>426157</v>
      </c>
      <c r="AH64" s="33">
        <v>386655</v>
      </c>
    </row>
    <row r="65" spans="1:35">
      <c r="A65" s="41" t="s">
        <v>53</v>
      </c>
      <c r="B65" s="33" t="s">
        <v>54</v>
      </c>
      <c r="C65" s="33" t="s">
        <v>486</v>
      </c>
      <c r="D65" s="33" t="s">
        <v>533</v>
      </c>
      <c r="P65" s="33">
        <v>53678</v>
      </c>
      <c r="Q65" s="33">
        <v>39000</v>
      </c>
      <c r="R65" s="33">
        <v>51000</v>
      </c>
      <c r="Z65" s="33">
        <v>54000</v>
      </c>
      <c r="AA65" s="33">
        <v>92491</v>
      </c>
      <c r="AB65" s="33">
        <v>64150</v>
      </c>
      <c r="AC65" s="33">
        <v>85399</v>
      </c>
      <c r="AD65" s="33">
        <v>84600</v>
      </c>
      <c r="AE65" s="33">
        <v>84600</v>
      </c>
      <c r="AF65" s="33">
        <v>73750</v>
      </c>
      <c r="AH65" s="33">
        <v>74750</v>
      </c>
    </row>
    <row r="66" spans="1:35">
      <c r="A66" s="41" t="s">
        <v>53</v>
      </c>
      <c r="B66" s="33" t="s">
        <v>54</v>
      </c>
      <c r="C66" s="33" t="s">
        <v>486</v>
      </c>
      <c r="D66" s="33" t="s">
        <v>534</v>
      </c>
      <c r="AI66" s="33">
        <v>17246.89</v>
      </c>
    </row>
    <row r="67" spans="1:35">
      <c r="A67" s="41" t="s">
        <v>53</v>
      </c>
      <c r="B67" s="33" t="s">
        <v>54</v>
      </c>
      <c r="C67" s="33" t="s">
        <v>486</v>
      </c>
      <c r="D67" s="33" t="s">
        <v>535</v>
      </c>
      <c r="AI67" s="33">
        <v>28144.49</v>
      </c>
    </row>
    <row r="68" spans="1:35">
      <c r="A68" s="41" t="s">
        <v>53</v>
      </c>
      <c r="B68" s="33" t="s">
        <v>54</v>
      </c>
      <c r="C68" s="33" t="s">
        <v>486</v>
      </c>
      <c r="D68" s="33" t="s">
        <v>536</v>
      </c>
      <c r="AI68" s="33">
        <v>639267.59</v>
      </c>
    </row>
    <row r="69" spans="1:35">
      <c r="A69" s="41" t="s">
        <v>53</v>
      </c>
      <c r="B69" s="33" t="s">
        <v>54</v>
      </c>
      <c r="C69" s="33" t="s">
        <v>486</v>
      </c>
      <c r="D69" s="33" t="s">
        <v>537</v>
      </c>
      <c r="AI69" s="33">
        <v>497046.76</v>
      </c>
    </row>
    <row r="70" spans="1:35">
      <c r="A70" s="41" t="s">
        <v>53</v>
      </c>
      <c r="B70" s="33" t="s">
        <v>54</v>
      </c>
      <c r="C70" s="33" t="s">
        <v>486</v>
      </c>
      <c r="D70" s="33" t="s">
        <v>538</v>
      </c>
      <c r="AI70" s="33">
        <v>44396.07</v>
      </c>
    </row>
    <row r="71" spans="1:35">
      <c r="A71" s="41" t="s">
        <v>53</v>
      </c>
      <c r="B71" s="33" t="s">
        <v>54</v>
      </c>
      <c r="C71" s="33" t="s">
        <v>486</v>
      </c>
      <c r="D71" s="33" t="s">
        <v>493</v>
      </c>
      <c r="AH71" s="33">
        <v>664796</v>
      </c>
    </row>
    <row r="72" spans="1:35" s="42" customFormat="1">
      <c r="A72" s="52" t="s">
        <v>53</v>
      </c>
      <c r="B72" s="42" t="s">
        <v>54</v>
      </c>
      <c r="C72" s="42" t="s">
        <v>486</v>
      </c>
      <c r="D72" s="42" t="s">
        <v>494</v>
      </c>
      <c r="P72" s="42">
        <f t="shared" ref="P72:Q72" si="29">SUM(P61:P71)</f>
        <v>500526</v>
      </c>
      <c r="Q72" s="42">
        <f t="shared" si="29"/>
        <v>526617</v>
      </c>
      <c r="R72" s="42">
        <f>SUM(R61:R71)</f>
        <v>568546</v>
      </c>
      <c r="Z72" s="42">
        <f t="shared" ref="Z72:AF72" si="30">SUM(Z61:Z71)</f>
        <v>991674</v>
      </c>
      <c r="AA72" s="42">
        <f t="shared" si="30"/>
        <v>1012223</v>
      </c>
      <c r="AB72" s="42">
        <f t="shared" si="30"/>
        <v>1071196</v>
      </c>
      <c r="AC72" s="42">
        <f t="shared" si="30"/>
        <v>1100537</v>
      </c>
      <c r="AD72" s="42">
        <f t="shared" si="30"/>
        <v>1192654</v>
      </c>
      <c r="AE72" s="42">
        <f t="shared" si="30"/>
        <v>1115535</v>
      </c>
      <c r="AF72" s="42">
        <f t="shared" si="30"/>
        <v>1119448</v>
      </c>
      <c r="AH72" s="42">
        <f>SUM(AH61:AH71)</f>
        <v>1854508</v>
      </c>
      <c r="AI72" s="42">
        <f>SUM(AI61:AI71)</f>
        <v>1226101.8</v>
      </c>
    </row>
    <row r="73" spans="1:35" s="42" customFormat="1">
      <c r="A73" s="52" t="s">
        <v>53</v>
      </c>
      <c r="B73" s="42" t="s">
        <v>54</v>
      </c>
      <c r="C73" s="42" t="s">
        <v>495</v>
      </c>
      <c r="D73" s="42" t="s">
        <v>496</v>
      </c>
      <c r="P73" s="42">
        <f>P60-P72</f>
        <v>454912</v>
      </c>
      <c r="Q73" s="42">
        <f t="shared" ref="Q73:R73" si="31">Q60-Q72</f>
        <v>443420</v>
      </c>
      <c r="R73" s="42">
        <f t="shared" si="31"/>
        <v>387434</v>
      </c>
      <c r="Z73" s="42">
        <f>Z60-Z72</f>
        <v>202092</v>
      </c>
      <c r="AA73" s="42">
        <f t="shared" ref="AA73" si="32">AA60-AA72</f>
        <v>611752</v>
      </c>
      <c r="AB73" s="42">
        <f t="shared" ref="AB73" si="33">AB60-AB72</f>
        <v>453068</v>
      </c>
      <c r="AC73" s="42">
        <f t="shared" ref="AC73" si="34">AC60-AC72</f>
        <v>837188</v>
      </c>
      <c r="AD73" s="42">
        <f t="shared" ref="AD73" si="35">AD60-AD72</f>
        <v>674106</v>
      </c>
      <c r="AE73" s="42">
        <f t="shared" ref="AE73" si="36">AE60-AE72</f>
        <v>1071121</v>
      </c>
      <c r="AF73" s="42">
        <f t="shared" ref="AF73" si="37">AF60-AF72</f>
        <v>1275496</v>
      </c>
      <c r="AH73" s="42">
        <f>AH60-AH72</f>
        <v>180962</v>
      </c>
      <c r="AI73" s="42">
        <f t="shared" ref="AI73" si="38">AI60-AI72</f>
        <v>828087.30999999982</v>
      </c>
    </row>
    <row r="74" spans="1:35" s="42" customFormat="1">
      <c r="A74" s="41" t="s">
        <v>53</v>
      </c>
      <c r="B74" s="33" t="s">
        <v>54</v>
      </c>
      <c r="C74" s="33" t="s">
        <v>495</v>
      </c>
      <c r="D74" s="33" t="s">
        <v>539</v>
      </c>
      <c r="P74" s="33">
        <v>41622</v>
      </c>
      <c r="Q74" s="33">
        <v>38172</v>
      </c>
      <c r="R74" s="33">
        <v>38172</v>
      </c>
      <c r="Z74" s="33"/>
      <c r="AA74" s="33"/>
      <c r="AB74" s="33"/>
      <c r="AC74" s="33"/>
      <c r="AD74" s="33"/>
      <c r="AE74" s="33"/>
      <c r="AF74" s="33"/>
    </row>
    <row r="75" spans="1:35" s="42" customFormat="1">
      <c r="A75" s="41" t="s">
        <v>53</v>
      </c>
      <c r="B75" s="33" t="s">
        <v>54</v>
      </c>
      <c r="C75" s="33" t="s">
        <v>495</v>
      </c>
      <c r="D75" s="33" t="s">
        <v>540</v>
      </c>
      <c r="P75" s="33">
        <v>68574</v>
      </c>
      <c r="Q75" s="33">
        <v>66860</v>
      </c>
      <c r="R75" s="33">
        <v>72793</v>
      </c>
      <c r="Z75" s="33">
        <v>51416</v>
      </c>
      <c r="AA75" s="33">
        <v>79871</v>
      </c>
      <c r="AB75" s="33">
        <v>25587</v>
      </c>
      <c r="AC75" s="33">
        <v>21573</v>
      </c>
      <c r="AD75" s="33">
        <v>7844</v>
      </c>
      <c r="AE75" s="33">
        <v>2179</v>
      </c>
      <c r="AF75" s="33">
        <v>3754</v>
      </c>
      <c r="AH75" s="46">
        <v>-1658</v>
      </c>
    </row>
    <row r="76" spans="1:35" s="42" customFormat="1">
      <c r="A76" s="41" t="s">
        <v>53</v>
      </c>
      <c r="B76" s="33" t="s">
        <v>54</v>
      </c>
      <c r="C76" s="33" t="s">
        <v>495</v>
      </c>
      <c r="D76" s="33" t="s">
        <v>541</v>
      </c>
      <c r="P76" s="33">
        <v>134051</v>
      </c>
      <c r="Q76" s="33">
        <v>140856</v>
      </c>
      <c r="R76" s="33">
        <v>142139</v>
      </c>
      <c r="Z76" s="33">
        <v>137015</v>
      </c>
      <c r="AA76" s="33">
        <v>133921</v>
      </c>
      <c r="AB76" s="33">
        <v>134038</v>
      </c>
      <c r="AC76" s="33">
        <v>133928</v>
      </c>
      <c r="AD76" s="33">
        <v>136837</v>
      </c>
      <c r="AE76" s="33">
        <v>132201</v>
      </c>
      <c r="AF76" s="33">
        <v>132201</v>
      </c>
      <c r="AH76" s="46">
        <v>129711</v>
      </c>
    </row>
    <row r="77" spans="1:35" s="42" customFormat="1">
      <c r="A77" s="41" t="s">
        <v>53</v>
      </c>
      <c r="B77" s="33" t="s">
        <v>54</v>
      </c>
      <c r="C77" s="33" t="s">
        <v>495</v>
      </c>
      <c r="D77" s="33" t="s">
        <v>542</v>
      </c>
      <c r="P77" s="33"/>
      <c r="Q77" s="33"/>
      <c r="R77" s="33"/>
      <c r="Z77" s="33">
        <v>2402107</v>
      </c>
      <c r="AA77" s="33">
        <v>87712</v>
      </c>
      <c r="AB77" s="33"/>
      <c r="AC77" s="33"/>
      <c r="AD77" s="33"/>
      <c r="AE77" s="33"/>
      <c r="AF77" s="33"/>
    </row>
    <row r="78" spans="1:35">
      <c r="A78" s="41" t="s">
        <v>53</v>
      </c>
      <c r="B78" s="33" t="s">
        <v>54</v>
      </c>
      <c r="C78" s="33" t="s">
        <v>495</v>
      </c>
      <c r="D78" s="33" t="s">
        <v>543</v>
      </c>
      <c r="P78" s="33">
        <v>-252573</v>
      </c>
      <c r="Q78" s="33">
        <v>-234997</v>
      </c>
      <c r="R78" s="33">
        <v>-235180</v>
      </c>
      <c r="Z78" s="33">
        <v>-153962</v>
      </c>
      <c r="AA78" s="33">
        <v>-178718</v>
      </c>
      <c r="AB78" s="33">
        <v>-160638</v>
      </c>
      <c r="AC78" s="33">
        <v>-139234</v>
      </c>
      <c r="AD78" s="33">
        <v>-104319</v>
      </c>
      <c r="AE78" s="33">
        <v>-63764</v>
      </c>
      <c r="AF78" s="33">
        <v>-72025</v>
      </c>
      <c r="AH78" s="33">
        <v>-45051</v>
      </c>
    </row>
    <row r="79" spans="1:35">
      <c r="A79" s="41" t="s">
        <v>53</v>
      </c>
      <c r="B79" s="33" t="s">
        <v>54</v>
      </c>
      <c r="C79" s="33" t="s">
        <v>495</v>
      </c>
      <c r="D79" s="33" t="s">
        <v>493</v>
      </c>
      <c r="P79" s="33">
        <v>-398116</v>
      </c>
      <c r="Q79" s="33">
        <v>-401138</v>
      </c>
      <c r="R79" s="33">
        <v>-401069</v>
      </c>
      <c r="Z79" s="33">
        <v>-348602</v>
      </c>
      <c r="AA79" s="33">
        <v>-606040</v>
      </c>
      <c r="AB79" s="33">
        <v>-639241</v>
      </c>
      <c r="AC79" s="33">
        <v>-616398</v>
      </c>
      <c r="AD79" s="33">
        <v>-617334</v>
      </c>
      <c r="AE79" s="33">
        <v>-642654</v>
      </c>
      <c r="AF79" s="33">
        <v>-665728</v>
      </c>
    </row>
    <row r="80" spans="1:35">
      <c r="A80" s="41" t="s">
        <v>53</v>
      </c>
      <c r="B80" s="33" t="s">
        <v>54</v>
      </c>
      <c r="C80" s="33" t="s">
        <v>495</v>
      </c>
      <c r="D80" s="33" t="s">
        <v>544</v>
      </c>
      <c r="P80" s="33">
        <v>-9737</v>
      </c>
      <c r="Q80" s="33">
        <v>-9096</v>
      </c>
      <c r="R80" s="33">
        <v>-11141</v>
      </c>
    </row>
    <row r="81" spans="1:35">
      <c r="A81" s="41" t="s">
        <v>53</v>
      </c>
      <c r="B81" s="33" t="s">
        <v>54</v>
      </c>
      <c r="C81" s="33" t="s">
        <v>495</v>
      </c>
      <c r="D81" s="33" t="s">
        <v>505</v>
      </c>
      <c r="Z81" s="33">
        <v>-5745</v>
      </c>
      <c r="AA81" s="33">
        <v>-5745</v>
      </c>
      <c r="AC81" s="33">
        <v>-5266</v>
      </c>
      <c r="AD81" s="33">
        <v>-4380</v>
      </c>
      <c r="AE81" s="33">
        <v>0</v>
      </c>
      <c r="AF81" s="33">
        <v>0</v>
      </c>
    </row>
    <row r="82" spans="1:35">
      <c r="A82" s="41" t="s">
        <v>53</v>
      </c>
      <c r="B82" s="33" t="s">
        <v>54</v>
      </c>
      <c r="C82" s="33" t="s">
        <v>495</v>
      </c>
      <c r="D82" s="33" t="s">
        <v>545</v>
      </c>
    </row>
    <row r="83" spans="1:35">
      <c r="A83" s="41" t="s">
        <v>53</v>
      </c>
      <c r="B83" s="33" t="s">
        <v>54</v>
      </c>
      <c r="C83" s="33" t="s">
        <v>495</v>
      </c>
      <c r="D83" s="33" t="s">
        <v>546</v>
      </c>
      <c r="AI83" s="33">
        <v>1590.51</v>
      </c>
    </row>
    <row r="84" spans="1:35">
      <c r="A84" s="41" t="s">
        <v>53</v>
      </c>
      <c r="B84" s="33" t="s">
        <v>54</v>
      </c>
      <c r="C84" s="33" t="s">
        <v>495</v>
      </c>
      <c r="D84" s="33" t="s">
        <v>547</v>
      </c>
      <c r="AI84" s="33">
        <v>3005.66</v>
      </c>
    </row>
    <row r="85" spans="1:35">
      <c r="A85" s="41" t="s">
        <v>53</v>
      </c>
      <c r="B85" s="33" t="s">
        <v>54</v>
      </c>
      <c r="C85" s="33" t="s">
        <v>495</v>
      </c>
      <c r="D85" s="33" t="s">
        <v>548</v>
      </c>
      <c r="AI85" s="33">
        <v>128981.25</v>
      </c>
    </row>
    <row r="86" spans="1:35">
      <c r="A86" s="41" t="s">
        <v>53</v>
      </c>
      <c r="B86" s="33" t="s">
        <v>54</v>
      </c>
      <c r="C86" s="33" t="s">
        <v>495</v>
      </c>
      <c r="D86" s="33" t="s">
        <v>549</v>
      </c>
    </row>
    <row r="87" spans="1:35">
      <c r="A87" s="41" t="s">
        <v>53</v>
      </c>
      <c r="B87" s="33" t="s">
        <v>54</v>
      </c>
      <c r="C87" s="33" t="s">
        <v>495</v>
      </c>
      <c r="D87" s="33" t="s">
        <v>550</v>
      </c>
      <c r="AI87" s="33">
        <v>-11482.3</v>
      </c>
    </row>
    <row r="88" spans="1:35" s="42" customFormat="1">
      <c r="A88" s="52" t="s">
        <v>53</v>
      </c>
      <c r="B88" s="42" t="s">
        <v>54</v>
      </c>
      <c r="C88" s="42" t="s">
        <v>495</v>
      </c>
      <c r="D88" s="42" t="s">
        <v>508</v>
      </c>
      <c r="P88" s="42">
        <f>SUM(P74:P87)</f>
        <v>-416179</v>
      </c>
      <c r="Q88" s="42">
        <f>SUM(Q74:Q87)</f>
        <v>-399343</v>
      </c>
      <c r="R88" s="42">
        <f>SUM(R74:R87)</f>
        <v>-394286</v>
      </c>
      <c r="Z88" s="42">
        <f t="shared" ref="Z88:AF88" si="39">SUM(Z74:Z87)</f>
        <v>2082229</v>
      </c>
      <c r="AA88" s="42">
        <f t="shared" si="39"/>
        <v>-488999</v>
      </c>
      <c r="AB88" s="42">
        <f t="shared" si="39"/>
        <v>-640254</v>
      </c>
      <c r="AC88" s="42">
        <f t="shared" si="39"/>
        <v>-605397</v>
      </c>
      <c r="AD88" s="42">
        <f t="shared" si="39"/>
        <v>-581352</v>
      </c>
      <c r="AE88" s="42">
        <f t="shared" si="39"/>
        <v>-572038</v>
      </c>
      <c r="AF88" s="42">
        <f t="shared" si="39"/>
        <v>-601798</v>
      </c>
      <c r="AH88" s="42">
        <f>SUM(AH74:AH87)</f>
        <v>83002</v>
      </c>
      <c r="AI88" s="42">
        <f>SUM(AI78:AI87)</f>
        <v>122095.12000000001</v>
      </c>
    </row>
    <row r="89" spans="1:35" s="42" customFormat="1">
      <c r="A89" s="52" t="s">
        <v>53</v>
      </c>
      <c r="B89" s="42" t="s">
        <v>54</v>
      </c>
      <c r="C89" s="42" t="s">
        <v>513</v>
      </c>
      <c r="D89" s="42" t="s">
        <v>513</v>
      </c>
      <c r="P89" s="42">
        <f>P60-P72+P88</f>
        <v>38733</v>
      </c>
      <c r="Q89" s="42">
        <f>Q60-Q72+Q88</f>
        <v>44077</v>
      </c>
      <c r="R89" s="42">
        <f>R60-R72+R88</f>
        <v>-6852</v>
      </c>
      <c r="Z89" s="42">
        <f t="shared" ref="Z89:AF89" si="40">Z60-Z72+Z88</f>
        <v>2284321</v>
      </c>
      <c r="AA89" s="42">
        <f t="shared" si="40"/>
        <v>122753</v>
      </c>
      <c r="AB89" s="42">
        <f t="shared" si="40"/>
        <v>-187186</v>
      </c>
      <c r="AC89" s="42">
        <f t="shared" si="40"/>
        <v>231791</v>
      </c>
      <c r="AD89" s="42">
        <f t="shared" si="40"/>
        <v>92754</v>
      </c>
      <c r="AE89" s="42">
        <f t="shared" si="40"/>
        <v>499083</v>
      </c>
      <c r="AF89" s="42">
        <f t="shared" si="40"/>
        <v>673698</v>
      </c>
      <c r="AH89" s="42">
        <f>AH60-AH72+AH88</f>
        <v>263964</v>
      </c>
      <c r="AI89" s="42">
        <f>AI60-AI72+AI88</f>
        <v>950182.42999999982</v>
      </c>
    </row>
    <row r="90" spans="1:35" s="42" customFormat="1">
      <c r="A90" s="52" t="s">
        <v>53</v>
      </c>
      <c r="B90" s="42" t="s">
        <v>54</v>
      </c>
      <c r="C90" s="42" t="s">
        <v>514</v>
      </c>
      <c r="D90" s="42" t="s">
        <v>515</v>
      </c>
      <c r="P90" s="42">
        <v>1420067</v>
      </c>
      <c r="Q90" s="42">
        <v>1458800</v>
      </c>
      <c r="R90" s="42">
        <v>1502877</v>
      </c>
      <c r="Z90" s="42">
        <v>3777848</v>
      </c>
      <c r="AA90" s="42">
        <v>6062169</v>
      </c>
      <c r="AB90" s="42">
        <v>12559952</v>
      </c>
      <c r="AC90" s="42">
        <v>12372766</v>
      </c>
      <c r="AD90" s="42">
        <v>12604557</v>
      </c>
      <c r="AE90" s="42">
        <v>12697311</v>
      </c>
      <c r="AF90" s="42">
        <v>13196394</v>
      </c>
      <c r="AH90" s="42">
        <v>15878911</v>
      </c>
    </row>
    <row r="91" spans="1:35" s="42" customFormat="1">
      <c r="A91" s="52" t="s">
        <v>53</v>
      </c>
      <c r="B91" s="42" t="s">
        <v>54</v>
      </c>
      <c r="C91" s="42" t="s">
        <v>514</v>
      </c>
      <c r="D91" s="42" t="s">
        <v>516</v>
      </c>
      <c r="P91" s="42">
        <v>1458800</v>
      </c>
      <c r="Q91" s="42">
        <v>1502877</v>
      </c>
      <c r="R91" s="42">
        <v>1496025</v>
      </c>
      <c r="Z91" s="42">
        <v>6092169</v>
      </c>
      <c r="AA91" s="42">
        <v>12559952</v>
      </c>
      <c r="AB91" s="42">
        <v>12372766</v>
      </c>
      <c r="AC91" s="42">
        <v>12604557</v>
      </c>
      <c r="AD91" s="42">
        <v>12697311</v>
      </c>
      <c r="AE91" s="42">
        <v>13196394</v>
      </c>
      <c r="AF91" s="42">
        <v>13870092</v>
      </c>
      <c r="AH91" s="42">
        <v>16142875</v>
      </c>
    </row>
    <row r="92" spans="1:35" s="42" customFormat="1">
      <c r="A92" s="52" t="s">
        <v>53</v>
      </c>
      <c r="B92" s="42" t="s">
        <v>54</v>
      </c>
      <c r="C92" s="42" t="s">
        <v>517</v>
      </c>
      <c r="D92" s="42" t="s">
        <v>517</v>
      </c>
      <c r="P92" s="42">
        <f>P90-P91</f>
        <v>-38733</v>
      </c>
      <c r="Q92" s="42">
        <f t="shared" ref="Q92:R92" si="41">Q90-Q91</f>
        <v>-44077</v>
      </c>
      <c r="R92" s="42">
        <f t="shared" si="41"/>
        <v>6852</v>
      </c>
      <c r="Z92" s="42">
        <f>Z90-Z91</f>
        <v>-2314321</v>
      </c>
      <c r="AA92" s="42">
        <f t="shared" ref="AA92:AB92" si="42">AA90-AA91</f>
        <v>-6497783</v>
      </c>
      <c r="AB92" s="42">
        <f t="shared" si="42"/>
        <v>187186</v>
      </c>
      <c r="AC92" s="42">
        <f t="shared" ref="AC92" si="43">AC90-AC91</f>
        <v>-231791</v>
      </c>
      <c r="AD92" s="42">
        <f t="shared" ref="AD92" si="44">AD90-AD91</f>
        <v>-92754</v>
      </c>
      <c r="AE92" s="42">
        <f t="shared" ref="AE92" si="45">AE90-AE91</f>
        <v>-499083</v>
      </c>
      <c r="AF92" s="42">
        <f t="shared" ref="AF92" si="46">AF90-AF91</f>
        <v>-673698</v>
      </c>
      <c r="AH92" s="42">
        <f t="shared" ref="AH92" si="47">AH90-AH91</f>
        <v>-263964</v>
      </c>
    </row>
  </sheetData>
  <phoneticPr fontId="5"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83"/>
  <sheetViews>
    <sheetView topLeftCell="A21" workbookViewId="0">
      <selection activeCell="B33" sqref="B33"/>
    </sheetView>
  </sheetViews>
  <sheetFormatPr defaultColWidth="8.6640625" defaultRowHeight="14.4"/>
  <cols>
    <col min="1" max="2" width="8.6640625" style="33"/>
    <col min="3" max="3" width="15.6640625" style="33" customWidth="1"/>
    <col min="4" max="4" width="38.33203125" style="33" customWidth="1"/>
    <col min="5" max="9" width="13.109375" style="33" bestFit="1" customWidth="1"/>
    <col min="10" max="15" width="8.6640625" style="33"/>
    <col min="16" max="18" width="13.109375" style="33" bestFit="1" customWidth="1"/>
    <col min="19" max="24" width="8.6640625" style="33"/>
    <col min="25" max="37" width="13.109375" style="33" bestFit="1" customWidth="1"/>
    <col min="38" max="16384" width="8.6640625" style="33"/>
  </cols>
  <sheetData>
    <row r="1" spans="1:37">
      <c r="F1" s="34"/>
      <c r="G1" s="35" t="s">
        <v>435</v>
      </c>
      <c r="H1" s="36"/>
      <c r="I1" s="36"/>
      <c r="J1" s="36"/>
      <c r="K1" s="36"/>
      <c r="L1" s="36"/>
      <c r="M1" s="34"/>
      <c r="N1" s="34"/>
      <c r="O1" s="34"/>
      <c r="P1" s="34"/>
      <c r="Q1" s="37"/>
      <c r="R1" s="37"/>
      <c r="S1" s="37"/>
      <c r="T1" s="37"/>
      <c r="U1" s="37"/>
      <c r="V1" s="37"/>
      <c r="W1" s="37"/>
      <c r="X1" s="37"/>
      <c r="Y1" s="37"/>
      <c r="Z1" s="38" t="s">
        <v>436</v>
      </c>
      <c r="AA1" s="37"/>
      <c r="AB1" s="37"/>
      <c r="AC1" s="37"/>
      <c r="AD1" s="38" t="s">
        <v>437</v>
      </c>
      <c r="AE1" s="37"/>
      <c r="AF1" s="37"/>
      <c r="AG1" s="37"/>
      <c r="AH1" s="37"/>
      <c r="AI1" s="37"/>
      <c r="AJ1" s="37"/>
    </row>
    <row r="2" spans="1:37">
      <c r="A2" s="39" t="s">
        <v>34</v>
      </c>
      <c r="B2" s="39" t="s">
        <v>438</v>
      </c>
      <c r="C2" s="39" t="s">
        <v>439</v>
      </c>
      <c r="D2" s="39" t="s">
        <v>440</v>
      </c>
      <c r="E2" s="39" t="s">
        <v>441</v>
      </c>
      <c r="F2" s="40" t="s">
        <v>442</v>
      </c>
      <c r="G2" s="40" t="s">
        <v>443</v>
      </c>
      <c r="H2" s="40" t="s">
        <v>444</v>
      </c>
      <c r="I2" s="40" t="s">
        <v>445</v>
      </c>
      <c r="J2" s="40" t="s">
        <v>446</v>
      </c>
      <c r="K2" s="40" t="s">
        <v>447</v>
      </c>
      <c r="L2" s="40" t="s">
        <v>448</v>
      </c>
      <c r="M2" s="40" t="s">
        <v>449</v>
      </c>
      <c r="N2" s="40" t="s">
        <v>450</v>
      </c>
      <c r="O2" s="40" t="s">
        <v>451</v>
      </c>
      <c r="P2" s="40" t="s">
        <v>452</v>
      </c>
      <c r="Q2" s="40" t="s">
        <v>453</v>
      </c>
      <c r="R2" s="40" t="s">
        <v>454</v>
      </c>
      <c r="S2" s="40" t="s">
        <v>455</v>
      </c>
      <c r="T2" s="40" t="s">
        <v>456</v>
      </c>
      <c r="U2" s="40" t="s">
        <v>457</v>
      </c>
      <c r="V2" s="40" t="s">
        <v>458</v>
      </c>
      <c r="W2" s="40" t="s">
        <v>459</v>
      </c>
      <c r="X2" s="40" t="s">
        <v>460</v>
      </c>
      <c r="Y2" s="40" t="s">
        <v>461</v>
      </c>
      <c r="Z2" s="40" t="s">
        <v>462</v>
      </c>
      <c r="AA2" s="40" t="s">
        <v>463</v>
      </c>
      <c r="AB2" s="40" t="s">
        <v>464</v>
      </c>
      <c r="AC2" s="40" t="s">
        <v>465</v>
      </c>
      <c r="AD2" s="40" t="s">
        <v>466</v>
      </c>
      <c r="AE2" s="40" t="s">
        <v>467</v>
      </c>
      <c r="AF2" s="40" t="s">
        <v>468</v>
      </c>
      <c r="AG2" s="40" t="s">
        <v>468</v>
      </c>
      <c r="AH2" s="40" t="s">
        <v>469</v>
      </c>
      <c r="AI2" s="40" t="s">
        <v>470</v>
      </c>
      <c r="AJ2" s="40" t="s">
        <v>471</v>
      </c>
      <c r="AK2" s="40" t="s">
        <v>472</v>
      </c>
    </row>
    <row r="3" spans="1:37">
      <c r="A3" s="41" t="s">
        <v>53</v>
      </c>
      <c r="B3" s="33" t="s">
        <v>54</v>
      </c>
      <c r="C3" s="33" t="s">
        <v>551</v>
      </c>
      <c r="D3" s="33" t="s">
        <v>552</v>
      </c>
      <c r="E3" s="33">
        <v>227963</v>
      </c>
      <c r="F3" s="34">
        <v>319187</v>
      </c>
      <c r="G3" s="34">
        <v>293581</v>
      </c>
      <c r="H3" s="34">
        <v>265817</v>
      </c>
      <c r="I3" s="33">
        <v>326548</v>
      </c>
      <c r="J3" s="34"/>
      <c r="K3" s="34"/>
      <c r="L3" s="34"/>
      <c r="M3" s="34"/>
      <c r="N3" s="34"/>
      <c r="O3" s="34"/>
      <c r="P3" s="34">
        <v>168457</v>
      </c>
      <c r="Q3" s="37">
        <v>159900</v>
      </c>
      <c r="R3" s="37">
        <v>213811</v>
      </c>
      <c r="S3" s="37"/>
      <c r="T3" s="37"/>
      <c r="U3" s="37"/>
      <c r="V3" s="37"/>
      <c r="W3" s="37"/>
      <c r="X3" s="37"/>
      <c r="Y3" s="37">
        <v>508100</v>
      </c>
      <c r="Z3" s="37">
        <v>821384</v>
      </c>
      <c r="AA3" s="37">
        <v>1100909</v>
      </c>
      <c r="AB3" s="37">
        <v>1027458</v>
      </c>
      <c r="AC3" s="37">
        <v>724743</v>
      </c>
      <c r="AD3" s="37">
        <v>849636</v>
      </c>
      <c r="AE3" s="37">
        <v>892879</v>
      </c>
      <c r="AF3" s="37">
        <v>1157157</v>
      </c>
      <c r="AG3" s="37">
        <v>1157157</v>
      </c>
      <c r="AH3" s="37">
        <v>2600927</v>
      </c>
      <c r="AI3" s="37">
        <v>2930846</v>
      </c>
      <c r="AJ3" s="37">
        <v>2285602</v>
      </c>
      <c r="AK3" s="37">
        <v>870591</v>
      </c>
    </row>
    <row r="4" spans="1:37">
      <c r="A4" s="41" t="s">
        <v>53</v>
      </c>
      <c r="B4" s="33" t="s">
        <v>54</v>
      </c>
      <c r="C4" s="33" t="s">
        <v>551</v>
      </c>
      <c r="D4" s="33" t="s">
        <v>553</v>
      </c>
      <c r="E4" s="33">
        <v>34832</v>
      </c>
      <c r="F4" s="34">
        <v>48032</v>
      </c>
      <c r="G4" s="34">
        <v>51066</v>
      </c>
      <c r="H4" s="34">
        <v>55311</v>
      </c>
      <c r="I4" s="33">
        <v>39615</v>
      </c>
      <c r="J4" s="34"/>
      <c r="K4" s="34"/>
      <c r="L4" s="34"/>
      <c r="M4" s="34"/>
      <c r="N4" s="34"/>
      <c r="O4" s="34"/>
      <c r="P4" s="34">
        <v>147849</v>
      </c>
      <c r="Q4" s="37">
        <v>130733</v>
      </c>
      <c r="R4" s="37">
        <v>132362</v>
      </c>
      <c r="S4" s="37"/>
      <c r="T4" s="37"/>
      <c r="U4" s="37"/>
      <c r="V4" s="37"/>
      <c r="W4" s="37"/>
      <c r="X4" s="37"/>
      <c r="Y4" s="51">
        <v>537007</v>
      </c>
      <c r="Z4" s="37">
        <v>714408</v>
      </c>
      <c r="AA4" s="37">
        <v>765471</v>
      </c>
      <c r="AB4" s="37">
        <v>766920</v>
      </c>
      <c r="AC4" s="37">
        <v>816507</v>
      </c>
      <c r="AD4" s="37">
        <v>1003408</v>
      </c>
      <c r="AE4" s="37">
        <v>1108248</v>
      </c>
      <c r="AF4" s="37">
        <v>1252361</v>
      </c>
      <c r="AG4" s="37">
        <f>643378+608983</f>
        <v>1252361</v>
      </c>
      <c r="AH4" s="37">
        <f>593377+415124</f>
        <v>1008501</v>
      </c>
      <c r="AI4" s="37">
        <f>455317+507535</f>
        <v>962852</v>
      </c>
      <c r="AJ4" s="37">
        <f>509455+674665</f>
        <v>1184120</v>
      </c>
      <c r="AK4" s="37">
        <f>531536+686061</f>
        <v>1217597</v>
      </c>
    </row>
    <row r="5" spans="1:37">
      <c r="A5" s="41" t="s">
        <v>53</v>
      </c>
      <c r="B5" s="33" t="s">
        <v>54</v>
      </c>
      <c r="C5" s="33" t="s">
        <v>551</v>
      </c>
      <c r="D5" s="33" t="s">
        <v>484</v>
      </c>
      <c r="E5" s="33">
        <v>3400</v>
      </c>
      <c r="F5" s="34">
        <v>0</v>
      </c>
      <c r="G5" s="34">
        <v>985</v>
      </c>
      <c r="H5" s="34">
        <v>0</v>
      </c>
      <c r="I5" s="33">
        <v>0</v>
      </c>
      <c r="J5" s="34"/>
      <c r="K5" s="34"/>
      <c r="L5" s="34"/>
      <c r="M5" s="34"/>
      <c r="N5" s="34"/>
      <c r="O5" s="34"/>
      <c r="P5" s="34"/>
      <c r="Q5" s="37"/>
      <c r="R5" s="37"/>
      <c r="S5" s="37"/>
      <c r="T5" s="37"/>
      <c r="U5" s="37"/>
      <c r="V5" s="37"/>
      <c r="W5" s="37"/>
      <c r="X5" s="37"/>
      <c r="Y5" s="37"/>
      <c r="Z5" s="37"/>
      <c r="AA5" s="37"/>
      <c r="AB5" s="37"/>
      <c r="AC5" s="37"/>
      <c r="AD5" s="37"/>
      <c r="AE5" s="37"/>
      <c r="AF5" s="37"/>
      <c r="AG5" s="37"/>
      <c r="AH5" s="37"/>
      <c r="AI5" s="37"/>
      <c r="AJ5" s="37"/>
      <c r="AK5" s="37"/>
    </row>
    <row r="6" spans="1:37">
      <c r="A6" s="41" t="s">
        <v>53</v>
      </c>
      <c r="B6" s="33" t="s">
        <v>54</v>
      </c>
      <c r="C6" s="33" t="s">
        <v>551</v>
      </c>
      <c r="D6" s="33" t="s">
        <v>554</v>
      </c>
      <c r="E6" s="33">
        <v>399500</v>
      </c>
      <c r="F6" s="34">
        <v>419000</v>
      </c>
      <c r="G6" s="34">
        <v>438000</v>
      </c>
      <c r="H6" s="34">
        <v>435200</v>
      </c>
      <c r="I6" s="33">
        <v>481950</v>
      </c>
      <c r="J6" s="34"/>
      <c r="K6" s="34"/>
      <c r="L6" s="34"/>
      <c r="M6" s="34"/>
      <c r="N6" s="34"/>
      <c r="O6" s="34"/>
      <c r="P6" s="34">
        <v>737187</v>
      </c>
      <c r="Q6" s="37">
        <v>729767</v>
      </c>
      <c r="R6" s="37">
        <v>803719</v>
      </c>
      <c r="S6" s="37"/>
      <c r="T6" s="37"/>
      <c r="U6" s="37"/>
      <c r="V6" s="37"/>
      <c r="W6" s="37"/>
      <c r="X6" s="37"/>
      <c r="Y6" s="37"/>
      <c r="Z6" s="37"/>
      <c r="AA6" s="37"/>
      <c r="AB6" s="37"/>
      <c r="AC6" s="37"/>
      <c r="AD6" s="37"/>
      <c r="AE6" s="37"/>
      <c r="AF6" s="37"/>
      <c r="AG6" s="37"/>
      <c r="AH6" s="37"/>
      <c r="AI6" s="37"/>
      <c r="AJ6" s="37"/>
      <c r="AK6" s="37"/>
    </row>
    <row r="7" spans="1:37">
      <c r="A7" s="41" t="s">
        <v>53</v>
      </c>
      <c r="B7" s="33" t="s">
        <v>54</v>
      </c>
      <c r="C7" s="33" t="s">
        <v>551</v>
      </c>
      <c r="D7" s="33" t="s">
        <v>555</v>
      </c>
      <c r="E7" s="33">
        <v>74045</v>
      </c>
      <c r="F7" s="34">
        <v>63318</v>
      </c>
      <c r="G7" s="34">
        <v>72260</v>
      </c>
      <c r="H7" s="34">
        <v>82582</v>
      </c>
      <c r="I7" s="33">
        <v>73414</v>
      </c>
      <c r="J7" s="34"/>
      <c r="K7" s="34"/>
      <c r="L7" s="34"/>
      <c r="M7" s="34"/>
      <c r="N7" s="34"/>
      <c r="O7" s="34"/>
      <c r="P7" s="34">
        <v>105600</v>
      </c>
      <c r="Q7" s="37">
        <v>108075</v>
      </c>
      <c r="R7" s="37">
        <v>1119422</v>
      </c>
      <c r="S7" s="37"/>
      <c r="T7" s="37"/>
      <c r="U7" s="37"/>
      <c r="V7" s="37"/>
      <c r="W7" s="37"/>
      <c r="X7" s="37"/>
      <c r="Y7" s="37">
        <v>164406</v>
      </c>
      <c r="Z7" s="37">
        <v>181554</v>
      </c>
      <c r="AA7" s="37">
        <v>187876</v>
      </c>
      <c r="AB7" s="37">
        <v>207196</v>
      </c>
      <c r="AC7" s="37">
        <v>212845</v>
      </c>
      <c r="AD7" s="37">
        <v>219155</v>
      </c>
      <c r="AE7" s="37">
        <v>228649</v>
      </c>
      <c r="AF7" s="37">
        <v>278785</v>
      </c>
      <c r="AG7" s="37">
        <v>278785</v>
      </c>
      <c r="AH7" s="37">
        <v>289485</v>
      </c>
      <c r="AI7" s="37">
        <v>262924</v>
      </c>
      <c r="AJ7" s="37">
        <v>296226</v>
      </c>
      <c r="AK7" s="37">
        <v>342494</v>
      </c>
    </row>
    <row r="8" spans="1:37">
      <c r="A8" s="41" t="s">
        <v>53</v>
      </c>
      <c r="B8" s="33" t="s">
        <v>54</v>
      </c>
      <c r="C8" s="33" t="s">
        <v>551</v>
      </c>
      <c r="D8" s="33" t="s">
        <v>556</v>
      </c>
      <c r="E8" s="33">
        <v>9628</v>
      </c>
      <c r="F8" s="34">
        <v>10733</v>
      </c>
      <c r="G8" s="34">
        <v>10193</v>
      </c>
      <c r="H8" s="34">
        <v>10375</v>
      </c>
      <c r="I8" s="33">
        <v>10542</v>
      </c>
      <c r="J8" s="34"/>
      <c r="K8" s="34"/>
      <c r="L8" s="34"/>
      <c r="M8" s="34"/>
      <c r="N8" s="34"/>
      <c r="O8" s="34"/>
      <c r="P8" s="34">
        <v>45444</v>
      </c>
      <c r="Q8" s="37">
        <v>30780</v>
      </c>
      <c r="R8" s="37">
        <v>27228</v>
      </c>
      <c r="S8" s="37"/>
      <c r="T8" s="37"/>
      <c r="U8" s="37"/>
      <c r="V8" s="37"/>
      <c r="W8" s="37"/>
      <c r="X8" s="37"/>
      <c r="Y8" s="37">
        <v>15415</v>
      </c>
      <c r="Z8" s="37">
        <v>16510</v>
      </c>
      <c r="AA8" s="37">
        <v>20131</v>
      </c>
      <c r="AB8" s="37">
        <v>25241</v>
      </c>
      <c r="AC8" s="37">
        <v>22693</v>
      </c>
      <c r="AD8" s="37">
        <v>3083</v>
      </c>
      <c r="AE8" s="37">
        <v>1875</v>
      </c>
      <c r="AF8" s="37">
        <v>22962</v>
      </c>
      <c r="AG8" s="37">
        <v>151298</v>
      </c>
      <c r="AH8" s="37">
        <v>137799</v>
      </c>
      <c r="AI8" s="37">
        <v>150377</v>
      </c>
      <c r="AJ8" s="37">
        <v>161283</v>
      </c>
      <c r="AK8" s="37">
        <v>149056</v>
      </c>
    </row>
    <row r="9" spans="1:37">
      <c r="A9" s="41" t="s">
        <v>53</v>
      </c>
      <c r="B9" s="33" t="s">
        <v>54</v>
      </c>
      <c r="C9" s="33" t="s">
        <v>551</v>
      </c>
      <c r="D9" s="33" t="s">
        <v>557</v>
      </c>
      <c r="F9" s="34"/>
      <c r="G9" s="34"/>
      <c r="H9" s="34"/>
      <c r="J9" s="34"/>
      <c r="K9" s="34"/>
      <c r="L9" s="34"/>
      <c r="M9" s="34"/>
      <c r="N9" s="34"/>
      <c r="O9" s="34"/>
      <c r="P9" s="34"/>
      <c r="R9" s="37">
        <v>78000</v>
      </c>
      <c r="S9" s="37"/>
      <c r="T9" s="37"/>
      <c r="U9" s="37"/>
      <c r="V9" s="37"/>
      <c r="W9" s="37"/>
      <c r="X9" s="37"/>
      <c r="Y9" s="37"/>
      <c r="Z9" s="37"/>
      <c r="AA9" s="37"/>
      <c r="AB9" s="37"/>
      <c r="AC9" s="37"/>
      <c r="AD9" s="37"/>
      <c r="AE9" s="37"/>
      <c r="AF9" s="37"/>
      <c r="AG9" s="37"/>
      <c r="AH9" s="37"/>
      <c r="AI9" s="37"/>
      <c r="AJ9" s="37"/>
      <c r="AK9" s="37"/>
    </row>
    <row r="10" spans="1:37">
      <c r="A10" s="41" t="s">
        <v>53</v>
      </c>
      <c r="B10" s="33" t="s">
        <v>54</v>
      </c>
      <c r="C10" s="33" t="s">
        <v>551</v>
      </c>
      <c r="D10" s="33" t="s">
        <v>558</v>
      </c>
      <c r="F10" s="34"/>
      <c r="G10" s="34"/>
      <c r="H10" s="34"/>
      <c r="J10" s="34"/>
      <c r="K10" s="34"/>
      <c r="L10" s="34"/>
      <c r="M10" s="34"/>
      <c r="N10" s="34"/>
      <c r="O10" s="34"/>
      <c r="P10" s="34"/>
      <c r="Q10" s="37"/>
      <c r="R10" s="37"/>
      <c r="S10" s="37"/>
      <c r="T10" s="37"/>
      <c r="U10" s="37"/>
      <c r="V10" s="37"/>
      <c r="W10" s="37"/>
      <c r="X10" s="37"/>
      <c r="Y10" s="37"/>
      <c r="Z10" s="37"/>
      <c r="AA10" s="37"/>
      <c r="AB10" s="37"/>
      <c r="AC10" s="37"/>
      <c r="AD10" s="37"/>
      <c r="AE10" s="37"/>
      <c r="AF10" s="37"/>
      <c r="AG10" s="37"/>
      <c r="AH10" s="37"/>
      <c r="AI10" s="37"/>
      <c r="AJ10" s="37">
        <v>4478</v>
      </c>
      <c r="AK10" s="37">
        <v>7808</v>
      </c>
    </row>
    <row r="11" spans="1:37">
      <c r="A11" s="41" t="s">
        <v>53</v>
      </c>
      <c r="B11" s="33" t="s">
        <v>54</v>
      </c>
      <c r="C11" s="33" t="s">
        <v>551</v>
      </c>
      <c r="D11" s="33" t="s">
        <v>559</v>
      </c>
      <c r="F11" s="34"/>
      <c r="G11" s="34"/>
      <c r="H11" s="34"/>
      <c r="J11" s="34"/>
      <c r="K11" s="34"/>
      <c r="L11" s="34"/>
      <c r="M11" s="34"/>
      <c r="N11" s="34"/>
      <c r="O11" s="34"/>
      <c r="P11" s="34"/>
      <c r="Q11" s="37"/>
      <c r="R11" s="37"/>
      <c r="S11" s="37"/>
      <c r="T11" s="37"/>
      <c r="U11" s="37"/>
      <c r="V11" s="37"/>
      <c r="W11" s="37"/>
      <c r="X11" s="37"/>
      <c r="Y11" s="37"/>
      <c r="Z11" s="37"/>
      <c r="AA11" s="37"/>
      <c r="AB11" s="37"/>
      <c r="AC11" s="37"/>
      <c r="AD11" s="37"/>
      <c r="AE11" s="37"/>
      <c r="AF11" s="37"/>
      <c r="AG11" s="37"/>
      <c r="AH11" s="37"/>
      <c r="AI11" s="37"/>
      <c r="AJ11" s="37"/>
      <c r="AK11" s="37">
        <v>441799</v>
      </c>
    </row>
    <row r="12" spans="1:37" s="42" customFormat="1">
      <c r="A12" s="52" t="s">
        <v>53</v>
      </c>
      <c r="B12" s="42" t="s">
        <v>54</v>
      </c>
      <c r="C12" s="42" t="s">
        <v>551</v>
      </c>
      <c r="D12" s="42" t="s">
        <v>560</v>
      </c>
      <c r="E12" s="42">
        <f>SUM(E3:E11)</f>
        <v>749368</v>
      </c>
      <c r="F12" s="42">
        <f>SUM(F3:F11)</f>
        <v>860270</v>
      </c>
      <c r="G12" s="42">
        <f>SUM(G3:G11)</f>
        <v>866085</v>
      </c>
      <c r="H12" s="42">
        <f>SUM(H3:H11)</f>
        <v>849285</v>
      </c>
      <c r="I12" s="42">
        <f>SUM(I3:I11)</f>
        <v>932069</v>
      </c>
      <c r="J12" s="44"/>
      <c r="K12" s="44"/>
      <c r="L12" s="44"/>
      <c r="M12" s="44"/>
      <c r="N12" s="44"/>
      <c r="O12" s="44"/>
      <c r="P12" s="44">
        <f>SUM(P3:P11)</f>
        <v>1204537</v>
      </c>
      <c r="Q12" s="44">
        <f>SUM(Q3:Q11)</f>
        <v>1159255</v>
      </c>
      <c r="R12" s="44">
        <f>SUM(R3:R11)</f>
        <v>2374542</v>
      </c>
      <c r="S12" s="45"/>
      <c r="T12" s="45"/>
      <c r="U12" s="45"/>
      <c r="V12" s="45"/>
      <c r="W12" s="45"/>
      <c r="X12" s="45"/>
      <c r="Y12" s="44">
        <f t="shared" ref="Y12:AK12" si="0">SUM(Y3:Y11)</f>
        <v>1224928</v>
      </c>
      <c r="Z12" s="44">
        <f t="shared" si="0"/>
        <v>1733856</v>
      </c>
      <c r="AA12" s="43">
        <f t="shared" si="0"/>
        <v>2074387</v>
      </c>
      <c r="AB12" s="43">
        <f t="shared" si="0"/>
        <v>2026815</v>
      </c>
      <c r="AC12" s="44">
        <f t="shared" si="0"/>
        <v>1776788</v>
      </c>
      <c r="AD12" s="44">
        <f t="shared" si="0"/>
        <v>2075282</v>
      </c>
      <c r="AE12" s="44">
        <f t="shared" si="0"/>
        <v>2231651</v>
      </c>
      <c r="AF12" s="44">
        <f t="shared" si="0"/>
        <v>2711265</v>
      </c>
      <c r="AG12" s="44">
        <f t="shared" si="0"/>
        <v>2839601</v>
      </c>
      <c r="AH12" s="44">
        <f t="shared" si="0"/>
        <v>4036712</v>
      </c>
      <c r="AI12" s="44">
        <f t="shared" si="0"/>
        <v>4306999</v>
      </c>
      <c r="AJ12" s="44">
        <f t="shared" si="0"/>
        <v>3931709</v>
      </c>
      <c r="AK12" s="44">
        <f t="shared" si="0"/>
        <v>3029345</v>
      </c>
    </row>
    <row r="13" spans="1:37">
      <c r="A13" s="41" t="s">
        <v>53</v>
      </c>
      <c r="B13" s="33" t="s">
        <v>54</v>
      </c>
      <c r="C13" s="33" t="s">
        <v>561</v>
      </c>
      <c r="D13" s="33" t="s">
        <v>562</v>
      </c>
      <c r="E13" s="33">
        <v>2238677</v>
      </c>
      <c r="F13" s="34">
        <v>2534698</v>
      </c>
      <c r="G13" s="34">
        <v>2569091</v>
      </c>
      <c r="H13" s="34">
        <v>2484816</v>
      </c>
      <c r="I13" s="33">
        <v>2152380</v>
      </c>
      <c r="J13" s="34"/>
      <c r="K13" s="34"/>
      <c r="L13" s="34"/>
      <c r="M13" s="34"/>
      <c r="N13" s="34"/>
      <c r="O13" s="34"/>
      <c r="P13" s="34">
        <v>1609447</v>
      </c>
      <c r="Q13" s="37">
        <v>1401949</v>
      </c>
      <c r="R13" s="37">
        <v>1386114</v>
      </c>
      <c r="S13" s="37"/>
      <c r="T13" s="37"/>
      <c r="U13" s="37"/>
      <c r="V13" s="37"/>
      <c r="W13" s="37"/>
      <c r="X13" s="37"/>
      <c r="Y13" s="37">
        <v>3422547</v>
      </c>
      <c r="Z13" s="37">
        <v>2023727</v>
      </c>
      <c r="AA13" s="37">
        <v>1509803</v>
      </c>
      <c r="AB13" s="37">
        <v>386979</v>
      </c>
      <c r="AC13" s="37">
        <v>463304</v>
      </c>
      <c r="AD13" s="37">
        <v>7574508</v>
      </c>
      <c r="AE13" s="37">
        <v>5318818</v>
      </c>
      <c r="AF13" s="37">
        <v>10419515</v>
      </c>
      <c r="AG13" s="37">
        <v>10419515</v>
      </c>
      <c r="AH13" s="37">
        <v>933328</v>
      </c>
      <c r="AI13" s="37">
        <v>629543</v>
      </c>
      <c r="AJ13" s="37">
        <v>1771983</v>
      </c>
      <c r="AK13" s="37">
        <v>1207402</v>
      </c>
    </row>
    <row r="14" spans="1:37">
      <c r="A14" s="41" t="s">
        <v>53</v>
      </c>
      <c r="B14" s="33" t="s">
        <v>54</v>
      </c>
      <c r="C14" s="33" t="s">
        <v>561</v>
      </c>
      <c r="D14" s="46" t="s">
        <v>563</v>
      </c>
      <c r="F14" s="44"/>
      <c r="G14" s="44"/>
      <c r="H14" s="44"/>
      <c r="I14" s="42"/>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53">
        <v>1516969</v>
      </c>
      <c r="AI14" s="53">
        <v>1570906</v>
      </c>
      <c r="AJ14" s="53">
        <v>1187539</v>
      </c>
      <c r="AK14" s="53">
        <v>1577671</v>
      </c>
    </row>
    <row r="15" spans="1:37" s="42" customFormat="1">
      <c r="A15" s="52" t="s">
        <v>53</v>
      </c>
      <c r="B15" s="42" t="s">
        <v>54</v>
      </c>
      <c r="C15" s="42" t="s">
        <v>561</v>
      </c>
      <c r="D15" s="42" t="s">
        <v>564</v>
      </c>
      <c r="E15" s="42">
        <f>SUM(E13:E14)</f>
        <v>2238677</v>
      </c>
      <c r="F15" s="42">
        <f>SUM(F13:F14)</f>
        <v>2534698</v>
      </c>
      <c r="G15" s="42">
        <f>SUM(G13:G14)</f>
        <v>2569091</v>
      </c>
      <c r="H15" s="42">
        <f>SUM(H13:H14)</f>
        <v>2484816</v>
      </c>
      <c r="I15" s="42">
        <f>SUM(I13:I14)</f>
        <v>2152380</v>
      </c>
      <c r="J15" s="45"/>
      <c r="K15" s="45"/>
      <c r="L15" s="45"/>
      <c r="M15" s="45"/>
      <c r="N15" s="45"/>
      <c r="O15" s="45"/>
      <c r="P15" s="45"/>
      <c r="Q15" s="45"/>
      <c r="R15" s="45"/>
      <c r="S15" s="45"/>
      <c r="T15" s="45"/>
      <c r="U15" s="45"/>
      <c r="V15" s="45"/>
      <c r="W15" s="45"/>
      <c r="X15" s="45"/>
      <c r="Y15" s="45">
        <f t="shared" ref="Y15:AK15" si="1">SUM(Y13:Y14)</f>
        <v>3422547</v>
      </c>
      <c r="Z15" s="45">
        <f t="shared" si="1"/>
        <v>2023727</v>
      </c>
      <c r="AA15" s="45">
        <f t="shared" si="1"/>
        <v>1509803</v>
      </c>
      <c r="AB15" s="45">
        <f t="shared" si="1"/>
        <v>386979</v>
      </c>
      <c r="AC15" s="45">
        <f t="shared" si="1"/>
        <v>463304</v>
      </c>
      <c r="AD15" s="45">
        <f t="shared" si="1"/>
        <v>7574508</v>
      </c>
      <c r="AE15" s="45">
        <f t="shared" si="1"/>
        <v>5318818</v>
      </c>
      <c r="AF15" s="45">
        <f t="shared" si="1"/>
        <v>10419515</v>
      </c>
      <c r="AG15" s="45">
        <f t="shared" si="1"/>
        <v>10419515</v>
      </c>
      <c r="AH15" s="45">
        <f t="shared" si="1"/>
        <v>2450297</v>
      </c>
      <c r="AI15" s="45">
        <f t="shared" si="1"/>
        <v>2200449</v>
      </c>
      <c r="AJ15" s="45">
        <f t="shared" si="1"/>
        <v>2959522</v>
      </c>
      <c r="AK15" s="45">
        <f t="shared" si="1"/>
        <v>2785073</v>
      </c>
    </row>
    <row r="16" spans="1:37">
      <c r="A16" s="41" t="s">
        <v>53</v>
      </c>
      <c r="B16" s="33" t="s">
        <v>54</v>
      </c>
      <c r="C16" s="33" t="s">
        <v>565</v>
      </c>
      <c r="D16" s="33" t="s">
        <v>566</v>
      </c>
      <c r="E16" s="33">
        <v>7595786</v>
      </c>
      <c r="F16" s="37">
        <v>7435860</v>
      </c>
      <c r="G16" s="37">
        <v>7831229</v>
      </c>
      <c r="H16" s="37">
        <v>7962066</v>
      </c>
      <c r="I16" s="33">
        <v>8286175</v>
      </c>
      <c r="J16" s="37"/>
      <c r="K16" s="37"/>
      <c r="L16" s="37"/>
      <c r="M16" s="37"/>
      <c r="N16" s="37"/>
      <c r="O16" s="37"/>
      <c r="P16" s="37">
        <v>12405548</v>
      </c>
      <c r="Q16" s="37">
        <v>13427742</v>
      </c>
      <c r="R16" s="37">
        <v>14462315</v>
      </c>
      <c r="S16" s="37"/>
      <c r="T16" s="37"/>
      <c r="U16" s="37"/>
      <c r="V16" s="37"/>
      <c r="W16" s="37"/>
      <c r="X16" s="37"/>
      <c r="Y16" s="37">
        <v>16662435</v>
      </c>
      <c r="Z16" s="37">
        <v>18645850</v>
      </c>
      <c r="AA16" s="37">
        <v>20397716</v>
      </c>
      <c r="AB16" s="37">
        <v>23106787</v>
      </c>
      <c r="AC16" s="37">
        <v>28187774</v>
      </c>
      <c r="AD16" s="37">
        <v>30977381</v>
      </c>
      <c r="AE16" s="37">
        <v>32313966</v>
      </c>
      <c r="AF16" s="37">
        <v>36106050</v>
      </c>
      <c r="AG16" s="37"/>
      <c r="AH16" s="37"/>
      <c r="AI16" s="37"/>
      <c r="AJ16" s="37"/>
      <c r="AK16" s="37"/>
    </row>
    <row r="17" spans="1:37">
      <c r="A17" s="41" t="s">
        <v>53</v>
      </c>
      <c r="B17" s="33" t="s">
        <v>54</v>
      </c>
      <c r="C17" s="33" t="s">
        <v>565</v>
      </c>
      <c r="D17" s="33" t="s">
        <v>567</v>
      </c>
      <c r="F17" s="37"/>
      <c r="G17" s="37"/>
      <c r="H17" s="37"/>
      <c r="J17" s="37"/>
      <c r="K17" s="37"/>
      <c r="L17" s="37"/>
      <c r="M17" s="37"/>
      <c r="N17" s="37"/>
      <c r="O17" s="37"/>
      <c r="P17" s="37"/>
      <c r="Q17" s="37"/>
      <c r="R17" s="37"/>
      <c r="S17" s="37"/>
      <c r="T17" s="37"/>
      <c r="U17" s="37"/>
      <c r="V17" s="37"/>
      <c r="W17" s="37"/>
      <c r="X17" s="37"/>
      <c r="Y17" s="37"/>
      <c r="Z17" s="37"/>
      <c r="AA17" s="37"/>
      <c r="AB17" s="37"/>
      <c r="AC17" s="37"/>
      <c r="AD17" s="37"/>
      <c r="AE17" s="37"/>
      <c r="AF17" s="37"/>
      <c r="AG17" s="54">
        <v>18085938</v>
      </c>
      <c r="AH17" s="54">
        <v>22432375</v>
      </c>
      <c r="AI17" s="54">
        <v>40833360</v>
      </c>
      <c r="AJ17" s="54">
        <v>40365967</v>
      </c>
      <c r="AK17" s="54">
        <v>38883883</v>
      </c>
    </row>
    <row r="18" spans="1:37">
      <c r="A18" s="41" t="s">
        <v>53</v>
      </c>
      <c r="B18" s="33" t="s">
        <v>54</v>
      </c>
      <c r="C18" s="33" t="s">
        <v>565</v>
      </c>
      <c r="D18" s="46" t="s">
        <v>568</v>
      </c>
      <c r="F18" s="44"/>
      <c r="G18" s="44"/>
      <c r="H18" s="44"/>
      <c r="I18" s="42"/>
      <c r="J18" s="44"/>
      <c r="K18" s="44"/>
      <c r="L18" s="44"/>
      <c r="M18" s="44"/>
      <c r="N18" s="44"/>
      <c r="O18" s="44"/>
      <c r="P18" s="44"/>
      <c r="Q18" s="44"/>
      <c r="R18" s="44"/>
      <c r="S18" s="44"/>
      <c r="T18" s="44"/>
      <c r="U18" s="44"/>
      <c r="V18" s="44"/>
      <c r="W18" s="44"/>
      <c r="X18" s="44"/>
      <c r="Y18" s="44"/>
      <c r="Z18" s="44"/>
      <c r="AA18" s="44"/>
      <c r="AB18" s="44"/>
      <c r="AC18" s="44"/>
      <c r="AD18" s="44"/>
      <c r="AE18" s="44"/>
      <c r="AF18" s="44"/>
      <c r="AG18" s="54">
        <v>18020111</v>
      </c>
      <c r="AH18" s="54">
        <v>20211539</v>
      </c>
      <c r="AI18" s="54">
        <v>1362853</v>
      </c>
      <c r="AJ18" s="54">
        <v>964096</v>
      </c>
      <c r="AK18" s="54">
        <v>2313554</v>
      </c>
    </row>
    <row r="19" spans="1:37" s="42" customFormat="1">
      <c r="A19" s="52" t="s">
        <v>53</v>
      </c>
      <c r="B19" s="42" t="s">
        <v>54</v>
      </c>
      <c r="C19" s="42" t="s">
        <v>565</v>
      </c>
      <c r="D19" s="42" t="s">
        <v>569</v>
      </c>
      <c r="E19" s="42">
        <f>SUM(E16:E18)</f>
        <v>7595786</v>
      </c>
      <c r="F19" s="42">
        <f>SUM(F16:F18)</f>
        <v>7435860</v>
      </c>
      <c r="G19" s="42">
        <f>SUM(G16:G18)</f>
        <v>7831229</v>
      </c>
      <c r="H19" s="42">
        <f>SUM(H16:H18)</f>
        <v>7962066</v>
      </c>
      <c r="I19" s="42">
        <f>SUM(I16:I18)</f>
        <v>8286175</v>
      </c>
      <c r="J19" s="45"/>
      <c r="K19" s="45"/>
      <c r="L19" s="45"/>
      <c r="M19" s="45"/>
      <c r="N19" s="45"/>
      <c r="O19" s="45"/>
      <c r="P19" s="42">
        <f>SUM(P16:P18)</f>
        <v>12405548</v>
      </c>
      <c r="Q19" s="42">
        <f>SUM(Q16:Q18)</f>
        <v>13427742</v>
      </c>
      <c r="R19" s="42">
        <f>SUM(R16:R18)</f>
        <v>14462315</v>
      </c>
      <c r="S19" s="45"/>
      <c r="T19" s="45"/>
      <c r="U19" s="45"/>
      <c r="V19" s="45"/>
      <c r="W19" s="45"/>
      <c r="X19" s="45"/>
      <c r="Y19" s="45">
        <f t="shared" ref="Y19:AK19" si="2">SUM(Y16:Y18)</f>
        <v>16662435</v>
      </c>
      <c r="Z19" s="45">
        <f t="shared" si="2"/>
        <v>18645850</v>
      </c>
      <c r="AA19" s="45">
        <f t="shared" si="2"/>
        <v>20397716</v>
      </c>
      <c r="AB19" s="45">
        <f t="shared" si="2"/>
        <v>23106787</v>
      </c>
      <c r="AC19" s="45">
        <f t="shared" si="2"/>
        <v>28187774</v>
      </c>
      <c r="AD19" s="45">
        <f t="shared" si="2"/>
        <v>30977381</v>
      </c>
      <c r="AE19" s="45">
        <f t="shared" si="2"/>
        <v>32313966</v>
      </c>
      <c r="AF19" s="45">
        <f t="shared" si="2"/>
        <v>36106050</v>
      </c>
      <c r="AG19" s="45">
        <f t="shared" si="2"/>
        <v>36106049</v>
      </c>
      <c r="AH19" s="45">
        <f t="shared" si="2"/>
        <v>42643914</v>
      </c>
      <c r="AI19" s="45">
        <f t="shared" si="2"/>
        <v>42196213</v>
      </c>
      <c r="AJ19" s="45">
        <f t="shared" si="2"/>
        <v>41330063</v>
      </c>
      <c r="AK19" s="45">
        <f t="shared" si="2"/>
        <v>41197437</v>
      </c>
    </row>
    <row r="20" spans="1:37">
      <c r="A20" s="41" t="s">
        <v>53</v>
      </c>
      <c r="B20" s="33" t="s">
        <v>54</v>
      </c>
      <c r="C20" s="46" t="s">
        <v>570</v>
      </c>
      <c r="D20" s="33" t="s">
        <v>571</v>
      </c>
      <c r="E20" s="33">
        <v>167342</v>
      </c>
      <c r="F20" s="37">
        <v>159096</v>
      </c>
      <c r="G20" s="37">
        <v>150867</v>
      </c>
      <c r="H20" s="37">
        <v>142637</v>
      </c>
      <c r="I20" s="33">
        <v>134407</v>
      </c>
      <c r="J20" s="37"/>
      <c r="K20" s="37"/>
      <c r="L20" s="37"/>
      <c r="M20" s="37"/>
      <c r="N20" s="37"/>
      <c r="O20" s="37"/>
      <c r="P20" s="37">
        <v>79467</v>
      </c>
      <c r="Q20" s="37">
        <v>70953</v>
      </c>
      <c r="R20" s="37">
        <v>62439</v>
      </c>
      <c r="S20" s="37"/>
      <c r="T20" s="37"/>
      <c r="U20" s="37"/>
      <c r="V20" s="37"/>
      <c r="W20" s="37"/>
      <c r="X20" s="37"/>
      <c r="Y20" s="37">
        <v>4089</v>
      </c>
      <c r="Z20" s="37"/>
      <c r="AA20" s="37"/>
      <c r="AB20" s="37"/>
      <c r="AC20" s="37"/>
      <c r="AD20" s="37">
        <v>423808</v>
      </c>
      <c r="AE20" s="37">
        <v>406025</v>
      </c>
      <c r="AF20" s="37">
        <v>542022</v>
      </c>
      <c r="AG20" s="37"/>
      <c r="AH20" s="37"/>
      <c r="AI20" s="37"/>
      <c r="AJ20" s="37"/>
      <c r="AK20" s="37"/>
    </row>
    <row r="21" spans="1:37" s="42" customFormat="1">
      <c r="A21" s="52" t="s">
        <v>53</v>
      </c>
      <c r="B21" s="42" t="s">
        <v>54</v>
      </c>
      <c r="C21" s="42" t="s">
        <v>570</v>
      </c>
      <c r="D21" s="42" t="s">
        <v>572</v>
      </c>
      <c r="E21" s="42">
        <f>SUM(E20:E20)</f>
        <v>167342</v>
      </c>
      <c r="F21" s="42">
        <f>SUM(F20:F20)</f>
        <v>159096</v>
      </c>
      <c r="G21" s="42">
        <f>SUM(G20:G20)</f>
        <v>150867</v>
      </c>
      <c r="H21" s="42">
        <f>SUM(H20:H20)</f>
        <v>142637</v>
      </c>
      <c r="I21" s="42">
        <f>SUM(I20:I20)</f>
        <v>134407</v>
      </c>
      <c r="J21" s="45"/>
      <c r="K21" s="45"/>
      <c r="L21" s="45"/>
      <c r="M21" s="45"/>
      <c r="N21" s="45"/>
      <c r="O21" s="45"/>
      <c r="P21" s="42">
        <f>SUM(P20:P20)</f>
        <v>79467</v>
      </c>
      <c r="Q21" s="42">
        <f>SUM(Q20:Q20)</f>
        <v>70953</v>
      </c>
      <c r="R21" s="42">
        <f>SUM(R20:R20)</f>
        <v>62439</v>
      </c>
      <c r="S21" s="45"/>
      <c r="T21" s="45"/>
      <c r="U21" s="45"/>
      <c r="V21" s="45"/>
      <c r="W21" s="45"/>
      <c r="X21" s="45"/>
      <c r="Y21" s="45">
        <f t="shared" ref="Y21:AF21" si="3">SUM(Y20:Y20)</f>
        <v>4089</v>
      </c>
      <c r="Z21" s="45">
        <f t="shared" si="3"/>
        <v>0</v>
      </c>
      <c r="AA21" s="45">
        <f t="shared" si="3"/>
        <v>0</v>
      </c>
      <c r="AB21" s="45">
        <f t="shared" si="3"/>
        <v>0</v>
      </c>
      <c r="AC21" s="45">
        <f t="shared" si="3"/>
        <v>0</v>
      </c>
      <c r="AD21" s="45">
        <f t="shared" si="3"/>
        <v>423808</v>
      </c>
      <c r="AE21" s="45">
        <f t="shared" si="3"/>
        <v>406025</v>
      </c>
      <c r="AF21" s="45">
        <f t="shared" si="3"/>
        <v>542022</v>
      </c>
      <c r="AG21" s="45">
        <f t="shared" ref="AG21:AK21" si="4">SUM(AG20:AG20)</f>
        <v>0</v>
      </c>
      <c r="AH21" s="45">
        <f t="shared" si="4"/>
        <v>0</v>
      </c>
      <c r="AI21" s="45">
        <f t="shared" si="4"/>
        <v>0</v>
      </c>
      <c r="AJ21" s="45">
        <f t="shared" si="4"/>
        <v>0</v>
      </c>
      <c r="AK21" s="45">
        <f t="shared" si="4"/>
        <v>0</v>
      </c>
    </row>
    <row r="22" spans="1:37" s="42" customFormat="1">
      <c r="A22" s="52" t="s">
        <v>53</v>
      </c>
      <c r="B22" s="42" t="s">
        <v>54</v>
      </c>
      <c r="C22" s="42" t="s">
        <v>573</v>
      </c>
      <c r="D22" s="42" t="s">
        <v>574</v>
      </c>
      <c r="E22" s="44">
        <f>SUM(E12,E15,E19,E21)</f>
        <v>10751173</v>
      </c>
      <c r="F22" s="44">
        <f>SUM(F12,F15,F19,F21)</f>
        <v>10989924</v>
      </c>
      <c r="G22" s="44">
        <f>SUM(G12,G15,G19,G21)</f>
        <v>11417272</v>
      </c>
      <c r="H22" s="44">
        <f>SUM(H12,H15,H19,H21)</f>
        <v>11438804</v>
      </c>
      <c r="I22" s="44">
        <f>SUM(I12,I15,I19,I21)</f>
        <v>11505031</v>
      </c>
      <c r="J22" s="44"/>
      <c r="K22" s="44"/>
      <c r="L22" s="44"/>
      <c r="M22" s="44"/>
      <c r="N22" s="44"/>
      <c r="O22" s="44"/>
      <c r="P22" s="44">
        <f>SUM(P12,P15,P19,P21)</f>
        <v>13689552</v>
      </c>
      <c r="Q22" s="44">
        <f>SUM(Q12,Q15,Q19,Q21)</f>
        <v>14657950</v>
      </c>
      <c r="R22" s="44">
        <f>SUM(R12,R15,R19,R21)</f>
        <v>16899296</v>
      </c>
      <c r="S22" s="44"/>
      <c r="T22" s="44"/>
      <c r="U22" s="44"/>
      <c r="V22" s="44"/>
      <c r="W22" s="44"/>
      <c r="X22" s="44"/>
      <c r="Y22" s="44">
        <f t="shared" ref="Y22:AF22" si="5">SUM(Y12,Y15,Y19,Y21)</f>
        <v>21313999</v>
      </c>
      <c r="Z22" s="44">
        <f t="shared" si="5"/>
        <v>22403433</v>
      </c>
      <c r="AA22" s="43">
        <f t="shared" si="5"/>
        <v>23981906</v>
      </c>
      <c r="AB22" s="43">
        <f t="shared" si="5"/>
        <v>25520581</v>
      </c>
      <c r="AC22" s="43">
        <f t="shared" si="5"/>
        <v>30427866</v>
      </c>
      <c r="AD22" s="44">
        <f t="shared" si="5"/>
        <v>41050979</v>
      </c>
      <c r="AE22" s="44">
        <f t="shared" si="5"/>
        <v>40270460</v>
      </c>
      <c r="AF22" s="44">
        <f t="shared" si="5"/>
        <v>49778852</v>
      </c>
      <c r="AG22" s="44">
        <f t="shared" ref="AG22:AK22" si="6">SUM(AG12,AG15,AG19,AG21)</f>
        <v>49365165</v>
      </c>
      <c r="AH22" s="44">
        <f t="shared" si="6"/>
        <v>49130923</v>
      </c>
      <c r="AI22" s="44">
        <f t="shared" si="6"/>
        <v>48703661</v>
      </c>
      <c r="AJ22" s="44">
        <f t="shared" si="6"/>
        <v>48221294</v>
      </c>
      <c r="AK22" s="44">
        <f t="shared" si="6"/>
        <v>47011855</v>
      </c>
    </row>
    <row r="23" spans="1:37" s="46" customFormat="1">
      <c r="A23" s="55" t="s">
        <v>53</v>
      </c>
      <c r="B23" s="46" t="s">
        <v>54</v>
      </c>
      <c r="C23" s="46" t="s">
        <v>575</v>
      </c>
      <c r="D23" s="46" t="s">
        <v>576</v>
      </c>
      <c r="E23" s="46">
        <v>95000</v>
      </c>
      <c r="F23" s="53">
        <v>100000</v>
      </c>
      <c r="G23" s="53">
        <v>105000</v>
      </c>
      <c r="H23" s="53">
        <v>110000</v>
      </c>
      <c r="I23" s="53">
        <v>115000</v>
      </c>
      <c r="J23" s="53"/>
      <c r="K23" s="53"/>
      <c r="L23" s="53"/>
      <c r="M23" s="53"/>
      <c r="N23" s="53"/>
      <c r="O23" s="53"/>
      <c r="P23" s="53">
        <v>160000</v>
      </c>
      <c r="Q23" s="53">
        <v>170000</v>
      </c>
      <c r="R23" s="53">
        <v>175000</v>
      </c>
      <c r="S23" s="53"/>
      <c r="T23" s="53"/>
      <c r="U23" s="53"/>
      <c r="V23" s="53"/>
      <c r="W23" s="53"/>
      <c r="X23" s="53"/>
      <c r="Y23" s="53">
        <v>250000</v>
      </c>
      <c r="AC23" s="53"/>
      <c r="AD23" s="53">
        <v>10000</v>
      </c>
      <c r="AE23" s="46">
        <v>10000</v>
      </c>
      <c r="AF23" s="53">
        <v>30000</v>
      </c>
      <c r="AG23" s="53">
        <v>30000</v>
      </c>
      <c r="AH23" s="53">
        <v>30000</v>
      </c>
      <c r="AI23" s="53">
        <v>95000</v>
      </c>
      <c r="AJ23" s="53">
        <v>105000</v>
      </c>
      <c r="AK23" s="53">
        <v>100000</v>
      </c>
    </row>
    <row r="24" spans="1:37" s="46" customFormat="1">
      <c r="A24" s="55" t="s">
        <v>53</v>
      </c>
      <c r="B24" s="46" t="s">
        <v>54</v>
      </c>
      <c r="C24" s="46" t="s">
        <v>575</v>
      </c>
      <c r="D24" s="46" t="s">
        <v>577</v>
      </c>
      <c r="E24" s="46">
        <v>0</v>
      </c>
      <c r="F24" s="53">
        <v>0</v>
      </c>
      <c r="G24" s="53">
        <v>5670</v>
      </c>
      <c r="H24" s="53">
        <v>8271</v>
      </c>
      <c r="I24" s="53">
        <v>7728</v>
      </c>
      <c r="J24" s="53"/>
      <c r="K24" s="53"/>
      <c r="L24" s="53"/>
      <c r="M24" s="53"/>
      <c r="N24" s="53"/>
      <c r="O24" s="53"/>
      <c r="P24" s="53">
        <v>204442</v>
      </c>
      <c r="Q24" s="53">
        <v>242577</v>
      </c>
      <c r="R24" s="53">
        <v>279387</v>
      </c>
      <c r="S24" s="53"/>
      <c r="T24" s="53"/>
      <c r="U24" s="53"/>
      <c r="V24" s="53"/>
      <c r="W24" s="53"/>
      <c r="X24" s="53"/>
      <c r="Y24" s="53">
        <v>660110</v>
      </c>
      <c r="Z24" s="53">
        <v>674112</v>
      </c>
      <c r="AA24" s="53">
        <v>934896</v>
      </c>
      <c r="AB24" s="53">
        <v>956363</v>
      </c>
      <c r="AC24" s="53">
        <v>742660</v>
      </c>
      <c r="AD24" s="53">
        <v>530495</v>
      </c>
      <c r="AE24" s="53">
        <v>733105</v>
      </c>
      <c r="AF24" s="53">
        <v>748948</v>
      </c>
      <c r="AG24" s="53">
        <v>748948</v>
      </c>
      <c r="AH24" s="53">
        <v>646172</v>
      </c>
      <c r="AI24" s="53">
        <v>699556</v>
      </c>
      <c r="AJ24" s="53">
        <v>715186</v>
      </c>
      <c r="AK24" s="53">
        <v>731215</v>
      </c>
    </row>
    <row r="25" spans="1:37" s="46" customFormat="1">
      <c r="A25" s="55" t="s">
        <v>53</v>
      </c>
      <c r="B25" s="46" t="s">
        <v>54</v>
      </c>
      <c r="C25" s="46" t="s">
        <v>575</v>
      </c>
      <c r="D25" s="46" t="s">
        <v>578</v>
      </c>
      <c r="E25" s="46">
        <v>44189</v>
      </c>
      <c r="F25" s="53">
        <v>43437</v>
      </c>
      <c r="G25" s="53">
        <v>42603</v>
      </c>
      <c r="H25" s="53">
        <v>41684</v>
      </c>
      <c r="I25" s="53">
        <v>40676</v>
      </c>
      <c r="J25" s="53"/>
      <c r="K25" s="53"/>
      <c r="L25" s="53"/>
      <c r="M25" s="53"/>
      <c r="N25" s="53"/>
      <c r="O25" s="53"/>
      <c r="P25" s="53">
        <v>18929</v>
      </c>
      <c r="Q25" s="53">
        <v>17596</v>
      </c>
      <c r="R25" s="53">
        <v>16123</v>
      </c>
      <c r="S25" s="53"/>
      <c r="T25" s="53"/>
      <c r="U25" s="53"/>
      <c r="V25" s="53"/>
      <c r="W25" s="53"/>
      <c r="X25" s="53"/>
      <c r="Y25" s="53"/>
      <c r="Z25" s="53"/>
      <c r="AA25" s="53"/>
      <c r="AB25" s="53"/>
      <c r="AC25" s="53"/>
      <c r="AD25" s="53"/>
      <c r="AE25" s="53"/>
      <c r="AF25" s="53"/>
      <c r="AG25" s="53"/>
      <c r="AH25" s="53"/>
      <c r="AI25" s="53"/>
      <c r="AJ25" s="53"/>
      <c r="AK25" s="53"/>
    </row>
    <row r="26" spans="1:37" s="46" customFormat="1">
      <c r="A26" s="55" t="s">
        <v>53</v>
      </c>
      <c r="B26" s="46" t="s">
        <v>54</v>
      </c>
      <c r="C26" s="46" t="s">
        <v>575</v>
      </c>
      <c r="D26" s="46" t="s">
        <v>579</v>
      </c>
      <c r="E26" s="46">
        <v>31469</v>
      </c>
      <c r="F26" s="53">
        <v>15615</v>
      </c>
      <c r="G26" s="53">
        <v>30223</v>
      </c>
      <c r="H26" s="53">
        <v>15976</v>
      </c>
      <c r="I26" s="53">
        <v>44109</v>
      </c>
      <c r="J26" s="53"/>
      <c r="K26" s="53"/>
      <c r="L26" s="53"/>
      <c r="M26" s="53"/>
      <c r="N26" s="53"/>
      <c r="O26" s="53"/>
      <c r="P26" s="53">
        <v>100313</v>
      </c>
      <c r="Q26" s="53">
        <v>168365</v>
      </c>
      <c r="R26" s="53">
        <v>418153</v>
      </c>
      <c r="S26" s="53"/>
      <c r="T26" s="53"/>
      <c r="U26" s="53"/>
      <c r="V26" s="53"/>
      <c r="W26" s="53"/>
      <c r="X26" s="53"/>
      <c r="Y26" s="53">
        <v>51523</v>
      </c>
      <c r="Z26" s="53">
        <v>199596</v>
      </c>
      <c r="AA26" s="53">
        <v>37560</v>
      </c>
      <c r="AB26" s="53">
        <v>685319</v>
      </c>
      <c r="AC26" s="53">
        <v>618210</v>
      </c>
      <c r="AD26" s="53">
        <v>1247089</v>
      </c>
      <c r="AE26" s="53">
        <v>280267</v>
      </c>
      <c r="AF26" s="53">
        <v>684605</v>
      </c>
      <c r="AG26" s="53">
        <v>684605</v>
      </c>
      <c r="AH26" s="53">
        <v>771676</v>
      </c>
      <c r="AI26" s="53">
        <v>148174</v>
      </c>
      <c r="AJ26" s="53">
        <v>464342</v>
      </c>
      <c r="AK26" s="53">
        <v>164076</v>
      </c>
    </row>
    <row r="27" spans="1:37" s="46" customFormat="1">
      <c r="A27" s="55" t="s">
        <v>53</v>
      </c>
      <c r="B27" s="46" t="s">
        <v>54</v>
      </c>
      <c r="C27" s="46" t="s">
        <v>575</v>
      </c>
      <c r="D27" s="46" t="s">
        <v>580</v>
      </c>
      <c r="E27" s="46">
        <v>2656</v>
      </c>
      <c r="F27" s="46">
        <v>2549</v>
      </c>
      <c r="G27" s="46">
        <v>2587</v>
      </c>
      <c r="H27" s="46">
        <v>2787</v>
      </c>
      <c r="I27" s="46">
        <v>2755</v>
      </c>
      <c r="P27" s="46">
        <v>61222</v>
      </c>
      <c r="Q27" s="46">
        <v>61625</v>
      </c>
      <c r="R27" s="46">
        <v>61769</v>
      </c>
      <c r="Y27" s="46">
        <v>102817</v>
      </c>
      <c r="Z27" s="46">
        <v>70002</v>
      </c>
      <c r="AA27" s="46">
        <v>93497</v>
      </c>
      <c r="AB27" s="46">
        <v>122678</v>
      </c>
      <c r="AC27" s="46">
        <v>188813</v>
      </c>
      <c r="AD27" s="46">
        <v>204236</v>
      </c>
      <c r="AE27" s="46">
        <v>170645</v>
      </c>
      <c r="AF27" s="46">
        <v>171816</v>
      </c>
      <c r="AG27" s="46">
        <v>171816</v>
      </c>
      <c r="AH27" s="46">
        <v>173053</v>
      </c>
      <c r="AI27" s="46">
        <v>129203</v>
      </c>
      <c r="AJ27" s="46">
        <v>152338</v>
      </c>
      <c r="AK27" s="46">
        <v>141574</v>
      </c>
    </row>
    <row r="28" spans="1:37" s="46" customFormat="1">
      <c r="A28" s="55" t="s">
        <v>53</v>
      </c>
      <c r="B28" s="46" t="s">
        <v>54</v>
      </c>
      <c r="C28" s="46" t="s">
        <v>575</v>
      </c>
      <c r="D28" s="46" t="s">
        <v>581</v>
      </c>
      <c r="E28" s="46">
        <v>20368</v>
      </c>
      <c r="F28" s="46">
        <v>23025</v>
      </c>
      <c r="G28" s="46">
        <v>25597</v>
      </c>
      <c r="H28" s="46">
        <v>30207</v>
      </c>
      <c r="I28" s="46">
        <v>36945</v>
      </c>
      <c r="P28" s="46">
        <v>57336</v>
      </c>
      <c r="Q28" s="46">
        <v>57667</v>
      </c>
      <c r="R28" s="46">
        <v>59697</v>
      </c>
      <c r="Y28" s="46">
        <v>68472</v>
      </c>
      <c r="Z28" s="46">
        <v>72203</v>
      </c>
      <c r="AA28" s="46">
        <v>76279</v>
      </c>
      <c r="AB28" s="46">
        <v>80800</v>
      </c>
      <c r="AC28" s="46">
        <v>86539</v>
      </c>
      <c r="AD28" s="46">
        <v>90468</v>
      </c>
      <c r="AE28" s="46">
        <v>90531</v>
      </c>
      <c r="AF28" s="46">
        <v>98303</v>
      </c>
      <c r="AG28" s="46">
        <v>98303</v>
      </c>
      <c r="AH28" s="46">
        <v>90265</v>
      </c>
      <c r="AI28" s="46">
        <v>86122</v>
      </c>
      <c r="AJ28" s="46">
        <v>88421</v>
      </c>
      <c r="AK28" s="46">
        <v>92695</v>
      </c>
    </row>
    <row r="29" spans="1:37" s="46" customFormat="1">
      <c r="A29" s="55" t="s">
        <v>53</v>
      </c>
      <c r="B29" s="46" t="s">
        <v>54</v>
      </c>
      <c r="C29" s="46" t="s">
        <v>575</v>
      </c>
      <c r="D29" s="46" t="s">
        <v>582</v>
      </c>
      <c r="Z29" s="33">
        <v>1266700</v>
      </c>
      <c r="AA29" s="33">
        <v>273648</v>
      </c>
      <c r="AB29" s="33">
        <v>531108</v>
      </c>
      <c r="AE29" s="53">
        <v>89372</v>
      </c>
      <c r="AF29" s="46">
        <v>475711</v>
      </c>
      <c r="AG29" s="46">
        <v>475711</v>
      </c>
      <c r="AK29" s="46">
        <v>387842</v>
      </c>
    </row>
    <row r="30" spans="1:37" s="42" customFormat="1">
      <c r="A30" s="52" t="s">
        <v>53</v>
      </c>
      <c r="B30" s="42" t="s">
        <v>54</v>
      </c>
      <c r="C30" s="42" t="s">
        <v>575</v>
      </c>
      <c r="D30" s="42" t="s">
        <v>583</v>
      </c>
      <c r="E30" s="42">
        <f>SUM(E23:E29)</f>
        <v>193682</v>
      </c>
      <c r="F30" s="42">
        <f>SUM(F23:F29)</f>
        <v>184626</v>
      </c>
      <c r="G30" s="42">
        <f>SUM(G23:G29)</f>
        <v>211680</v>
      </c>
      <c r="H30" s="42">
        <f>SUM(H23:H29)</f>
        <v>208925</v>
      </c>
      <c r="I30" s="42">
        <f>SUM(I23:I29)</f>
        <v>247213</v>
      </c>
      <c r="P30" s="42">
        <f>SUM(P23:P29)</f>
        <v>602242</v>
      </c>
      <c r="Q30" s="42">
        <f>SUM(Q23:Q29)</f>
        <v>717830</v>
      </c>
      <c r="R30" s="42">
        <f>SUM(R23:R29)</f>
        <v>1010129</v>
      </c>
      <c r="Y30" s="42">
        <f t="shared" ref="Y30:AK30" si="7">SUM(Y23:Y29)</f>
        <v>1132922</v>
      </c>
      <c r="Z30" s="42">
        <f t="shared" si="7"/>
        <v>2282613</v>
      </c>
      <c r="AA30" s="42">
        <f t="shared" si="7"/>
        <v>1415880</v>
      </c>
      <c r="AB30" s="42">
        <f t="shared" si="7"/>
        <v>2376268</v>
      </c>
      <c r="AC30" s="42">
        <f t="shared" si="7"/>
        <v>1636222</v>
      </c>
      <c r="AD30" s="42">
        <f t="shared" si="7"/>
        <v>2082288</v>
      </c>
      <c r="AE30" s="42">
        <f t="shared" si="7"/>
        <v>1373920</v>
      </c>
      <c r="AF30" s="42">
        <f t="shared" si="7"/>
        <v>2209383</v>
      </c>
      <c r="AG30" s="42">
        <f t="shared" si="7"/>
        <v>2209383</v>
      </c>
      <c r="AH30" s="42">
        <f t="shared" si="7"/>
        <v>1711166</v>
      </c>
      <c r="AI30" s="42">
        <f t="shared" si="7"/>
        <v>1158055</v>
      </c>
      <c r="AJ30" s="42">
        <f t="shared" si="7"/>
        <v>1525287</v>
      </c>
      <c r="AK30" s="42">
        <f t="shared" si="7"/>
        <v>1617402</v>
      </c>
    </row>
    <row r="31" spans="1:37">
      <c r="A31" s="41" t="s">
        <v>53</v>
      </c>
      <c r="B31" s="33" t="s">
        <v>54</v>
      </c>
      <c r="C31" s="33" t="s">
        <v>584</v>
      </c>
      <c r="D31" s="33" t="s">
        <v>585</v>
      </c>
      <c r="E31" s="33">
        <v>3720000</v>
      </c>
      <c r="F31" s="33">
        <v>3620000</v>
      </c>
      <c r="G31" s="33">
        <v>3515000</v>
      </c>
      <c r="H31" s="33">
        <v>3405000</v>
      </c>
      <c r="I31" s="33">
        <v>3290000</v>
      </c>
      <c r="P31" s="33">
        <v>1850000</v>
      </c>
      <c r="Q31" s="33">
        <v>1680000</v>
      </c>
      <c r="R31" s="33">
        <v>1505000</v>
      </c>
      <c r="AD31" s="33">
        <v>9340000</v>
      </c>
      <c r="AE31" s="33">
        <v>9330000</v>
      </c>
      <c r="AF31" s="33">
        <v>18245000</v>
      </c>
      <c r="AG31" s="33">
        <f>9320000+8925000</f>
        <v>18245000</v>
      </c>
      <c r="AH31" s="33">
        <f>9310000+8905000</f>
        <v>18215000</v>
      </c>
      <c r="AI31" s="33">
        <f>640000+8885000+9830000</f>
        <v>19355000</v>
      </c>
      <c r="AJ31" s="33">
        <f>630000+8865000+9755000</f>
        <v>19250000</v>
      </c>
      <c r="AK31" s="33">
        <f>640000+8845000+9675000</f>
        <v>19160000</v>
      </c>
    </row>
    <row r="32" spans="1:37">
      <c r="A32" s="41" t="s">
        <v>53</v>
      </c>
      <c r="B32" s="33" t="s">
        <v>54</v>
      </c>
      <c r="C32" s="33" t="s">
        <v>584</v>
      </c>
      <c r="D32" s="33" t="s">
        <v>577</v>
      </c>
      <c r="E32" s="33">
        <v>0</v>
      </c>
      <c r="F32" s="33">
        <v>0</v>
      </c>
      <c r="G32" s="33">
        <v>85202</v>
      </c>
      <c r="H32" s="33">
        <v>94601</v>
      </c>
      <c r="I32" s="33">
        <v>86873</v>
      </c>
      <c r="P32" s="33">
        <v>3390603</v>
      </c>
      <c r="Q32" s="33">
        <v>4054944</v>
      </c>
      <c r="R32" s="33">
        <v>4109079</v>
      </c>
      <c r="Y32" s="33">
        <v>5229107</v>
      </c>
      <c r="Z32" s="33">
        <v>4510878</v>
      </c>
      <c r="AA32" s="33">
        <v>6325698</v>
      </c>
      <c r="AB32" s="33">
        <v>6578068</v>
      </c>
      <c r="AC32" s="33">
        <v>10739382</v>
      </c>
      <c r="AD32" s="33">
        <v>10079518</v>
      </c>
      <c r="AE32" s="33">
        <v>9564340</v>
      </c>
      <c r="AF32" s="33">
        <v>9078529</v>
      </c>
      <c r="AG32" s="33">
        <v>9078529</v>
      </c>
      <c r="AH32" s="33">
        <v>8980265</v>
      </c>
      <c r="AI32" s="33">
        <v>8238613</v>
      </c>
      <c r="AJ32" s="33">
        <v>7523427</v>
      </c>
      <c r="AK32" s="33">
        <v>6792211</v>
      </c>
    </row>
    <row r="33" spans="1:37">
      <c r="A33" s="41" t="s">
        <v>53</v>
      </c>
      <c r="B33" s="33" t="s">
        <v>54</v>
      </c>
      <c r="C33" s="33" t="s">
        <v>584</v>
      </c>
      <c r="D33" s="33" t="s">
        <v>586</v>
      </c>
      <c r="E33" s="33">
        <v>70000</v>
      </c>
      <c r="F33" s="33">
        <v>70000</v>
      </c>
      <c r="G33" s="33">
        <v>70000</v>
      </c>
      <c r="H33" s="33">
        <v>70000</v>
      </c>
      <c r="I33" s="33">
        <v>70000</v>
      </c>
    </row>
    <row r="34" spans="1:37">
      <c r="A34" s="41" t="s">
        <v>53</v>
      </c>
      <c r="B34" s="33" t="s">
        <v>54</v>
      </c>
      <c r="C34" s="33" t="s">
        <v>584</v>
      </c>
      <c r="D34" s="33" t="s">
        <v>587</v>
      </c>
      <c r="AC34" s="33">
        <v>45887</v>
      </c>
      <c r="AD34" s="33">
        <v>44887</v>
      </c>
      <c r="AE34" s="33">
        <v>42137</v>
      </c>
      <c r="AF34" s="33">
        <v>42137</v>
      </c>
    </row>
    <row r="35" spans="1:37">
      <c r="A35" s="41" t="s">
        <v>53</v>
      </c>
      <c r="B35" s="33" t="s">
        <v>54</v>
      </c>
      <c r="C35" s="33" t="s">
        <v>584</v>
      </c>
      <c r="D35" s="33" t="s">
        <v>582</v>
      </c>
      <c r="P35" s="33">
        <v>0</v>
      </c>
      <c r="Q35" s="33">
        <v>200000</v>
      </c>
      <c r="R35" s="33">
        <v>0</v>
      </c>
    </row>
    <row r="36" spans="1:37">
      <c r="A36" s="41" t="s">
        <v>53</v>
      </c>
      <c r="B36" s="33" t="s">
        <v>54</v>
      </c>
      <c r="C36" s="33" t="s">
        <v>584</v>
      </c>
      <c r="D36" s="33" t="s">
        <v>588</v>
      </c>
      <c r="AI36" s="33">
        <v>92775</v>
      </c>
      <c r="AJ36" s="33">
        <v>98750</v>
      </c>
      <c r="AK36" s="33">
        <v>134925</v>
      </c>
    </row>
    <row r="37" spans="1:37" s="42" customFormat="1">
      <c r="A37" s="52" t="s">
        <v>53</v>
      </c>
      <c r="B37" s="42" t="s">
        <v>54</v>
      </c>
      <c r="C37" s="42" t="s">
        <v>584</v>
      </c>
      <c r="D37" s="42" t="s">
        <v>589</v>
      </c>
      <c r="E37" s="42">
        <f>SUM(E31:E36)</f>
        <v>3790000</v>
      </c>
      <c r="F37" s="42">
        <f>SUM(F31:F36)</f>
        <v>3690000</v>
      </c>
      <c r="G37" s="42">
        <f>SUM(G31:G36)</f>
        <v>3670202</v>
      </c>
      <c r="H37" s="42">
        <f>SUM(H31:H36)</f>
        <v>3569601</v>
      </c>
      <c r="I37" s="42">
        <f>SUM(I31:I36)</f>
        <v>3446873</v>
      </c>
      <c r="P37" s="42">
        <f>SUM(P31:P36)</f>
        <v>5240603</v>
      </c>
      <c r="Q37" s="42">
        <f>SUM(Q31:Q36)</f>
        <v>5934944</v>
      </c>
      <c r="R37" s="42">
        <f>SUM(R31:R36)</f>
        <v>5614079</v>
      </c>
      <c r="Y37" s="42">
        <f t="shared" ref="Y37:AK37" si="8">SUM(Y31:Y36)</f>
        <v>5229107</v>
      </c>
      <c r="Z37" s="42">
        <f t="shared" si="8"/>
        <v>4510878</v>
      </c>
      <c r="AA37" s="42">
        <f t="shared" si="8"/>
        <v>6325698</v>
      </c>
      <c r="AB37" s="42">
        <f t="shared" si="8"/>
        <v>6578068</v>
      </c>
      <c r="AC37" s="42">
        <f t="shared" si="8"/>
        <v>10785269</v>
      </c>
      <c r="AD37" s="42">
        <f t="shared" si="8"/>
        <v>19464405</v>
      </c>
      <c r="AE37" s="42">
        <f t="shared" si="8"/>
        <v>18936477</v>
      </c>
      <c r="AF37" s="42">
        <f t="shared" si="8"/>
        <v>27365666</v>
      </c>
      <c r="AG37" s="42">
        <f t="shared" si="8"/>
        <v>27323529</v>
      </c>
      <c r="AH37" s="42">
        <f t="shared" si="8"/>
        <v>27195265</v>
      </c>
      <c r="AI37" s="42">
        <f t="shared" si="8"/>
        <v>27686388</v>
      </c>
      <c r="AJ37" s="42">
        <f t="shared" si="8"/>
        <v>26872177</v>
      </c>
      <c r="AK37" s="42">
        <f t="shared" si="8"/>
        <v>26087136</v>
      </c>
    </row>
    <row r="38" spans="1:37" s="42" customFormat="1">
      <c r="A38" s="52" t="s">
        <v>53</v>
      </c>
      <c r="B38" s="42" t="s">
        <v>54</v>
      </c>
      <c r="C38" s="42" t="s">
        <v>590</v>
      </c>
      <c r="D38" s="42" t="s">
        <v>590</v>
      </c>
      <c r="E38" s="42">
        <f>SUM(E37,E30)</f>
        <v>3983682</v>
      </c>
      <c r="F38" s="42">
        <f>SUM(F37,F30)</f>
        <v>3874626</v>
      </c>
      <c r="G38" s="42">
        <f>SUM(G37,G30)</f>
        <v>3881882</v>
      </c>
      <c r="H38" s="42">
        <f>SUM(H37,H30)</f>
        <v>3778526</v>
      </c>
      <c r="I38" s="42">
        <f>SUM(I37,I30)</f>
        <v>3694086</v>
      </c>
      <c r="P38" s="42">
        <f>SUM(P37,P30)</f>
        <v>5842845</v>
      </c>
      <c r="Q38" s="42">
        <f>SUM(Q37,Q30)</f>
        <v>6652774</v>
      </c>
      <c r="R38" s="42">
        <f>SUM(R37,R30)</f>
        <v>6624208</v>
      </c>
      <c r="Y38" s="42">
        <f t="shared" ref="Y38:AK38" si="9">SUM(Y37,Y30)</f>
        <v>6362029</v>
      </c>
      <c r="Z38" s="42">
        <f t="shared" si="9"/>
        <v>6793491</v>
      </c>
      <c r="AA38" s="42">
        <f t="shared" si="9"/>
        <v>7741578</v>
      </c>
      <c r="AB38" s="42">
        <f t="shared" si="9"/>
        <v>8954336</v>
      </c>
      <c r="AC38" s="42">
        <f t="shared" si="9"/>
        <v>12421491</v>
      </c>
      <c r="AD38" s="42">
        <f t="shared" si="9"/>
        <v>21546693</v>
      </c>
      <c r="AE38" s="42">
        <f t="shared" si="9"/>
        <v>20310397</v>
      </c>
      <c r="AF38" s="42">
        <f t="shared" si="9"/>
        <v>29575049</v>
      </c>
      <c r="AG38" s="42">
        <f t="shared" si="9"/>
        <v>29532912</v>
      </c>
      <c r="AH38" s="42">
        <f t="shared" si="9"/>
        <v>28906431</v>
      </c>
      <c r="AI38" s="42">
        <f t="shared" si="9"/>
        <v>28844443</v>
      </c>
      <c r="AJ38" s="42">
        <f t="shared" si="9"/>
        <v>28397464</v>
      </c>
      <c r="AK38" s="42">
        <f t="shared" si="9"/>
        <v>27704538</v>
      </c>
    </row>
    <row r="39" spans="1:37">
      <c r="A39" s="41" t="s">
        <v>53</v>
      </c>
      <c r="B39" s="33" t="s">
        <v>54</v>
      </c>
      <c r="C39" s="46" t="s">
        <v>591</v>
      </c>
      <c r="D39" s="33" t="s">
        <v>587</v>
      </c>
      <c r="E39" s="33">
        <v>58884</v>
      </c>
      <c r="F39" s="33">
        <v>52397</v>
      </c>
      <c r="G39" s="33">
        <v>47610</v>
      </c>
      <c r="H39" s="33">
        <v>46843</v>
      </c>
      <c r="I39" s="33">
        <v>43866</v>
      </c>
      <c r="P39" s="33">
        <v>16211</v>
      </c>
      <c r="Q39" s="33">
        <v>23005</v>
      </c>
      <c r="R39" s="33">
        <v>20485</v>
      </c>
      <c r="Y39" s="33">
        <v>19693</v>
      </c>
      <c r="Z39" s="33">
        <v>22193</v>
      </c>
      <c r="AA39" s="33">
        <v>19600</v>
      </c>
      <c r="AB39" s="33">
        <v>18600</v>
      </c>
      <c r="AG39" s="33">
        <v>42137</v>
      </c>
      <c r="AH39" s="33">
        <v>19050</v>
      </c>
      <c r="AI39" s="33">
        <v>10000</v>
      </c>
      <c r="AJ39" s="33">
        <v>10000</v>
      </c>
      <c r="AK39" s="33">
        <v>2500</v>
      </c>
    </row>
    <row r="40" spans="1:37">
      <c r="A40" s="41" t="s">
        <v>53</v>
      </c>
      <c r="B40" s="33" t="s">
        <v>54</v>
      </c>
      <c r="C40" s="33" t="s">
        <v>591</v>
      </c>
      <c r="D40" s="33" t="s">
        <v>592</v>
      </c>
      <c r="E40" s="33">
        <f>8466+9275</f>
        <v>17741</v>
      </c>
      <c r="F40" s="33">
        <f>8466+9275</f>
        <v>17741</v>
      </c>
      <c r="G40" s="33">
        <f t="shared" ref="G40:I40" si="10">8466+9275</f>
        <v>17741</v>
      </c>
      <c r="H40" s="33">
        <f t="shared" si="10"/>
        <v>17741</v>
      </c>
      <c r="I40" s="33">
        <f t="shared" si="10"/>
        <v>17741</v>
      </c>
      <c r="P40" s="33">
        <v>355942</v>
      </c>
      <c r="Q40" s="33">
        <v>555942</v>
      </c>
      <c r="R40" s="33">
        <v>555942</v>
      </c>
      <c r="Y40" s="33">
        <v>565241</v>
      </c>
      <c r="Z40" s="33">
        <v>565241</v>
      </c>
      <c r="AA40" s="33">
        <v>565241</v>
      </c>
      <c r="AB40" s="33">
        <v>565241</v>
      </c>
      <c r="AC40" s="33">
        <v>1554138</v>
      </c>
      <c r="AD40" s="33">
        <v>2647650</v>
      </c>
      <c r="AE40" s="33">
        <v>2686884</v>
      </c>
      <c r="AF40" s="33">
        <v>2752957</v>
      </c>
    </row>
    <row r="41" spans="1:37">
      <c r="A41" s="41" t="s">
        <v>53</v>
      </c>
      <c r="B41" s="33" t="s">
        <v>54</v>
      </c>
      <c r="C41" s="33" t="s">
        <v>591</v>
      </c>
      <c r="D41" s="33" t="s">
        <v>593</v>
      </c>
      <c r="E41" s="33">
        <v>1094001</v>
      </c>
      <c r="F41" s="33">
        <v>1101760</v>
      </c>
      <c r="G41" s="33">
        <v>1182419</v>
      </c>
      <c r="H41" s="33">
        <v>1184919</v>
      </c>
      <c r="I41" s="33">
        <v>1188169</v>
      </c>
      <c r="P41" s="33">
        <v>1463115</v>
      </c>
      <c r="Q41" s="33">
        <v>1520415</v>
      </c>
      <c r="R41" s="33">
        <v>2762320</v>
      </c>
      <c r="Y41" s="33">
        <v>3628040</v>
      </c>
      <c r="Z41" s="33">
        <v>3664791</v>
      </c>
      <c r="AA41" s="33">
        <v>3692796</v>
      </c>
      <c r="AB41" s="33">
        <v>3825458</v>
      </c>
      <c r="AC41" s="33">
        <v>3867356</v>
      </c>
      <c r="AD41" s="33">
        <v>3900456</v>
      </c>
      <c r="AE41" s="33">
        <v>3914406</v>
      </c>
      <c r="AF41" s="33">
        <v>3917906</v>
      </c>
    </row>
    <row r="42" spans="1:37">
      <c r="A42" s="41" t="s">
        <v>53</v>
      </c>
      <c r="B42" s="33" t="s">
        <v>54</v>
      </c>
      <c r="C42" s="33" t="s">
        <v>591</v>
      </c>
      <c r="D42" s="33" t="s">
        <v>594</v>
      </c>
      <c r="E42" s="33">
        <v>5596865</v>
      </c>
      <c r="F42" s="33">
        <v>5934400</v>
      </c>
      <c r="G42" s="33">
        <v>6287620</v>
      </c>
      <c r="H42" s="33">
        <v>6410775</v>
      </c>
      <c r="I42" s="33">
        <v>6561169</v>
      </c>
      <c r="P42" s="33">
        <v>7620886</v>
      </c>
      <c r="Q42" s="33">
        <v>7307763</v>
      </c>
      <c r="R42" s="33">
        <v>7322455</v>
      </c>
      <c r="Y42" s="33">
        <v>10738996</v>
      </c>
      <c r="Z42" s="33">
        <v>11357717</v>
      </c>
      <c r="AA42" s="33">
        <v>11889240</v>
      </c>
      <c r="AB42" s="33">
        <v>12230397</v>
      </c>
      <c r="AC42" s="33">
        <v>12557881</v>
      </c>
      <c r="AD42" s="33">
        <v>12956180</v>
      </c>
      <c r="AE42" s="33">
        <v>13358773</v>
      </c>
      <c r="AF42" s="33">
        <v>13532940</v>
      </c>
    </row>
    <row r="43" spans="1:37">
      <c r="A43" s="41" t="s">
        <v>53</v>
      </c>
      <c r="B43" s="33" t="s">
        <v>54</v>
      </c>
      <c r="C43" s="33" t="s">
        <v>591</v>
      </c>
      <c r="D43" s="33" t="s">
        <v>595</v>
      </c>
      <c r="AG43" s="33">
        <v>1746149</v>
      </c>
      <c r="AH43" s="33">
        <v>1901731</v>
      </c>
      <c r="AI43" s="33">
        <v>1851068</v>
      </c>
      <c r="AJ43" s="33">
        <v>1606399</v>
      </c>
      <c r="AK43" s="33">
        <v>2114880</v>
      </c>
    </row>
    <row r="44" spans="1:37" s="42" customFormat="1">
      <c r="A44" s="52" t="s">
        <v>53</v>
      </c>
      <c r="B44" s="42" t="s">
        <v>54</v>
      </c>
      <c r="C44" s="42" t="s">
        <v>591</v>
      </c>
      <c r="D44" s="42" t="s">
        <v>596</v>
      </c>
      <c r="E44" s="42">
        <f>SUM(E39:E43)</f>
        <v>6767491</v>
      </c>
      <c r="F44" s="42">
        <f>SUM(F39:F43)</f>
        <v>7106298</v>
      </c>
      <c r="G44" s="42">
        <f>SUM(G39:G43)</f>
        <v>7535390</v>
      </c>
      <c r="H44" s="42">
        <f>SUM(H39:H43)</f>
        <v>7660278</v>
      </c>
      <c r="I44" s="42">
        <f>SUM(I39:I43)</f>
        <v>7810945</v>
      </c>
      <c r="P44" s="42">
        <f>SUM(P39:P43)</f>
        <v>9456154</v>
      </c>
      <c r="Q44" s="42">
        <f>SUM(Q39:Q43)</f>
        <v>9407125</v>
      </c>
      <c r="R44" s="42">
        <f>SUM(R39:R43)</f>
        <v>10661202</v>
      </c>
      <c r="Y44" s="42">
        <f t="shared" ref="Y44:AK44" si="11">SUM(Y39:Y43)</f>
        <v>14951970</v>
      </c>
      <c r="Z44" s="42">
        <f t="shared" si="11"/>
        <v>15609942</v>
      </c>
      <c r="AA44" s="42">
        <f t="shared" si="11"/>
        <v>16166877</v>
      </c>
      <c r="AB44" s="42">
        <f t="shared" si="11"/>
        <v>16639696</v>
      </c>
      <c r="AC44" s="56">
        <f t="shared" si="11"/>
        <v>17979375</v>
      </c>
      <c r="AD44" s="42">
        <f t="shared" si="11"/>
        <v>19504286</v>
      </c>
      <c r="AE44" s="42">
        <f t="shared" si="11"/>
        <v>19960063</v>
      </c>
      <c r="AF44" s="42">
        <f t="shared" si="11"/>
        <v>20203803</v>
      </c>
      <c r="AG44" s="42">
        <f t="shared" si="11"/>
        <v>1788286</v>
      </c>
      <c r="AH44" s="42">
        <f t="shared" si="11"/>
        <v>1920781</v>
      </c>
      <c r="AI44" s="42">
        <f t="shared" si="11"/>
        <v>1861068</v>
      </c>
      <c r="AJ44" s="42">
        <f t="shared" si="11"/>
        <v>1616399</v>
      </c>
      <c r="AK44" s="42">
        <f t="shared" si="11"/>
        <v>2117380</v>
      </c>
    </row>
    <row r="45" spans="1:37" s="42" customFormat="1">
      <c r="A45" s="41" t="s">
        <v>53</v>
      </c>
      <c r="B45" s="33" t="s">
        <v>54</v>
      </c>
      <c r="C45" s="33" t="s">
        <v>597</v>
      </c>
      <c r="D45" s="33" t="s">
        <v>598</v>
      </c>
      <c r="AC45" s="56"/>
      <c r="AH45" s="46">
        <v>57653</v>
      </c>
      <c r="AI45" s="46">
        <v>50950</v>
      </c>
      <c r="AJ45" s="46">
        <v>493368</v>
      </c>
      <c r="AK45" s="46">
        <v>382445</v>
      </c>
    </row>
    <row r="46" spans="1:37">
      <c r="A46" s="41" t="s">
        <v>53</v>
      </c>
      <c r="B46" s="33" t="s">
        <v>54</v>
      </c>
      <c r="C46" s="33" t="s">
        <v>597</v>
      </c>
      <c r="D46" s="33" t="s">
        <v>599</v>
      </c>
      <c r="AH46" s="33">
        <v>204250</v>
      </c>
      <c r="AI46" s="33">
        <v>570557</v>
      </c>
      <c r="AJ46" s="33">
        <v>811987</v>
      </c>
      <c r="AK46" s="33">
        <v>1175183</v>
      </c>
    </row>
    <row r="47" spans="1:37" s="42" customFormat="1">
      <c r="A47" s="52" t="s">
        <v>53</v>
      </c>
      <c r="B47" s="42" t="s">
        <v>54</v>
      </c>
      <c r="C47" s="42" t="s">
        <v>600</v>
      </c>
      <c r="E47" s="42">
        <f>SUM(E38,E44)</f>
        <v>10751173</v>
      </c>
      <c r="F47" s="42">
        <f>SUM(F38,F44)</f>
        <v>10980924</v>
      </c>
      <c r="G47" s="42">
        <f>SUM(G38,G44)</f>
        <v>11417272</v>
      </c>
      <c r="H47" s="42">
        <f>SUM(H38,H44)</f>
        <v>11438804</v>
      </c>
      <c r="I47" s="42">
        <f>SUM(I38,I44)</f>
        <v>11505031</v>
      </c>
      <c r="P47" s="42">
        <f>SUM(P38,P44)</f>
        <v>15298999</v>
      </c>
      <c r="Q47" s="42">
        <f>SUM(Q38,Q44)</f>
        <v>16059899</v>
      </c>
      <c r="R47" s="42">
        <f>SUM(R38,R44)</f>
        <v>17285410</v>
      </c>
      <c r="Y47" s="42">
        <f t="shared" ref="Y47:AK47" si="12">SUM(Y38,Y44)</f>
        <v>21313999</v>
      </c>
      <c r="Z47" s="42">
        <f t="shared" si="12"/>
        <v>22403433</v>
      </c>
      <c r="AA47" s="42">
        <f t="shared" si="12"/>
        <v>23908455</v>
      </c>
      <c r="AB47" s="42">
        <f t="shared" si="12"/>
        <v>25594032</v>
      </c>
      <c r="AC47" s="42">
        <f t="shared" si="12"/>
        <v>30400866</v>
      </c>
      <c r="AD47" s="42">
        <f t="shared" si="12"/>
        <v>41050979</v>
      </c>
      <c r="AE47" s="42">
        <f t="shared" si="12"/>
        <v>40270460</v>
      </c>
      <c r="AF47" s="42">
        <f t="shared" si="12"/>
        <v>49778852</v>
      </c>
      <c r="AG47" s="42">
        <f t="shared" si="12"/>
        <v>31321198</v>
      </c>
      <c r="AH47" s="42">
        <f t="shared" si="12"/>
        <v>30827212</v>
      </c>
      <c r="AI47" s="42">
        <f t="shared" si="12"/>
        <v>30705511</v>
      </c>
      <c r="AJ47" s="42">
        <f t="shared" si="12"/>
        <v>30013863</v>
      </c>
      <c r="AK47" s="42">
        <f t="shared" si="12"/>
        <v>29821918</v>
      </c>
    </row>
    <row r="48" spans="1:37" s="48" customFormat="1">
      <c r="A48" s="48" t="s">
        <v>518</v>
      </c>
      <c r="C48" s="49"/>
      <c r="D48" s="49"/>
      <c r="E48" s="50"/>
      <c r="F48" s="50"/>
      <c r="G48" s="50"/>
      <c r="H48" s="50"/>
      <c r="I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row>
    <row r="49" spans="1:34">
      <c r="A49" s="41" t="s">
        <v>53</v>
      </c>
      <c r="B49" s="33" t="s">
        <v>54</v>
      </c>
      <c r="C49" s="33" t="s">
        <v>551</v>
      </c>
      <c r="D49" s="33" t="s">
        <v>552</v>
      </c>
      <c r="P49" s="33">
        <v>309583</v>
      </c>
      <c r="Q49" s="33">
        <v>302120</v>
      </c>
      <c r="R49" s="33">
        <v>247135</v>
      </c>
      <c r="Z49" s="33">
        <v>4033609</v>
      </c>
      <c r="AA49" s="33">
        <v>3770147</v>
      </c>
      <c r="AB49" s="33">
        <v>3109244</v>
      </c>
      <c r="AC49" s="33">
        <v>2332631</v>
      </c>
      <c r="AD49" s="33">
        <v>2279973</v>
      </c>
      <c r="AE49" s="33">
        <v>1448596</v>
      </c>
      <c r="AF49" s="33">
        <v>1362734</v>
      </c>
      <c r="AH49" s="33">
        <v>1456066</v>
      </c>
    </row>
    <row r="50" spans="1:34">
      <c r="A50" s="41" t="s">
        <v>53</v>
      </c>
      <c r="B50" s="33" t="s">
        <v>54</v>
      </c>
      <c r="C50" s="33" t="s">
        <v>551</v>
      </c>
      <c r="D50" s="33" t="s">
        <v>553</v>
      </c>
      <c r="P50" s="33">
        <v>12670</v>
      </c>
      <c r="Q50" s="33">
        <v>24013</v>
      </c>
      <c r="R50" s="33">
        <v>26312</v>
      </c>
      <c r="Z50" s="33">
        <v>168619</v>
      </c>
      <c r="AA50" s="33">
        <v>295566</v>
      </c>
      <c r="AB50" s="33">
        <v>279262</v>
      </c>
      <c r="AC50" s="33">
        <v>322134</v>
      </c>
      <c r="AD50" s="33">
        <v>268678</v>
      </c>
      <c r="AE50" s="33">
        <v>451528</v>
      </c>
      <c r="AF50" s="33">
        <v>836287</v>
      </c>
      <c r="AH50" s="33">
        <f>690336+103781</f>
        <v>794117</v>
      </c>
    </row>
    <row r="51" spans="1:34">
      <c r="A51" s="41" t="s">
        <v>53</v>
      </c>
      <c r="B51" s="33" t="s">
        <v>54</v>
      </c>
      <c r="C51" s="33" t="s">
        <v>551</v>
      </c>
      <c r="D51" s="33" t="s">
        <v>601</v>
      </c>
      <c r="P51" s="33">
        <v>0</v>
      </c>
      <c r="Q51" s="33">
        <v>0</v>
      </c>
      <c r="R51" s="33">
        <v>0</v>
      </c>
    </row>
    <row r="52" spans="1:34">
      <c r="A52" s="41" t="s">
        <v>53</v>
      </c>
      <c r="B52" s="33" t="s">
        <v>54</v>
      </c>
      <c r="C52" s="33" t="s">
        <v>551</v>
      </c>
      <c r="D52" s="33" t="s">
        <v>554</v>
      </c>
      <c r="P52" s="33">
        <v>305927</v>
      </c>
      <c r="Q52" s="33">
        <v>301425</v>
      </c>
      <c r="R52" s="33">
        <v>296758</v>
      </c>
    </row>
    <row r="53" spans="1:34">
      <c r="A53" s="41" t="s">
        <v>53</v>
      </c>
      <c r="B53" s="33" t="s">
        <v>54</v>
      </c>
      <c r="C53" s="33" t="s">
        <v>551</v>
      </c>
      <c r="D53" s="33" t="s">
        <v>556</v>
      </c>
      <c r="P53" s="33">
        <v>9053</v>
      </c>
      <c r="Q53" s="33">
        <v>7891</v>
      </c>
      <c r="R53" s="33">
        <v>6327</v>
      </c>
      <c r="Z53" s="33">
        <v>4453</v>
      </c>
      <c r="AA53" s="33">
        <v>7367</v>
      </c>
      <c r="AB53" s="33">
        <v>7023</v>
      </c>
      <c r="AC53" s="33">
        <v>11884</v>
      </c>
      <c r="AD53" s="33">
        <v>405</v>
      </c>
      <c r="AE53" s="33">
        <v>870</v>
      </c>
      <c r="AF53" s="33">
        <v>6773</v>
      </c>
      <c r="AH53" s="33">
        <v>11084</v>
      </c>
    </row>
    <row r="54" spans="1:34" s="42" customFormat="1">
      <c r="A54" s="52" t="s">
        <v>53</v>
      </c>
      <c r="B54" s="42" t="s">
        <v>54</v>
      </c>
      <c r="C54" s="42" t="s">
        <v>551</v>
      </c>
      <c r="D54" s="42" t="s">
        <v>560</v>
      </c>
      <c r="P54" s="42">
        <f>SUM(P49:P53)</f>
        <v>637233</v>
      </c>
      <c r="Q54" s="42">
        <f t="shared" ref="Q54:R54" si="13">SUM(Q49:Q53)</f>
        <v>635449</v>
      </c>
      <c r="R54" s="42">
        <f t="shared" si="13"/>
        <v>576532</v>
      </c>
      <c r="Z54" s="42">
        <f t="shared" ref="Z54" si="14">SUM(Z49:Z53)</f>
        <v>4206681</v>
      </c>
      <c r="AA54" s="42">
        <f t="shared" ref="AA54" si="15">SUM(AA49:AA53)</f>
        <v>4073080</v>
      </c>
      <c r="AB54" s="42">
        <f>SUM(AB49:AB53)</f>
        <v>3395529</v>
      </c>
      <c r="AC54" s="42">
        <f t="shared" ref="AC54:AH54" si="16">SUM(AC49:AC53)</f>
        <v>2666649</v>
      </c>
      <c r="AD54" s="42">
        <f t="shared" si="16"/>
        <v>2549056</v>
      </c>
      <c r="AE54" s="42">
        <f t="shared" si="16"/>
        <v>1900994</v>
      </c>
      <c r="AF54" s="42">
        <f t="shared" si="16"/>
        <v>2205794</v>
      </c>
      <c r="AH54" s="42">
        <f t="shared" si="16"/>
        <v>2261267</v>
      </c>
    </row>
    <row r="55" spans="1:34">
      <c r="A55" s="41" t="s">
        <v>53</v>
      </c>
      <c r="B55" s="33" t="s">
        <v>54</v>
      </c>
      <c r="C55" s="33" t="s">
        <v>561</v>
      </c>
      <c r="D55" s="33" t="s">
        <v>562</v>
      </c>
      <c r="P55" s="33">
        <v>1280658</v>
      </c>
      <c r="Q55" s="33">
        <v>1226320</v>
      </c>
      <c r="R55" s="33">
        <v>1244727</v>
      </c>
      <c r="Z55" s="33">
        <v>570221</v>
      </c>
      <c r="AA55" s="33">
        <v>524190</v>
      </c>
      <c r="AB55" s="33">
        <v>514628</v>
      </c>
      <c r="AC55" s="33">
        <v>1081441</v>
      </c>
      <c r="AD55" s="33">
        <v>987275</v>
      </c>
      <c r="AE55" s="33">
        <v>583344</v>
      </c>
      <c r="AF55" s="33">
        <v>378692</v>
      </c>
    </row>
    <row r="56" spans="1:34">
      <c r="A56" s="41" t="s">
        <v>53</v>
      </c>
      <c r="B56" s="33" t="s">
        <v>54</v>
      </c>
      <c r="C56" s="33" t="s">
        <v>561</v>
      </c>
      <c r="D56" s="33" t="s">
        <v>602</v>
      </c>
      <c r="AH56" s="33">
        <v>193236</v>
      </c>
    </row>
    <row r="57" spans="1:34">
      <c r="A57" s="41" t="s">
        <v>53</v>
      </c>
      <c r="B57" s="33" t="s">
        <v>54</v>
      </c>
      <c r="C57" s="33" t="s">
        <v>561</v>
      </c>
      <c r="D57" s="33" t="s">
        <v>563</v>
      </c>
      <c r="AH57" s="33">
        <v>188361</v>
      </c>
    </row>
    <row r="58" spans="1:34" s="42" customFormat="1">
      <c r="A58" s="52" t="s">
        <v>53</v>
      </c>
      <c r="B58" s="42" t="s">
        <v>54</v>
      </c>
      <c r="C58" s="42" t="s">
        <v>561</v>
      </c>
      <c r="D58" s="42" t="s">
        <v>564</v>
      </c>
      <c r="P58" s="42">
        <f t="shared" ref="P58" si="17">SUM(P55:P57)</f>
        <v>1280658</v>
      </c>
      <c r="Q58" s="42">
        <f t="shared" ref="Q58" si="18">SUM(Q55:Q57)</f>
        <v>1226320</v>
      </c>
      <c r="R58" s="42">
        <f t="shared" ref="R58" si="19">SUM(R55:R57)</f>
        <v>1244727</v>
      </c>
      <c r="Z58" s="42">
        <f t="shared" ref="Z58:AE58" si="20">SUM(Z55:Z57)</f>
        <v>570221</v>
      </c>
      <c r="AA58" s="42">
        <f t="shared" si="20"/>
        <v>524190</v>
      </c>
      <c r="AB58" s="42">
        <f t="shared" si="20"/>
        <v>514628</v>
      </c>
      <c r="AC58" s="42">
        <f t="shared" si="20"/>
        <v>1081441</v>
      </c>
      <c r="AD58" s="42">
        <f t="shared" si="20"/>
        <v>987275</v>
      </c>
      <c r="AE58" s="42">
        <f t="shared" si="20"/>
        <v>583344</v>
      </c>
      <c r="AF58" s="42">
        <f>SUM(AF55:AF57)</f>
        <v>378692</v>
      </c>
      <c r="AH58" s="42">
        <f>SUM(AH55:AH57)</f>
        <v>381597</v>
      </c>
    </row>
    <row r="59" spans="1:34">
      <c r="A59" s="41" t="s">
        <v>53</v>
      </c>
      <c r="B59" s="33" t="s">
        <v>54</v>
      </c>
      <c r="C59" s="33" t="s">
        <v>565</v>
      </c>
      <c r="D59" s="33" t="s">
        <v>566</v>
      </c>
      <c r="P59" s="33">
        <v>10505127</v>
      </c>
      <c r="Q59" s="33">
        <v>10214479</v>
      </c>
      <c r="R59" s="33">
        <v>9907314</v>
      </c>
      <c r="Z59" s="33">
        <v>8143048</v>
      </c>
      <c r="AA59" s="33">
        <v>18047793</v>
      </c>
      <c r="AB59" s="33">
        <v>17757666</v>
      </c>
      <c r="AC59" s="33">
        <v>17257119</v>
      </c>
      <c r="AD59" s="33">
        <v>16887667</v>
      </c>
      <c r="AE59" s="33">
        <v>17482314</v>
      </c>
      <c r="AF59" s="33">
        <v>17443906</v>
      </c>
    </row>
    <row r="60" spans="1:34" s="42" customFormat="1">
      <c r="A60" s="41" t="s">
        <v>53</v>
      </c>
      <c r="B60" s="33" t="s">
        <v>54</v>
      </c>
      <c r="C60" s="33" t="s">
        <v>565</v>
      </c>
      <c r="D60" s="46" t="s">
        <v>603</v>
      </c>
      <c r="AH60" s="46">
        <v>15546939</v>
      </c>
    </row>
    <row r="61" spans="1:34">
      <c r="A61" s="41" t="s">
        <v>53</v>
      </c>
      <c r="B61" s="33" t="s">
        <v>54</v>
      </c>
      <c r="C61" s="33" t="s">
        <v>565</v>
      </c>
      <c r="D61" s="33" t="s">
        <v>568</v>
      </c>
      <c r="AH61" s="33">
        <v>1661222</v>
      </c>
    </row>
    <row r="62" spans="1:34" s="42" customFormat="1">
      <c r="A62" s="52" t="s">
        <v>53</v>
      </c>
      <c r="B62" s="42" t="s">
        <v>54</v>
      </c>
      <c r="C62" s="42" t="s">
        <v>565</v>
      </c>
      <c r="D62" s="42" t="s">
        <v>604</v>
      </c>
      <c r="P62" s="42">
        <f>SUM(P59:P61)</f>
        <v>10505127</v>
      </c>
      <c r="Q62" s="42">
        <f t="shared" ref="Q62" si="21">SUM(Q59:Q61)</f>
        <v>10214479</v>
      </c>
      <c r="R62" s="42">
        <f>SUM(R59:R61)</f>
        <v>9907314</v>
      </c>
      <c r="Z62" s="42">
        <f>SUM(Z59:Z61)</f>
        <v>8143048</v>
      </c>
      <c r="AA62" s="42">
        <f t="shared" ref="AA62:AE62" si="22">SUM(AA59:AA61)</f>
        <v>18047793</v>
      </c>
      <c r="AB62" s="42">
        <f t="shared" si="22"/>
        <v>17757666</v>
      </c>
      <c r="AC62" s="42">
        <f t="shared" si="22"/>
        <v>17257119</v>
      </c>
      <c r="AD62" s="42">
        <f t="shared" si="22"/>
        <v>16887667</v>
      </c>
      <c r="AE62" s="42">
        <f t="shared" si="22"/>
        <v>17482314</v>
      </c>
      <c r="AF62" s="42">
        <f>SUM(AF59:AF61)</f>
        <v>17443906</v>
      </c>
      <c r="AH62" s="42">
        <f>SUM(AH59:AH61)</f>
        <v>17208161</v>
      </c>
    </row>
    <row r="63" spans="1:34">
      <c r="A63" s="41" t="s">
        <v>53</v>
      </c>
      <c r="B63" s="33" t="s">
        <v>54</v>
      </c>
      <c r="C63" s="46" t="s">
        <v>570</v>
      </c>
      <c r="D63" s="33" t="s">
        <v>571</v>
      </c>
      <c r="P63" s="33">
        <v>106892</v>
      </c>
      <c r="Q63" s="33">
        <v>94920</v>
      </c>
      <c r="R63" s="33">
        <v>83779</v>
      </c>
      <c r="Z63" s="33">
        <v>72851</v>
      </c>
      <c r="AA63" s="33">
        <v>67105</v>
      </c>
      <c r="AB63" s="33">
        <v>61360</v>
      </c>
      <c r="AC63" s="33">
        <v>56094</v>
      </c>
      <c r="AD63" s="33">
        <v>126442</v>
      </c>
      <c r="AE63" s="33">
        <v>111107</v>
      </c>
      <c r="AF63" s="33">
        <v>95692</v>
      </c>
    </row>
    <row r="64" spans="1:34" s="42" customFormat="1">
      <c r="A64" s="52" t="s">
        <v>53</v>
      </c>
      <c r="B64" s="42" t="s">
        <v>54</v>
      </c>
      <c r="C64" s="42" t="s">
        <v>570</v>
      </c>
      <c r="D64" s="42" t="s">
        <v>572</v>
      </c>
      <c r="P64" s="42">
        <f>SUM(P63)</f>
        <v>106892</v>
      </c>
      <c r="Q64" s="42">
        <f t="shared" ref="Q64:R64" si="23">SUM(Q63)</f>
        <v>94920</v>
      </c>
      <c r="R64" s="42">
        <f t="shared" si="23"/>
        <v>83779</v>
      </c>
      <c r="Z64" s="42">
        <f>SUM(Z63)</f>
        <v>72851</v>
      </c>
      <c r="AA64" s="42">
        <f t="shared" ref="AA64:AC64" si="24">SUM(AA63)</f>
        <v>67105</v>
      </c>
      <c r="AB64" s="42">
        <f t="shared" si="24"/>
        <v>61360</v>
      </c>
      <c r="AC64" s="42">
        <f t="shared" si="24"/>
        <v>56094</v>
      </c>
      <c r="AD64" s="42">
        <f t="shared" ref="AD64" si="25">SUM(AD63)</f>
        <v>126442</v>
      </c>
      <c r="AE64" s="42">
        <f t="shared" ref="AE64:AF64" si="26">SUM(AE63)</f>
        <v>111107</v>
      </c>
      <c r="AF64" s="42">
        <f t="shared" si="26"/>
        <v>95692</v>
      </c>
      <c r="AH64" s="42">
        <f>SUM(AH63)</f>
        <v>0</v>
      </c>
    </row>
    <row r="65" spans="1:34" s="42" customFormat="1">
      <c r="A65" s="52" t="s">
        <v>53</v>
      </c>
      <c r="B65" s="42" t="s">
        <v>54</v>
      </c>
      <c r="C65" s="42" t="s">
        <v>573</v>
      </c>
      <c r="D65" s="42" t="s">
        <v>574</v>
      </c>
      <c r="P65" s="42">
        <f>SUM(P54,P58,P62,P64)</f>
        <v>12529910</v>
      </c>
      <c r="Q65" s="42">
        <f t="shared" ref="Q65:R65" si="27">SUM(Q54,Q58,Q62,Q64)</f>
        <v>12171168</v>
      </c>
      <c r="R65" s="42">
        <f t="shared" si="27"/>
        <v>11812352</v>
      </c>
      <c r="Z65" s="42">
        <f>SUM(Z54,Z58,Z62,Z64)</f>
        <v>12992801</v>
      </c>
      <c r="AA65" s="42">
        <f t="shared" ref="AA65:AC65" si="28">SUM(AA54,AA58,AA62,AA64)</f>
        <v>22712168</v>
      </c>
      <c r="AB65" s="42">
        <f t="shared" si="28"/>
        <v>21729183</v>
      </c>
      <c r="AC65" s="42">
        <f t="shared" si="28"/>
        <v>21061303</v>
      </c>
      <c r="AD65" s="42">
        <f t="shared" ref="AD65" si="29">SUM(AD54,AD58,AD62,AD64)</f>
        <v>20550440</v>
      </c>
      <c r="AE65" s="42">
        <f t="shared" ref="AE65:AH65" si="30">SUM(AE54,AE58,AE62,AE64)</f>
        <v>20077759</v>
      </c>
      <c r="AF65" s="42">
        <f t="shared" si="30"/>
        <v>20124084</v>
      </c>
      <c r="AH65" s="42">
        <f t="shared" si="30"/>
        <v>19851025</v>
      </c>
    </row>
    <row r="66" spans="1:34">
      <c r="A66" s="55" t="s">
        <v>53</v>
      </c>
      <c r="B66" s="46" t="s">
        <v>54</v>
      </c>
      <c r="C66" s="46" t="s">
        <v>575</v>
      </c>
      <c r="D66" s="33" t="s">
        <v>605</v>
      </c>
      <c r="P66" s="33">
        <v>65000</v>
      </c>
      <c r="Q66" s="33">
        <v>65000</v>
      </c>
      <c r="R66" s="33">
        <v>70000</v>
      </c>
      <c r="Z66" s="33">
        <v>115000</v>
      </c>
      <c r="AA66" s="33">
        <v>115000</v>
      </c>
      <c r="AB66" s="33">
        <v>120000</v>
      </c>
      <c r="AC66" s="33">
        <v>125000</v>
      </c>
      <c r="AD66" s="33">
        <v>175000</v>
      </c>
      <c r="AE66" s="33">
        <v>175000</v>
      </c>
      <c r="AF66" s="33">
        <v>175000</v>
      </c>
      <c r="AH66" s="33">
        <v>175000</v>
      </c>
    </row>
    <row r="67" spans="1:34">
      <c r="A67" s="55" t="s">
        <v>53</v>
      </c>
      <c r="B67" s="46" t="s">
        <v>54</v>
      </c>
      <c r="C67" s="46" t="s">
        <v>575</v>
      </c>
      <c r="D67" s="33" t="s">
        <v>606</v>
      </c>
      <c r="P67" s="33">
        <v>340283</v>
      </c>
      <c r="Q67" s="33">
        <v>340888</v>
      </c>
      <c r="R67" s="33">
        <v>333196</v>
      </c>
      <c r="Z67" s="33">
        <v>410963</v>
      </c>
      <c r="AA67" s="33">
        <v>735173</v>
      </c>
      <c r="AB67" s="33">
        <v>746382</v>
      </c>
      <c r="AC67" s="33">
        <v>757888</v>
      </c>
      <c r="AD67" s="33">
        <v>741201</v>
      </c>
      <c r="AE67" s="33">
        <v>515643</v>
      </c>
      <c r="AF67" s="33">
        <v>315028</v>
      </c>
      <c r="AH67" s="33">
        <v>293707</v>
      </c>
    </row>
    <row r="68" spans="1:34">
      <c r="A68" s="55" t="s">
        <v>53</v>
      </c>
      <c r="B68" s="46" t="s">
        <v>54</v>
      </c>
      <c r="C68" s="46" t="s">
        <v>575</v>
      </c>
      <c r="D68" s="33" t="s">
        <v>578</v>
      </c>
      <c r="P68" s="33">
        <v>49223</v>
      </c>
      <c r="Q68" s="33">
        <v>49499</v>
      </c>
      <c r="R68" s="33">
        <v>48451</v>
      </c>
      <c r="Z68" s="33">
        <v>26061</v>
      </c>
      <c r="AA68" s="33">
        <v>29824</v>
      </c>
      <c r="AB68" s="33">
        <v>25821</v>
      </c>
      <c r="AC68" s="33">
        <v>15924</v>
      </c>
      <c r="AD68" s="33">
        <v>24459</v>
      </c>
      <c r="AE68" s="33">
        <v>9070</v>
      </c>
      <c r="AF68" s="33">
        <v>8943</v>
      </c>
      <c r="AH68" s="33">
        <v>55525</v>
      </c>
    </row>
    <row r="69" spans="1:34">
      <c r="A69" s="55" t="s">
        <v>53</v>
      </c>
      <c r="B69" s="46" t="s">
        <v>54</v>
      </c>
      <c r="C69" s="46" t="s">
        <v>575</v>
      </c>
      <c r="D69" s="33" t="s">
        <v>607</v>
      </c>
      <c r="P69" s="33">
        <v>22540</v>
      </c>
      <c r="Q69" s="33">
        <v>10507</v>
      </c>
      <c r="R69" s="33">
        <v>65415</v>
      </c>
      <c r="Z69" s="33">
        <v>189970</v>
      </c>
      <c r="AA69" s="33">
        <v>112617</v>
      </c>
      <c r="AB69" s="33">
        <v>132610</v>
      </c>
      <c r="AC69" s="33">
        <v>70086</v>
      </c>
      <c r="AD69" s="33">
        <v>124003</v>
      </c>
      <c r="AE69" s="33">
        <v>73559</v>
      </c>
      <c r="AF69" s="33">
        <v>59713</v>
      </c>
      <c r="AH69" s="33">
        <v>74411</v>
      </c>
    </row>
    <row r="70" spans="1:34">
      <c r="A70" s="55" t="s">
        <v>53</v>
      </c>
      <c r="B70" s="46" t="s">
        <v>54</v>
      </c>
      <c r="C70" s="46" t="s">
        <v>575</v>
      </c>
      <c r="D70" s="33" t="s">
        <v>608</v>
      </c>
      <c r="P70" s="33">
        <v>20144</v>
      </c>
      <c r="Q70" s="33">
        <v>20957</v>
      </c>
      <c r="R70" s="33">
        <v>21021</v>
      </c>
      <c r="Z70" s="33">
        <v>24466</v>
      </c>
      <c r="AA70" s="33">
        <v>24417</v>
      </c>
      <c r="AB70" s="33">
        <v>25888</v>
      </c>
      <c r="AC70" s="33">
        <v>27300</v>
      </c>
      <c r="AD70" s="33">
        <v>29340</v>
      </c>
      <c r="AE70" s="33">
        <v>29090</v>
      </c>
      <c r="AF70" s="33">
        <v>34230</v>
      </c>
      <c r="AH70" s="33">
        <v>31315</v>
      </c>
    </row>
    <row r="71" spans="1:34" s="42" customFormat="1">
      <c r="A71" s="52" t="s">
        <v>53</v>
      </c>
      <c r="B71" s="42" t="s">
        <v>54</v>
      </c>
      <c r="C71" s="42" t="s">
        <v>575</v>
      </c>
      <c r="D71" s="42" t="s">
        <v>583</v>
      </c>
      <c r="P71" s="42">
        <f>SUM(P66:P70)</f>
        <v>497190</v>
      </c>
      <c r="Q71" s="42">
        <f t="shared" ref="Q71:R71" si="31">SUM(Q66:Q70)</f>
        <v>486851</v>
      </c>
      <c r="R71" s="42">
        <f t="shared" si="31"/>
        <v>538083</v>
      </c>
      <c r="Z71" s="42">
        <f>SUM(Z66:Z70)</f>
        <v>766460</v>
      </c>
      <c r="AA71" s="42">
        <f t="shared" ref="AA71:AH71" si="32">SUM(AA66:AA70)</f>
        <v>1017031</v>
      </c>
      <c r="AB71" s="42">
        <f t="shared" si="32"/>
        <v>1050701</v>
      </c>
      <c r="AC71" s="42">
        <f t="shared" si="32"/>
        <v>996198</v>
      </c>
      <c r="AD71" s="42">
        <f t="shared" si="32"/>
        <v>1094003</v>
      </c>
      <c r="AE71" s="42">
        <f t="shared" si="32"/>
        <v>802362</v>
      </c>
      <c r="AF71" s="42">
        <f t="shared" si="32"/>
        <v>592914</v>
      </c>
      <c r="AH71" s="42">
        <f t="shared" si="32"/>
        <v>629958</v>
      </c>
    </row>
    <row r="72" spans="1:34">
      <c r="A72" s="55" t="s">
        <v>53</v>
      </c>
      <c r="B72" s="46" t="s">
        <v>54</v>
      </c>
      <c r="C72" s="33" t="s">
        <v>584</v>
      </c>
      <c r="D72" s="33" t="s">
        <v>605</v>
      </c>
      <c r="P72" s="33">
        <v>2535000</v>
      </c>
      <c r="Q72" s="33">
        <v>2470000</v>
      </c>
      <c r="R72" s="33">
        <v>2400000</v>
      </c>
      <c r="Z72" s="33">
        <v>1790000</v>
      </c>
      <c r="AA72" s="33">
        <v>1675000</v>
      </c>
      <c r="AB72" s="33">
        <v>1555000</v>
      </c>
      <c r="AC72" s="33">
        <v>1430000</v>
      </c>
      <c r="AD72" s="33">
        <v>1435000</v>
      </c>
      <c r="AE72" s="33">
        <v>1260000</v>
      </c>
      <c r="AF72" s="33">
        <v>1085000</v>
      </c>
      <c r="AH72" s="33">
        <v>915000</v>
      </c>
    </row>
    <row r="73" spans="1:34">
      <c r="A73" s="55" t="s">
        <v>53</v>
      </c>
      <c r="B73" s="46" t="s">
        <v>54</v>
      </c>
      <c r="C73" s="33" t="s">
        <v>584</v>
      </c>
      <c r="D73" s="33" t="s">
        <v>606</v>
      </c>
      <c r="P73" s="33">
        <v>5625361</v>
      </c>
      <c r="Q73" s="33">
        <v>5297881</v>
      </c>
      <c r="R73" s="33">
        <v>4964685</v>
      </c>
      <c r="Z73" s="33">
        <v>1959863</v>
      </c>
      <c r="AA73" s="33">
        <v>5042376</v>
      </c>
      <c r="AB73" s="33">
        <v>4332907</v>
      </c>
      <c r="AC73" s="33">
        <v>3609234</v>
      </c>
      <c r="AD73" s="33">
        <v>2899284</v>
      </c>
      <c r="AE73" s="33">
        <v>2383661</v>
      </c>
      <c r="AF73" s="33">
        <v>2140736</v>
      </c>
      <c r="AH73" s="33">
        <v>1823491</v>
      </c>
    </row>
    <row r="74" spans="1:34" s="42" customFormat="1">
      <c r="A74" s="52" t="s">
        <v>53</v>
      </c>
      <c r="B74" s="42" t="s">
        <v>54</v>
      </c>
      <c r="C74" s="42" t="s">
        <v>584</v>
      </c>
      <c r="D74" s="42" t="s">
        <v>589</v>
      </c>
      <c r="P74" s="42">
        <f>SUM(P72:P73)</f>
        <v>8160361</v>
      </c>
      <c r="Q74" s="42">
        <f t="shared" ref="Q74:R74" si="33">SUM(Q72:Q73)</f>
        <v>7767881</v>
      </c>
      <c r="R74" s="42">
        <f t="shared" si="33"/>
        <v>7364685</v>
      </c>
      <c r="Z74" s="42">
        <f>SUM(Z72:Z73)</f>
        <v>3749863</v>
      </c>
      <c r="AA74" s="42">
        <f t="shared" ref="AA74:AH74" si="34">SUM(AA72:AA73)</f>
        <v>6717376</v>
      </c>
      <c r="AB74" s="42">
        <f t="shared" si="34"/>
        <v>5887907</v>
      </c>
      <c r="AC74" s="42">
        <f t="shared" si="34"/>
        <v>5039234</v>
      </c>
      <c r="AD74" s="42">
        <f t="shared" si="34"/>
        <v>4334284</v>
      </c>
      <c r="AE74" s="42">
        <f t="shared" si="34"/>
        <v>3643661</v>
      </c>
      <c r="AF74" s="42">
        <f t="shared" si="34"/>
        <v>3225736</v>
      </c>
      <c r="AH74" s="42">
        <f t="shared" si="34"/>
        <v>2738491</v>
      </c>
    </row>
    <row r="75" spans="1:34" s="42" customFormat="1">
      <c r="A75" s="52" t="s">
        <v>53</v>
      </c>
      <c r="B75" s="42" t="s">
        <v>54</v>
      </c>
      <c r="C75" s="42" t="s">
        <v>590</v>
      </c>
      <c r="D75" s="42" t="s">
        <v>590</v>
      </c>
      <c r="P75" s="42">
        <f>SUM(P74,P71)</f>
        <v>8657551</v>
      </c>
      <c r="Q75" s="42">
        <f t="shared" ref="Q75:R75" si="35">SUM(Q74,Q71)</f>
        <v>8254732</v>
      </c>
      <c r="R75" s="42">
        <f t="shared" si="35"/>
        <v>7902768</v>
      </c>
      <c r="Z75" s="42">
        <f>SUM(Z71,Z74)</f>
        <v>4516323</v>
      </c>
      <c r="AA75" s="42">
        <f t="shared" ref="AA75:AH75" si="36">SUM(AA71,AA74)</f>
        <v>7734407</v>
      </c>
      <c r="AB75" s="42">
        <f>SUM(AB71,AB74)</f>
        <v>6938608</v>
      </c>
      <c r="AC75" s="42">
        <f t="shared" si="36"/>
        <v>6035432</v>
      </c>
      <c r="AD75" s="42">
        <f t="shared" si="36"/>
        <v>5428287</v>
      </c>
      <c r="AE75" s="42">
        <f t="shared" si="36"/>
        <v>4446023</v>
      </c>
      <c r="AF75" s="42">
        <f t="shared" si="36"/>
        <v>3818650</v>
      </c>
      <c r="AH75" s="42">
        <f t="shared" si="36"/>
        <v>3368449</v>
      </c>
    </row>
    <row r="76" spans="1:34">
      <c r="A76" s="55" t="s">
        <v>53</v>
      </c>
      <c r="B76" s="46" t="s">
        <v>54</v>
      </c>
      <c r="C76" s="33" t="s">
        <v>591</v>
      </c>
      <c r="D76" s="33" t="s">
        <v>592</v>
      </c>
      <c r="P76" s="33">
        <v>2408459</v>
      </c>
      <c r="Q76" s="33">
        <v>2408459</v>
      </c>
      <c r="R76" s="33">
        <v>2408459</v>
      </c>
      <c r="Z76" s="33">
        <v>2408459</v>
      </c>
      <c r="AA76" s="33">
        <v>2408459</v>
      </c>
      <c r="AB76" s="33">
        <v>2408459</v>
      </c>
      <c r="AC76" s="33">
        <v>2408459</v>
      </c>
      <c r="AD76" s="33">
        <v>2408459</v>
      </c>
      <c r="AE76" s="33">
        <v>2408459</v>
      </c>
      <c r="AF76" s="33">
        <v>2408459</v>
      </c>
    </row>
    <row r="77" spans="1:34">
      <c r="A77" s="55" t="s">
        <v>53</v>
      </c>
      <c r="B77" s="46" t="s">
        <v>54</v>
      </c>
      <c r="C77" s="33" t="s">
        <v>591</v>
      </c>
      <c r="D77" s="33" t="s">
        <v>593</v>
      </c>
      <c r="P77" s="33">
        <v>5100</v>
      </c>
      <c r="Q77" s="33">
        <v>5100</v>
      </c>
      <c r="R77" s="33">
        <v>5100</v>
      </c>
      <c r="Z77" s="33">
        <v>5850</v>
      </c>
      <c r="AA77" s="33">
        <v>9350</v>
      </c>
      <c r="AB77" s="33">
        <v>9350</v>
      </c>
      <c r="AC77" s="33">
        <v>12855</v>
      </c>
      <c r="AD77" s="33">
        <v>16383</v>
      </c>
      <c r="AE77" s="33">
        <v>26883</v>
      </c>
      <c r="AF77" s="33">
        <v>26883</v>
      </c>
    </row>
    <row r="78" spans="1:34">
      <c r="A78" s="55" t="s">
        <v>53</v>
      </c>
      <c r="B78" s="46" t="s">
        <v>54</v>
      </c>
      <c r="C78" s="33" t="s">
        <v>591</v>
      </c>
      <c r="D78" s="33" t="s">
        <v>594</v>
      </c>
      <c r="P78" s="33">
        <v>1458800</v>
      </c>
      <c r="Q78" s="33">
        <v>1502877</v>
      </c>
      <c r="R78" s="33">
        <v>1496025</v>
      </c>
      <c r="Z78" s="33">
        <v>6062169</v>
      </c>
      <c r="AA78" s="33">
        <v>12559952</v>
      </c>
      <c r="AB78" s="33">
        <v>12372766</v>
      </c>
      <c r="AC78" s="33">
        <v>12604557</v>
      </c>
      <c r="AD78" s="33">
        <v>12697311</v>
      </c>
      <c r="AE78" s="33">
        <v>13196394</v>
      </c>
      <c r="AF78" s="33">
        <v>13870092</v>
      </c>
    </row>
    <row r="79" spans="1:34">
      <c r="A79" s="55" t="s">
        <v>53</v>
      </c>
      <c r="B79" s="46" t="s">
        <v>54</v>
      </c>
      <c r="C79" s="33" t="s">
        <v>591</v>
      </c>
      <c r="D79" s="33" t="s">
        <v>595</v>
      </c>
      <c r="AH79" s="33">
        <v>368074</v>
      </c>
    </row>
    <row r="80" spans="1:34" s="42" customFormat="1">
      <c r="A80" s="52" t="s">
        <v>53</v>
      </c>
      <c r="B80" s="42" t="s">
        <v>54</v>
      </c>
      <c r="C80" s="42" t="s">
        <v>591</v>
      </c>
      <c r="D80" s="42" t="s">
        <v>596</v>
      </c>
      <c r="P80" s="42">
        <f t="shared" ref="P80" si="37">SUM(P76:P79)</f>
        <v>3872359</v>
      </c>
      <c r="Q80" s="42">
        <f t="shared" ref="Q80" si="38">SUM(Q76:Q79)</f>
        <v>3916436</v>
      </c>
      <c r="R80" s="42">
        <f t="shared" ref="R80" si="39">SUM(R76:R79)</f>
        <v>3909584</v>
      </c>
      <c r="Z80" s="42">
        <f t="shared" ref="Z80" si="40">SUM(Z76:Z79)</f>
        <v>8476478</v>
      </c>
      <c r="AA80" s="42">
        <f t="shared" ref="AA80" si="41">SUM(AA76:AA79)</f>
        <v>14977761</v>
      </c>
      <c r="AB80" s="42">
        <f t="shared" ref="AB80:AC80" si="42">SUM(AB76:AB79)</f>
        <v>14790575</v>
      </c>
      <c r="AC80" s="42">
        <f t="shared" si="42"/>
        <v>15025871</v>
      </c>
      <c r="AD80" s="42">
        <f t="shared" ref="AD80:AE80" si="43">SUM(AD76:AD79)</f>
        <v>15122153</v>
      </c>
      <c r="AE80" s="42">
        <f t="shared" si="43"/>
        <v>15631736</v>
      </c>
      <c r="AF80" s="42">
        <f>SUM(AF76:AF79)</f>
        <v>16305434</v>
      </c>
      <c r="AH80" s="42">
        <f>SUM(AH76:AH79)</f>
        <v>368074</v>
      </c>
    </row>
    <row r="81" spans="1:34" s="42" customFormat="1">
      <c r="A81" s="41" t="s">
        <v>53</v>
      </c>
      <c r="B81" s="33" t="s">
        <v>54</v>
      </c>
      <c r="C81" s="33" t="s">
        <v>597</v>
      </c>
      <c r="D81" s="33" t="s">
        <v>598</v>
      </c>
      <c r="AH81" s="46">
        <v>11159</v>
      </c>
    </row>
    <row r="82" spans="1:34" s="42" customFormat="1">
      <c r="A82" s="41" t="s">
        <v>53</v>
      </c>
      <c r="B82" s="33" t="s">
        <v>54</v>
      </c>
      <c r="C82" s="33" t="s">
        <v>597</v>
      </c>
      <c r="D82" s="33" t="s">
        <v>599</v>
      </c>
      <c r="AH82" s="46">
        <v>39532</v>
      </c>
    </row>
    <row r="83" spans="1:34" s="42" customFormat="1">
      <c r="A83" s="52" t="s">
        <v>53</v>
      </c>
      <c r="B83" s="42" t="s">
        <v>54</v>
      </c>
      <c r="C83" s="42" t="s">
        <v>600</v>
      </c>
      <c r="P83" s="42">
        <f>SUM(P80,P75)</f>
        <v>12529910</v>
      </c>
      <c r="Q83" s="42">
        <f>SUM(Q80,Q75)</f>
        <v>12171168</v>
      </c>
      <c r="R83" s="42">
        <f>SUM(R80,R75)</f>
        <v>11812352</v>
      </c>
      <c r="Z83" s="42">
        <f t="shared" ref="Z83:AF83" si="44">SUM(Z80,Z75)</f>
        <v>12992801</v>
      </c>
      <c r="AA83" s="42">
        <f t="shared" si="44"/>
        <v>22712168</v>
      </c>
      <c r="AB83" s="42">
        <f t="shared" si="44"/>
        <v>21729183</v>
      </c>
      <c r="AC83" s="42">
        <f t="shared" si="44"/>
        <v>21061303</v>
      </c>
      <c r="AD83" s="42">
        <f t="shared" si="44"/>
        <v>20550440</v>
      </c>
      <c r="AE83" s="42">
        <f t="shared" si="44"/>
        <v>20077759</v>
      </c>
      <c r="AF83" s="42">
        <f t="shared" si="44"/>
        <v>20124084</v>
      </c>
      <c r="AH83" s="42">
        <f>SUM(AH80,AH75)</f>
        <v>3736523</v>
      </c>
    </row>
  </sheetData>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
  <sheetViews>
    <sheetView zoomScale="111" zoomScaleNormal="110" workbookViewId="0">
      <selection activeCell="B12" sqref="B12"/>
    </sheetView>
  </sheetViews>
  <sheetFormatPr defaultColWidth="8.6640625" defaultRowHeight="14.4"/>
  <cols>
    <col min="1" max="7" width="8.6640625" style="1"/>
    <col min="8" max="8" width="9.109375" style="1" bestFit="1" customWidth="1"/>
    <col min="9" max="18" width="8.6640625" style="1"/>
    <col min="19" max="19" width="8.6640625" style="1" customWidth="1"/>
    <col min="20" max="16384" width="8.6640625" style="1"/>
  </cols>
  <sheetData>
    <row r="1" spans="1:19">
      <c r="A1" s="11" t="s">
        <v>34</v>
      </c>
      <c r="B1" s="11" t="s">
        <v>35</v>
      </c>
      <c r="C1" s="11" t="s">
        <v>36</v>
      </c>
      <c r="D1" s="11" t="s">
        <v>37</v>
      </c>
      <c r="E1" s="11" t="s">
        <v>38</v>
      </c>
      <c r="F1" s="11" t="s">
        <v>39</v>
      </c>
      <c r="G1" s="11" t="s">
        <v>40</v>
      </c>
      <c r="H1" s="11" t="s">
        <v>41</v>
      </c>
      <c r="I1" s="11" t="s">
        <v>42</v>
      </c>
      <c r="J1" s="11" t="s">
        <v>43</v>
      </c>
      <c r="K1" s="11" t="s">
        <v>44</v>
      </c>
      <c r="L1" s="11" t="s">
        <v>45</v>
      </c>
      <c r="M1" s="11" t="s">
        <v>46</v>
      </c>
      <c r="N1" s="11" t="s">
        <v>47</v>
      </c>
      <c r="O1" s="11" t="s">
        <v>48</v>
      </c>
      <c r="P1" s="11" t="s">
        <v>49</v>
      </c>
      <c r="Q1" s="11" t="s">
        <v>50</v>
      </c>
      <c r="R1" s="11" t="s">
        <v>51</v>
      </c>
      <c r="S1" s="11" t="s">
        <v>52</v>
      </c>
    </row>
    <row r="2" spans="1:19">
      <c r="A2" t="s">
        <v>53</v>
      </c>
      <c r="B2" s="1" t="s">
        <v>54</v>
      </c>
      <c r="C2" s="1">
        <v>1992</v>
      </c>
      <c r="D2" s="1" t="s">
        <v>55</v>
      </c>
      <c r="E2" s="1" t="s">
        <v>56</v>
      </c>
      <c r="F2" s="1" t="s">
        <v>57</v>
      </c>
      <c r="G2" s="1" t="s">
        <v>58</v>
      </c>
      <c r="H2" s="1">
        <v>2875000</v>
      </c>
      <c r="I2" s="1">
        <v>1992</v>
      </c>
      <c r="J2" s="1">
        <v>2008</v>
      </c>
      <c r="K2" s="1" t="s">
        <v>59</v>
      </c>
      <c r="L2" s="1">
        <v>110</v>
      </c>
      <c r="M2" s="1" t="s">
        <v>58</v>
      </c>
      <c r="N2" s="1" t="s">
        <v>60</v>
      </c>
      <c r="O2" s="1" t="s">
        <v>61</v>
      </c>
      <c r="P2" s="1" t="s">
        <v>62</v>
      </c>
      <c r="Q2" s="1" t="s">
        <v>61</v>
      </c>
      <c r="R2" s="1" t="s">
        <v>63</v>
      </c>
    </row>
    <row r="3" spans="1:19">
      <c r="A3" t="s">
        <v>53</v>
      </c>
      <c r="B3" s="1" t="s">
        <v>54</v>
      </c>
      <c r="C3" s="1">
        <v>2001</v>
      </c>
      <c r="D3" s="1" t="s">
        <v>55</v>
      </c>
      <c r="E3" s="1" t="s">
        <v>58</v>
      </c>
      <c r="F3" s="1" t="s">
        <v>57</v>
      </c>
      <c r="G3" s="1" t="s">
        <v>58</v>
      </c>
      <c r="H3" s="1">
        <v>1640000</v>
      </c>
      <c r="I3" s="1">
        <v>2001</v>
      </c>
      <c r="J3" s="1">
        <v>2008</v>
      </c>
      <c r="K3" s="1" t="s">
        <v>59</v>
      </c>
      <c r="L3" s="1">
        <v>110</v>
      </c>
      <c r="M3" s="1">
        <v>100</v>
      </c>
      <c r="N3" s="1">
        <v>164000</v>
      </c>
      <c r="O3" s="1" t="s">
        <v>61</v>
      </c>
      <c r="P3" s="1" t="s">
        <v>62</v>
      </c>
      <c r="Q3" s="1" t="s">
        <v>61</v>
      </c>
      <c r="R3" s="1" t="s">
        <v>63</v>
      </c>
    </row>
    <row r="4" spans="1:19">
      <c r="A4" t="s">
        <v>53</v>
      </c>
      <c r="B4" s="1" t="s">
        <v>54</v>
      </c>
      <c r="C4" s="1">
        <v>2012</v>
      </c>
      <c r="D4" s="1" t="s">
        <v>55</v>
      </c>
      <c r="E4" s="1" t="s">
        <v>58</v>
      </c>
      <c r="F4" s="1" t="s">
        <v>64</v>
      </c>
      <c r="G4" s="1" t="s">
        <v>58</v>
      </c>
      <c r="H4" s="1">
        <v>9350000</v>
      </c>
      <c r="I4" s="1">
        <v>2012</v>
      </c>
      <c r="J4" s="1">
        <v>2036</v>
      </c>
      <c r="K4" s="1" t="s">
        <v>59</v>
      </c>
      <c r="L4" s="1">
        <v>110</v>
      </c>
      <c r="M4" s="1" t="s">
        <v>58</v>
      </c>
      <c r="N4" s="1">
        <v>859856.77</v>
      </c>
      <c r="O4" s="1" t="s">
        <v>61</v>
      </c>
      <c r="P4" s="1" t="s">
        <v>62</v>
      </c>
      <c r="Q4" s="1" t="s">
        <v>61</v>
      </c>
      <c r="R4" t="s">
        <v>65</v>
      </c>
    </row>
    <row r="5" spans="1:19">
      <c r="A5" t="s">
        <v>53</v>
      </c>
      <c r="B5" s="1" t="s">
        <v>54</v>
      </c>
      <c r="C5" s="1">
        <v>2014</v>
      </c>
      <c r="D5" s="1" t="s">
        <v>55</v>
      </c>
      <c r="E5" s="1" t="s">
        <v>58</v>
      </c>
      <c r="F5" s="1" t="s">
        <v>66</v>
      </c>
      <c r="G5" s="1" t="s">
        <v>58</v>
      </c>
      <c r="H5" s="1">
        <v>8945000</v>
      </c>
      <c r="I5" s="1">
        <v>2014</v>
      </c>
      <c r="J5" s="1">
        <v>2040</v>
      </c>
      <c r="K5" s="1" t="s">
        <v>59</v>
      </c>
      <c r="L5" s="1">
        <v>110</v>
      </c>
      <c r="M5" s="1" t="s">
        <v>58</v>
      </c>
      <c r="N5" s="1">
        <v>677009.05</v>
      </c>
      <c r="O5" s="1" t="s">
        <v>61</v>
      </c>
      <c r="P5" s="1" t="s">
        <v>62</v>
      </c>
      <c r="Q5" s="1" t="s">
        <v>61</v>
      </c>
      <c r="R5" s="1" t="s">
        <v>65</v>
      </c>
    </row>
    <row r="6" spans="1:19">
      <c r="A6" t="s">
        <v>53</v>
      </c>
      <c r="B6" s="1" t="s">
        <v>54</v>
      </c>
      <c r="C6" s="1">
        <v>2016</v>
      </c>
      <c r="D6" s="1" t="s">
        <v>55</v>
      </c>
      <c r="E6" s="1" t="s">
        <v>58</v>
      </c>
      <c r="F6" s="1" t="s">
        <v>66</v>
      </c>
      <c r="G6" s="1" t="s">
        <v>58</v>
      </c>
      <c r="H6" s="1">
        <v>9905000</v>
      </c>
      <c r="I6" s="1">
        <v>2016</v>
      </c>
      <c r="J6" s="1">
        <v>2036</v>
      </c>
      <c r="K6" s="1" t="s">
        <v>59</v>
      </c>
      <c r="L6" s="1">
        <v>110</v>
      </c>
      <c r="M6" s="1" t="s">
        <v>58</v>
      </c>
      <c r="N6" s="1">
        <v>49511.33</v>
      </c>
      <c r="O6" s="1" t="s">
        <v>61</v>
      </c>
      <c r="P6" s="1" t="s">
        <v>62</v>
      </c>
      <c r="Q6" s="1" t="s">
        <v>61</v>
      </c>
      <c r="R6" s="1" t="s">
        <v>65</v>
      </c>
    </row>
    <row r="7" spans="1:19">
      <c r="A7" t="s">
        <v>53</v>
      </c>
      <c r="B7" s="1" t="s">
        <v>54</v>
      </c>
      <c r="C7" s="1">
        <v>2019</v>
      </c>
      <c r="D7" s="1" t="s">
        <v>55</v>
      </c>
      <c r="E7" s="1" t="s">
        <v>58</v>
      </c>
      <c r="F7" s="1" t="s">
        <v>66</v>
      </c>
      <c r="G7" s="1" t="s">
        <v>58</v>
      </c>
      <c r="H7" s="1">
        <v>23360000</v>
      </c>
      <c r="I7" s="1">
        <v>2019</v>
      </c>
      <c r="J7" s="1">
        <v>2045</v>
      </c>
      <c r="K7" s="1" t="s">
        <v>59</v>
      </c>
      <c r="L7" s="1">
        <v>110</v>
      </c>
      <c r="M7" s="1" t="s">
        <v>58</v>
      </c>
      <c r="N7" s="1">
        <v>348060.35</v>
      </c>
      <c r="O7" s="1" t="s">
        <v>61</v>
      </c>
      <c r="P7" s="1" t="s">
        <v>62</v>
      </c>
      <c r="Q7" s="1" t="s">
        <v>61</v>
      </c>
      <c r="R7" s="1" t="s">
        <v>65</v>
      </c>
    </row>
    <row r="8" spans="1:19">
      <c r="A8" t="s">
        <v>53</v>
      </c>
      <c r="B8" s="1" t="s">
        <v>54</v>
      </c>
      <c r="C8" s="1">
        <v>2001</v>
      </c>
      <c r="D8" s="1" t="s">
        <v>67</v>
      </c>
      <c r="E8" s="1" t="s">
        <v>58</v>
      </c>
      <c r="F8" s="1" t="s">
        <v>57</v>
      </c>
      <c r="G8" s="1" t="s">
        <v>58</v>
      </c>
      <c r="H8" s="1">
        <v>2630000</v>
      </c>
      <c r="I8" s="1">
        <v>2001</v>
      </c>
      <c r="J8" s="1">
        <v>2021</v>
      </c>
      <c r="K8" s="1" t="s">
        <v>59</v>
      </c>
      <c r="L8" s="1">
        <v>110</v>
      </c>
      <c r="M8" s="1">
        <v>100</v>
      </c>
      <c r="N8" s="1">
        <v>205000</v>
      </c>
      <c r="O8" s="1" t="s">
        <v>61</v>
      </c>
      <c r="P8" s="1" t="s">
        <v>62</v>
      </c>
      <c r="Q8" s="1" t="s">
        <v>61</v>
      </c>
      <c r="R8" s="1" t="s">
        <v>63</v>
      </c>
    </row>
    <row r="9" spans="1:19">
      <c r="A9" t="s">
        <v>53</v>
      </c>
      <c r="B9" s="1" t="s">
        <v>54</v>
      </c>
      <c r="C9" s="1">
        <v>2012</v>
      </c>
      <c r="D9" s="1" t="s">
        <v>67</v>
      </c>
      <c r="E9" s="1" t="s">
        <v>58</v>
      </c>
      <c r="F9" s="1" t="s">
        <v>64</v>
      </c>
      <c r="G9" s="1" t="s">
        <v>58</v>
      </c>
      <c r="H9" s="1">
        <v>1645000</v>
      </c>
      <c r="I9" s="1">
        <v>2012</v>
      </c>
      <c r="J9" s="1">
        <v>2021</v>
      </c>
      <c r="K9" s="1" t="s">
        <v>59</v>
      </c>
      <c r="L9" s="1">
        <v>110</v>
      </c>
      <c r="M9" s="1" t="s">
        <v>58</v>
      </c>
      <c r="N9" s="1">
        <v>195239.27</v>
      </c>
      <c r="O9" s="1" t="s">
        <v>61</v>
      </c>
      <c r="P9" s="1" t="s">
        <v>62</v>
      </c>
      <c r="Q9" s="1" t="s">
        <v>61</v>
      </c>
      <c r="R9" s="1" t="s">
        <v>65</v>
      </c>
    </row>
    <row r="10" spans="1:19">
      <c r="A10" t="s">
        <v>53</v>
      </c>
      <c r="B10" s="1" t="s">
        <v>54</v>
      </c>
      <c r="C10" s="1">
        <v>2017</v>
      </c>
      <c r="D10" s="1" t="s">
        <v>67</v>
      </c>
      <c r="E10" s="1" t="s">
        <v>58</v>
      </c>
      <c r="F10" s="1" t="s">
        <v>66</v>
      </c>
      <c r="G10" s="1" t="s">
        <v>58</v>
      </c>
      <c r="H10" s="1">
        <v>15425000</v>
      </c>
      <c r="I10" s="1">
        <v>2017</v>
      </c>
      <c r="J10" s="1">
        <v>2030</v>
      </c>
      <c r="K10" s="1" t="s">
        <v>59</v>
      </c>
      <c r="L10" s="1">
        <v>110</v>
      </c>
      <c r="M10" s="1" t="s">
        <v>58</v>
      </c>
      <c r="N10" s="1" t="s">
        <v>68</v>
      </c>
      <c r="O10" s="1" t="s">
        <v>61</v>
      </c>
      <c r="P10" s="1" t="s">
        <v>62</v>
      </c>
      <c r="Q10" s="1" t="s">
        <v>61</v>
      </c>
      <c r="R10" s="1" t="s">
        <v>65</v>
      </c>
      <c r="S10" s="30" t="s">
        <v>69</v>
      </c>
    </row>
    <row r="11" spans="1:19">
      <c r="A11" t="s">
        <v>53</v>
      </c>
      <c r="B11" s="1" t="s">
        <v>54</v>
      </c>
      <c r="C11" s="1">
        <v>2017</v>
      </c>
      <c r="D11" s="1" t="s">
        <v>67</v>
      </c>
      <c r="E11" s="1" t="s">
        <v>58</v>
      </c>
      <c r="F11" s="1" t="s">
        <v>66</v>
      </c>
      <c r="G11" s="1" t="s">
        <v>58</v>
      </c>
      <c r="H11" s="1">
        <v>1810000</v>
      </c>
      <c r="I11" s="1">
        <v>2017</v>
      </c>
      <c r="J11" s="1">
        <v>2024</v>
      </c>
      <c r="K11" s="1" t="s">
        <v>70</v>
      </c>
      <c r="L11" s="1">
        <v>110</v>
      </c>
      <c r="M11" s="1" t="s">
        <v>58</v>
      </c>
      <c r="N11" s="1" t="s">
        <v>68</v>
      </c>
      <c r="O11" s="1" t="s">
        <v>61</v>
      </c>
      <c r="P11" s="1" t="s">
        <v>62</v>
      </c>
      <c r="Q11" s="1" t="s">
        <v>61</v>
      </c>
      <c r="R11" s="1" t="s">
        <v>65</v>
      </c>
      <c r="S11" s="30" t="s">
        <v>71</v>
      </c>
    </row>
    <row r="12" spans="1:19">
      <c r="A12" t="s">
        <v>53</v>
      </c>
      <c r="B12" s="1" t="s">
        <v>54</v>
      </c>
      <c r="C12" s="1">
        <v>2017</v>
      </c>
      <c r="D12" s="1" t="s">
        <v>67</v>
      </c>
      <c r="E12" s="1" t="s">
        <v>58</v>
      </c>
      <c r="F12" s="1" t="s">
        <v>66</v>
      </c>
      <c r="G12" s="1" t="s">
        <v>58</v>
      </c>
      <c r="H12" s="1">
        <v>730000</v>
      </c>
      <c r="I12" s="1">
        <v>2017</v>
      </c>
      <c r="J12" s="1">
        <v>2021</v>
      </c>
      <c r="K12" s="1" t="s">
        <v>72</v>
      </c>
      <c r="L12" s="1">
        <v>110</v>
      </c>
      <c r="M12" s="1" t="s">
        <v>58</v>
      </c>
      <c r="N12" s="1" t="s">
        <v>68</v>
      </c>
      <c r="O12" s="1" t="s">
        <v>61</v>
      </c>
      <c r="P12" s="1" t="s">
        <v>62</v>
      </c>
      <c r="Q12" s="1" t="s">
        <v>61</v>
      </c>
      <c r="R12" s="1" t="s">
        <v>65</v>
      </c>
      <c r="S12" s="1" t="s">
        <v>73</v>
      </c>
    </row>
    <row r="13" spans="1:19">
      <c r="S13" s="1" t="s">
        <v>74</v>
      </c>
    </row>
    <row r="14" spans="1:19">
      <c r="S14" s="1" t="s">
        <v>75</v>
      </c>
    </row>
  </sheetData>
  <phoneticPr fontId="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pane ySplit="1" topLeftCell="A2" activePane="bottomLeft" state="frozen"/>
      <selection pane="bottomLeft" activeCell="D8" sqref="D8"/>
    </sheetView>
  </sheetViews>
  <sheetFormatPr defaultColWidth="8.6640625" defaultRowHeight="14.4"/>
  <cols>
    <col min="1" max="16384" width="8.6640625" style="1"/>
  </cols>
  <sheetData>
    <row r="1" spans="1:9">
      <c r="A1" s="2" t="s">
        <v>34</v>
      </c>
      <c r="B1" s="2" t="s">
        <v>35</v>
      </c>
      <c r="C1" s="2" t="s">
        <v>36</v>
      </c>
      <c r="D1" s="2" t="s">
        <v>37</v>
      </c>
      <c r="E1" s="8" t="s">
        <v>173</v>
      </c>
      <c r="F1" s="5" t="s">
        <v>609</v>
      </c>
      <c r="G1" s="9" t="s">
        <v>610</v>
      </c>
      <c r="H1" s="2" t="s">
        <v>611</v>
      </c>
      <c r="I1" s="4" t="s">
        <v>52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1D9B-E547-4ECE-8339-6C176EBCE00A}">
  <dimension ref="A1:AK38"/>
  <sheetViews>
    <sheetView topLeftCell="S13" workbookViewId="0">
      <selection activeCell="E17" sqref="E17:AK26"/>
    </sheetView>
  </sheetViews>
  <sheetFormatPr defaultRowHeight="14.4"/>
  <cols>
    <col min="1" max="1" width="6.88671875" customWidth="1"/>
    <col min="2" max="2" width="61.109375" customWidth="1"/>
    <col min="3" max="3" width="16.33203125" customWidth="1"/>
    <col min="4" max="4" width="2.5546875" customWidth="1"/>
    <col min="5" max="5" width="11.5546875" bestFit="1" customWidth="1"/>
    <col min="6" max="6" width="13.109375" bestFit="1" customWidth="1"/>
    <col min="7" max="9" width="11.5546875" bestFit="1" customWidth="1"/>
    <col min="10" max="13" width="12.5546875" bestFit="1" customWidth="1"/>
    <col min="14" max="16" width="11.5546875" bestFit="1" customWidth="1"/>
    <col min="17" max="17" width="12.5546875" bestFit="1" customWidth="1"/>
    <col min="18" max="27" width="10.5546875" bestFit="1" customWidth="1"/>
    <col min="28" max="31" width="10" bestFit="1" customWidth="1"/>
    <col min="35" max="35" width="11.44140625" bestFit="1" customWidth="1"/>
    <col min="36" max="36" width="10.44140625" bestFit="1" customWidth="1"/>
    <col min="37" max="37" width="12" bestFit="1" customWidth="1"/>
  </cols>
  <sheetData>
    <row r="1" spans="1:37">
      <c r="B1" s="63" t="s">
        <v>612</v>
      </c>
      <c r="C1" s="63" t="s">
        <v>613</v>
      </c>
      <c r="D1" s="63"/>
      <c r="E1" s="63">
        <v>1986</v>
      </c>
      <c r="F1" s="63">
        <v>1987</v>
      </c>
      <c r="G1" s="63">
        <v>1988</v>
      </c>
      <c r="H1" s="63">
        <v>1989</v>
      </c>
      <c r="I1" s="63">
        <v>1990</v>
      </c>
      <c r="J1" s="63">
        <v>1991</v>
      </c>
      <c r="K1" s="63">
        <v>1992</v>
      </c>
      <c r="L1" s="63">
        <v>1993</v>
      </c>
      <c r="M1" s="63">
        <v>1994</v>
      </c>
      <c r="N1" s="63">
        <v>1995</v>
      </c>
      <c r="O1" s="63">
        <v>1996</v>
      </c>
      <c r="P1" s="63">
        <v>1997</v>
      </c>
      <c r="Q1" s="63">
        <v>1998</v>
      </c>
      <c r="R1" s="63">
        <v>1999</v>
      </c>
      <c r="S1" s="63">
        <v>2000</v>
      </c>
      <c r="T1" s="63">
        <v>2001</v>
      </c>
      <c r="U1" s="63">
        <v>2002</v>
      </c>
      <c r="V1" s="63">
        <v>2003</v>
      </c>
      <c r="W1" s="63">
        <v>2004</v>
      </c>
      <c r="X1" s="63">
        <v>2005</v>
      </c>
      <c r="Y1" s="63">
        <v>2006</v>
      </c>
      <c r="Z1" s="63">
        <v>2007</v>
      </c>
      <c r="AA1" s="63">
        <v>2008</v>
      </c>
      <c r="AB1" s="63">
        <v>2009</v>
      </c>
      <c r="AC1" s="63">
        <v>2010</v>
      </c>
      <c r="AD1" s="63">
        <v>2011</v>
      </c>
      <c r="AE1" s="63">
        <v>2012</v>
      </c>
      <c r="AF1" s="63">
        <v>2013</v>
      </c>
      <c r="AG1" s="63">
        <v>2014</v>
      </c>
      <c r="AH1" s="63">
        <v>2015</v>
      </c>
      <c r="AI1" s="63">
        <v>2016</v>
      </c>
      <c r="AJ1" s="63">
        <v>2017</v>
      </c>
      <c r="AK1" s="63">
        <v>2018</v>
      </c>
    </row>
    <row r="2" spans="1:37" ht="15.6">
      <c r="A2" t="s">
        <v>614</v>
      </c>
      <c r="B2" s="64" t="s">
        <v>485</v>
      </c>
      <c r="C2" s="65" t="s">
        <v>615</v>
      </c>
      <c r="D2" s="65" t="s">
        <v>616</v>
      </c>
      <c r="F2" s="41">
        <f>fiscal!E18</f>
        <v>1983526</v>
      </c>
      <c r="G2" s="41">
        <f>fiscal!F18</f>
        <v>2376978</v>
      </c>
      <c r="H2" s="41">
        <f>fiscal!G18</f>
        <v>2373179</v>
      </c>
      <c r="I2" s="41">
        <f>fiscal!H18</f>
        <v>2353454</v>
      </c>
      <c r="J2" s="41">
        <f>fiscal!I18</f>
        <v>2581062</v>
      </c>
      <c r="K2" s="41">
        <f>fiscal!J18</f>
        <v>0</v>
      </c>
      <c r="L2" s="41">
        <f>fiscal!K18</f>
        <v>0</v>
      </c>
      <c r="M2" s="41">
        <f>fiscal!L18</f>
        <v>0</v>
      </c>
      <c r="N2" s="41">
        <f>fiscal!M18</f>
        <v>0</v>
      </c>
      <c r="O2" s="41">
        <f>fiscal!N18</f>
        <v>0</v>
      </c>
      <c r="P2" s="41">
        <f>fiscal!O18</f>
        <v>0</v>
      </c>
      <c r="Q2" s="41">
        <f>fiscal!P18</f>
        <v>3544044</v>
      </c>
      <c r="R2" s="41">
        <f>fiscal!Q18</f>
        <v>3365453</v>
      </c>
      <c r="S2" s="41">
        <f>fiscal!R18</f>
        <v>3692308</v>
      </c>
      <c r="T2" s="41">
        <f>fiscal!S18</f>
        <v>0</v>
      </c>
      <c r="U2" s="41">
        <f>fiscal!T18</f>
        <v>0</v>
      </c>
      <c r="V2" s="41">
        <f>fiscal!U18</f>
        <v>0</v>
      </c>
      <c r="W2" s="41">
        <f>fiscal!V18</f>
        <v>0</v>
      </c>
      <c r="X2" s="41">
        <f>fiscal!W18</f>
        <v>0</v>
      </c>
      <c r="Y2" s="41">
        <f>fiscal!X18</f>
        <v>0</v>
      </c>
      <c r="Z2" s="41">
        <f>fiscal!Y18</f>
        <v>5424335</v>
      </c>
      <c r="AA2" s="41">
        <f>fiscal!Z18</f>
        <v>5358676</v>
      </c>
      <c r="AB2" s="41">
        <f>fiscal!AA18</f>
        <v>5565299</v>
      </c>
      <c r="AC2" s="41">
        <f>fiscal!AB18</f>
        <v>5767220</v>
      </c>
      <c r="AD2" s="41">
        <f>fiscal!AC18</f>
        <v>5681121</v>
      </c>
      <c r="AE2" s="41">
        <f>fiscal!AD18</f>
        <v>7162092</v>
      </c>
      <c r="AF2" s="41">
        <f>fiscal!AE18</f>
        <v>7215092</v>
      </c>
      <c r="AG2" s="41">
        <f>fiscal!AF18</f>
        <v>7837700</v>
      </c>
      <c r="AH2" s="41">
        <f>fiscal!AG18</f>
        <v>7837700</v>
      </c>
      <c r="AI2" s="41">
        <f>fiscal!AH18</f>
        <v>8513937</v>
      </c>
      <c r="AJ2" s="41">
        <f>fiscal!AI18</f>
        <v>8569085</v>
      </c>
      <c r="AK2" s="41">
        <f>fiscal!AJ18</f>
        <v>8742535</v>
      </c>
    </row>
    <row r="3" spans="1:37" ht="15.6">
      <c r="A3" t="s">
        <v>617</v>
      </c>
      <c r="B3" s="64" t="s">
        <v>494</v>
      </c>
      <c r="C3" s="65" t="s">
        <v>618</v>
      </c>
      <c r="D3" s="65" t="s">
        <v>616</v>
      </c>
      <c r="F3" s="41">
        <f>fiscal!E26</f>
        <v>1675060</v>
      </c>
      <c r="G3" s="41">
        <f>fiscal!F26</f>
        <v>1644777</v>
      </c>
      <c r="H3" s="41">
        <f>fiscal!G26</f>
        <v>1672892</v>
      </c>
      <c r="I3" s="41">
        <f>fiscal!H26</f>
        <v>1839524</v>
      </c>
      <c r="J3" s="41">
        <f>fiscal!I26</f>
        <v>1949652</v>
      </c>
      <c r="K3" s="41">
        <f>fiscal!J26</f>
        <v>0</v>
      </c>
      <c r="L3" s="41">
        <f>fiscal!K26</f>
        <v>0</v>
      </c>
      <c r="M3" s="41">
        <f>fiscal!L26</f>
        <v>0</v>
      </c>
      <c r="N3" s="41">
        <f>fiscal!M26</f>
        <v>0</v>
      </c>
      <c r="O3" s="41">
        <f>fiscal!N26</f>
        <v>0</v>
      </c>
      <c r="P3" s="41">
        <f>fiscal!O26</f>
        <v>0</v>
      </c>
      <c r="Q3" s="41">
        <f>fiscal!P26</f>
        <v>2501348</v>
      </c>
      <c r="R3" s="41">
        <f>fiscal!Q26</f>
        <v>2662831</v>
      </c>
      <c r="S3" s="41">
        <f>fiscal!R26</f>
        <v>2635188</v>
      </c>
      <c r="T3" s="41">
        <f>fiscal!S26</f>
        <v>0</v>
      </c>
      <c r="U3" s="41">
        <f>fiscal!T26</f>
        <v>0</v>
      </c>
      <c r="V3" s="41">
        <f>fiscal!U26</f>
        <v>0</v>
      </c>
      <c r="W3" s="41">
        <f>fiscal!V26</f>
        <v>0</v>
      </c>
      <c r="X3" s="41">
        <f>fiscal!W26</f>
        <v>0</v>
      </c>
      <c r="Y3" s="41">
        <f>fiscal!X26</f>
        <v>0</v>
      </c>
      <c r="Z3" s="41">
        <f>fiscal!Y26</f>
        <v>3442252</v>
      </c>
      <c r="AA3" s="41">
        <f>fiscal!Z26</f>
        <v>3711838</v>
      </c>
      <c r="AB3" s="41">
        <f>fiscal!AA26</f>
        <v>4053832</v>
      </c>
      <c r="AC3" s="41">
        <f>fiscal!AB26</f>
        <v>4487617</v>
      </c>
      <c r="AD3" s="41">
        <f>fiscal!AC26</f>
        <v>4394635</v>
      </c>
      <c r="AE3" s="41">
        <f>fiscal!AD26</f>
        <v>5259621</v>
      </c>
      <c r="AF3" s="41">
        <f>fiscal!AE26</f>
        <v>5032141</v>
      </c>
      <c r="AG3" s="41">
        <f>fiscal!AF26</f>
        <v>5719575</v>
      </c>
      <c r="AH3" s="41">
        <f>fiscal!AG26</f>
        <v>6859945</v>
      </c>
      <c r="AI3" s="41">
        <f>fiscal!AH26</f>
        <v>7083216</v>
      </c>
      <c r="AJ3" s="41">
        <f>fiscal!AI26</f>
        <v>7750920</v>
      </c>
      <c r="AK3" s="41">
        <f>fiscal!AJ26</f>
        <v>7960406</v>
      </c>
    </row>
    <row r="4" spans="1:37" ht="15.6">
      <c r="A4" t="s">
        <v>619</v>
      </c>
      <c r="B4" s="64" t="s">
        <v>620</v>
      </c>
      <c r="C4" s="65" t="s">
        <v>621</v>
      </c>
      <c r="D4" s="65" t="s">
        <v>616</v>
      </c>
      <c r="E4" s="66"/>
      <c r="F4" s="66">
        <f>fiscal!E25</f>
        <v>0</v>
      </c>
      <c r="G4" s="66">
        <f>fiscal!F25</f>
        <v>0</v>
      </c>
      <c r="H4" s="66">
        <f>fiscal!G25</f>
        <v>0</v>
      </c>
      <c r="I4" s="66">
        <f>fiscal!H25</f>
        <v>0</v>
      </c>
      <c r="J4" s="66">
        <f>fiscal!I25</f>
        <v>0</v>
      </c>
      <c r="K4" s="66">
        <f>fiscal!J25</f>
        <v>0</v>
      </c>
      <c r="L4" s="66">
        <f>fiscal!K25</f>
        <v>0</v>
      </c>
      <c r="M4" s="66">
        <f>fiscal!L25</f>
        <v>0</v>
      </c>
      <c r="N4" s="66">
        <f>fiscal!M25</f>
        <v>0</v>
      </c>
      <c r="O4" s="66">
        <f>fiscal!N25</f>
        <v>0</v>
      </c>
      <c r="P4" s="66">
        <f>fiscal!O25</f>
        <v>0</v>
      </c>
      <c r="Q4" s="66">
        <f>fiscal!P25</f>
        <v>0</v>
      </c>
      <c r="R4" s="66">
        <f>fiscal!Q25</f>
        <v>0</v>
      </c>
      <c r="S4" s="66">
        <f>fiscal!R25</f>
        <v>0</v>
      </c>
      <c r="T4" s="66">
        <f>fiscal!S25</f>
        <v>0</v>
      </c>
      <c r="U4" s="66">
        <f>fiscal!T25</f>
        <v>0</v>
      </c>
      <c r="V4" s="66">
        <f>fiscal!U25</f>
        <v>0</v>
      </c>
      <c r="W4" s="66">
        <f>fiscal!V25</f>
        <v>0</v>
      </c>
      <c r="X4" s="66">
        <f>fiscal!W25</f>
        <v>0</v>
      </c>
      <c r="Y4" s="66">
        <f>fiscal!X25</f>
        <v>0</v>
      </c>
      <c r="Z4" s="66">
        <f>fiscal!Y25</f>
        <v>0</v>
      </c>
      <c r="AA4" s="66">
        <f>fiscal!Z25</f>
        <v>0</v>
      </c>
      <c r="AB4" s="66">
        <f>fiscal!AA25</f>
        <v>0</v>
      </c>
      <c r="AC4" s="66">
        <f>fiscal!AB25</f>
        <v>0</v>
      </c>
      <c r="AD4" s="66">
        <f>fiscal!AC25</f>
        <v>0</v>
      </c>
      <c r="AE4" s="66">
        <f>fiscal!AD25</f>
        <v>0</v>
      </c>
      <c r="AF4" s="66">
        <f>fiscal!AE25</f>
        <v>0</v>
      </c>
      <c r="AG4" s="66">
        <f>fiscal!AF25</f>
        <v>0</v>
      </c>
      <c r="AH4" s="66">
        <f>fiscal!AG25</f>
        <v>1140370</v>
      </c>
      <c r="AI4" s="66">
        <f>fiscal!AH25</f>
        <v>1260179</v>
      </c>
      <c r="AJ4" s="66">
        <f>fiscal!AI25</f>
        <v>1456885</v>
      </c>
      <c r="AK4" s="66">
        <f>fiscal!AJ25</f>
        <v>1669501</v>
      </c>
    </row>
    <row r="5" spans="1:37" ht="15.6">
      <c r="A5" t="s">
        <v>622</v>
      </c>
      <c r="B5" s="64" t="s">
        <v>623</v>
      </c>
      <c r="C5" s="65" t="s">
        <v>624</v>
      </c>
      <c r="D5" s="65" t="s">
        <v>616</v>
      </c>
    </row>
    <row r="6" spans="1:37" ht="15.6">
      <c r="A6" t="s">
        <v>625</v>
      </c>
      <c r="B6" s="64" t="s">
        <v>626</v>
      </c>
      <c r="C6" s="65" t="s">
        <v>624</v>
      </c>
      <c r="D6" s="65" t="s">
        <v>616</v>
      </c>
    </row>
    <row r="7" spans="1:37" ht="15.6">
      <c r="A7" t="s">
        <v>627</v>
      </c>
      <c r="B7" s="64" t="s">
        <v>628</v>
      </c>
      <c r="C7" s="65" t="s">
        <v>629</v>
      </c>
      <c r="D7" s="65" t="s">
        <v>616</v>
      </c>
      <c r="E7" s="66"/>
      <c r="F7" s="66">
        <f>assets!E12-assets!E8</f>
        <v>739740</v>
      </c>
      <c r="G7" s="66">
        <f>assets!F12-assets!F8</f>
        <v>849537</v>
      </c>
      <c r="H7" s="66">
        <f>assets!G12-assets!G8</f>
        <v>855892</v>
      </c>
      <c r="I7" s="66">
        <f>assets!H12-assets!H8</f>
        <v>838910</v>
      </c>
      <c r="J7" s="66">
        <f>assets!I12-assets!I8</f>
        <v>921527</v>
      </c>
      <c r="K7" s="66">
        <f>assets!J12-assets!J8</f>
        <v>0</v>
      </c>
      <c r="L7" s="66">
        <f>assets!K12-assets!K8</f>
        <v>0</v>
      </c>
      <c r="M7" s="66">
        <f>assets!L12-assets!L8</f>
        <v>0</v>
      </c>
      <c r="N7" s="66">
        <f>assets!M12-assets!M8</f>
        <v>0</v>
      </c>
      <c r="O7" s="66">
        <f>assets!N12-assets!N8</f>
        <v>0</v>
      </c>
      <c r="P7" s="66">
        <f>assets!O12-assets!O8</f>
        <v>0</v>
      </c>
      <c r="Q7" s="66">
        <f>assets!P12-assets!P8</f>
        <v>1159093</v>
      </c>
      <c r="R7" s="66">
        <f>assets!Q12-assets!Q8</f>
        <v>1128475</v>
      </c>
      <c r="S7" s="66">
        <f>assets!R12-assets!R8</f>
        <v>2347314</v>
      </c>
      <c r="T7" s="66">
        <f>assets!S12-assets!S8</f>
        <v>0</v>
      </c>
      <c r="U7" s="66">
        <f>assets!T12-assets!T8</f>
        <v>0</v>
      </c>
      <c r="V7" s="66">
        <f>assets!U12-assets!U8</f>
        <v>0</v>
      </c>
      <c r="W7" s="66">
        <f>assets!V12-assets!V8</f>
        <v>0</v>
      </c>
      <c r="X7" s="66">
        <f>assets!W12-assets!W8</f>
        <v>0</v>
      </c>
      <c r="Y7" s="66">
        <f>assets!X12-assets!X8</f>
        <v>0</v>
      </c>
      <c r="Z7" s="66">
        <f>assets!Y12-assets!Y8</f>
        <v>1209513</v>
      </c>
      <c r="AA7" s="66">
        <f>assets!Z12-assets!Z8</f>
        <v>1717346</v>
      </c>
      <c r="AB7" s="66">
        <f>assets!AA12-assets!AA8</f>
        <v>2054256</v>
      </c>
      <c r="AC7" s="66">
        <f>assets!AB12-assets!AB8</f>
        <v>2001574</v>
      </c>
      <c r="AD7" s="66">
        <f>assets!AC12-assets!AC8</f>
        <v>1754095</v>
      </c>
      <c r="AE7" s="66">
        <f>assets!AD12-assets!AD8</f>
        <v>2072199</v>
      </c>
      <c r="AF7" s="66">
        <f>assets!AE12-assets!AE8</f>
        <v>2229776</v>
      </c>
      <c r="AG7" s="66">
        <f>assets!AF12-assets!AF8</f>
        <v>2688303</v>
      </c>
      <c r="AH7" s="66">
        <f>assets!AG12-assets!AG8</f>
        <v>2688303</v>
      </c>
      <c r="AI7" s="66">
        <f>assets!AH12-assets!AH8</f>
        <v>3898913</v>
      </c>
      <c r="AJ7" s="66">
        <f>assets!AI12-assets!AI8</f>
        <v>4156622</v>
      </c>
      <c r="AK7" s="66">
        <f>assets!AJ12-assets!AJ8</f>
        <v>3770426</v>
      </c>
    </row>
    <row r="8" spans="1:37" ht="15.6">
      <c r="A8" t="s">
        <v>630</v>
      </c>
      <c r="B8" s="64" t="s">
        <v>631</v>
      </c>
      <c r="C8" s="65" t="s">
        <v>632</v>
      </c>
      <c r="D8" s="65" t="s">
        <v>616</v>
      </c>
      <c r="E8" s="66"/>
      <c r="F8" s="66">
        <f>assets!E30-assets!E28</f>
        <v>173314</v>
      </c>
      <c r="G8" s="66">
        <f>assets!F30-assets!F28</f>
        <v>161601</v>
      </c>
      <c r="H8" s="66">
        <f>assets!G30-assets!G28</f>
        <v>186083</v>
      </c>
      <c r="I8" s="66">
        <f>assets!H30-assets!H28</f>
        <v>178718</v>
      </c>
      <c r="J8" s="66">
        <f>assets!I30-assets!I28</f>
        <v>210268</v>
      </c>
      <c r="K8" s="66">
        <f>assets!J30-assets!J28</f>
        <v>0</v>
      </c>
      <c r="L8" s="66">
        <f>assets!K30-assets!K28</f>
        <v>0</v>
      </c>
      <c r="M8" s="66">
        <f>assets!L30-assets!L28</f>
        <v>0</v>
      </c>
      <c r="N8" s="66">
        <f>assets!M30-assets!M28</f>
        <v>0</v>
      </c>
      <c r="O8" s="66">
        <f>assets!N30-assets!N28</f>
        <v>0</v>
      </c>
      <c r="P8" s="66">
        <f>assets!O30-assets!O28</f>
        <v>0</v>
      </c>
      <c r="Q8" s="66">
        <f>assets!P30-assets!P28</f>
        <v>544906</v>
      </c>
      <c r="R8" s="66">
        <f>assets!Q30-assets!Q28</f>
        <v>660163</v>
      </c>
      <c r="S8" s="66">
        <f>assets!R30-assets!R28</f>
        <v>950432</v>
      </c>
      <c r="T8" s="66">
        <f>assets!S30-assets!S28</f>
        <v>0</v>
      </c>
      <c r="U8" s="66">
        <f>assets!T30-assets!T28</f>
        <v>0</v>
      </c>
      <c r="V8" s="66">
        <f>assets!U30-assets!U28</f>
        <v>0</v>
      </c>
      <c r="W8" s="66">
        <f>assets!V30-assets!V28</f>
        <v>0</v>
      </c>
      <c r="X8" s="66">
        <f>assets!W30-assets!W28</f>
        <v>0</v>
      </c>
      <c r="Y8" s="66">
        <f>assets!X30-assets!X28</f>
        <v>0</v>
      </c>
      <c r="Z8" s="66">
        <f>assets!Y30-assets!Y28</f>
        <v>1064450</v>
      </c>
      <c r="AA8" s="66">
        <f>assets!Z30-assets!Z28</f>
        <v>2210410</v>
      </c>
      <c r="AB8" s="66">
        <f>assets!AA30-assets!AA28</f>
        <v>1339601</v>
      </c>
      <c r="AC8" s="66">
        <f>assets!AB30-assets!AB28</f>
        <v>2295468</v>
      </c>
      <c r="AD8" s="66">
        <f>assets!AC30-assets!AC28</f>
        <v>1549683</v>
      </c>
      <c r="AE8" s="66">
        <f>assets!AD30-assets!AD28</f>
        <v>1991820</v>
      </c>
      <c r="AF8" s="66">
        <f>assets!AE30-assets!AE28</f>
        <v>1283389</v>
      </c>
      <c r="AG8" s="66">
        <f>assets!AF30-assets!AF28</f>
        <v>2111080</v>
      </c>
      <c r="AH8" s="66">
        <f>assets!AG30-assets!AG28</f>
        <v>2111080</v>
      </c>
      <c r="AI8" s="66">
        <f>assets!AH30-assets!AH28</f>
        <v>1620901</v>
      </c>
      <c r="AJ8" s="66">
        <f>assets!AI30-assets!AI28</f>
        <v>1071933</v>
      </c>
      <c r="AK8" s="66">
        <f>assets!AJ30-assets!AJ28</f>
        <v>1436866</v>
      </c>
    </row>
    <row r="9" spans="1:37" ht="15.6">
      <c r="A9" t="s">
        <v>633</v>
      </c>
      <c r="B9" s="64" t="s">
        <v>634</v>
      </c>
      <c r="C9" s="65" t="s">
        <v>635</v>
      </c>
      <c r="D9" s="65" t="s">
        <v>672</v>
      </c>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row>
    <row r="10" spans="1:37" ht="15.6">
      <c r="A10" t="s">
        <v>636</v>
      </c>
      <c r="B10" s="64" t="s">
        <v>637</v>
      </c>
      <c r="C10" s="65" t="s">
        <v>638</v>
      </c>
      <c r="D10" s="65" t="s">
        <v>616</v>
      </c>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row>
    <row r="11" spans="1:37" ht="15.6">
      <c r="A11" t="s">
        <v>639</v>
      </c>
      <c r="B11" s="64" t="s">
        <v>640</v>
      </c>
      <c r="C11" s="65" t="s">
        <v>641</v>
      </c>
      <c r="D11" s="65" t="s">
        <v>616</v>
      </c>
      <c r="E11" s="67"/>
      <c r="F11" s="67">
        <f>assets!E16</f>
        <v>7595786</v>
      </c>
      <c r="G11" s="67">
        <f>assets!F16</f>
        <v>7435860</v>
      </c>
      <c r="H11" s="67">
        <f>assets!G16</f>
        <v>7831229</v>
      </c>
      <c r="I11" s="67">
        <f>assets!H16</f>
        <v>7962066</v>
      </c>
      <c r="J11" s="67">
        <f>assets!I16</f>
        <v>8286175</v>
      </c>
      <c r="K11" s="67">
        <f>assets!J16</f>
        <v>0</v>
      </c>
      <c r="L11" s="67">
        <f>assets!K16</f>
        <v>0</v>
      </c>
      <c r="M11" s="67">
        <f>assets!L16</f>
        <v>0</v>
      </c>
      <c r="N11" s="67">
        <f>assets!M16</f>
        <v>0</v>
      </c>
      <c r="O11" s="67">
        <f>assets!N16</f>
        <v>0</v>
      </c>
      <c r="P11" s="67">
        <f>assets!O16</f>
        <v>0</v>
      </c>
      <c r="Q11" s="67">
        <f>assets!P16</f>
        <v>12405548</v>
      </c>
      <c r="R11" s="67">
        <f>assets!Q16</f>
        <v>13427742</v>
      </c>
      <c r="S11" s="67">
        <f>assets!R16</f>
        <v>14462315</v>
      </c>
      <c r="T11" s="67">
        <f>assets!S16</f>
        <v>0</v>
      </c>
      <c r="U11" s="67">
        <f>assets!T16</f>
        <v>0</v>
      </c>
      <c r="V11" s="67">
        <f>assets!U16</f>
        <v>0</v>
      </c>
      <c r="W11" s="67">
        <f>assets!V16</f>
        <v>0</v>
      </c>
      <c r="X11" s="67">
        <f>assets!W16</f>
        <v>0</v>
      </c>
      <c r="Y11" s="67">
        <f>assets!X16</f>
        <v>0</v>
      </c>
      <c r="Z11" s="67">
        <f>assets!Y16</f>
        <v>16662435</v>
      </c>
      <c r="AA11" s="67">
        <f>assets!Z16</f>
        <v>18645850</v>
      </c>
      <c r="AB11" s="67">
        <f>assets!AA16</f>
        <v>20397716</v>
      </c>
      <c r="AC11" s="67">
        <f>assets!AB16</f>
        <v>23106787</v>
      </c>
      <c r="AD11" s="67">
        <f>assets!AC16</f>
        <v>28187774</v>
      </c>
      <c r="AE11" s="67">
        <f>assets!AD16</f>
        <v>30977381</v>
      </c>
      <c r="AF11" s="67">
        <f>assets!AE16</f>
        <v>32313966</v>
      </c>
      <c r="AG11" s="67">
        <f>assets!AF16</f>
        <v>36106050</v>
      </c>
      <c r="AH11" s="67">
        <f>assets!AG16</f>
        <v>0</v>
      </c>
      <c r="AI11" s="67">
        <f>assets!AH16</f>
        <v>0</v>
      </c>
      <c r="AJ11" s="67">
        <f>assets!AI16</f>
        <v>0</v>
      </c>
      <c r="AK11" s="67">
        <f>assets!AJ16</f>
        <v>0</v>
      </c>
    </row>
    <row r="12" spans="1:37" ht="15.6">
      <c r="A12" t="s">
        <v>642</v>
      </c>
      <c r="B12" s="64" t="s">
        <v>573</v>
      </c>
      <c r="F12" s="41">
        <f>assets!E22</f>
        <v>10751173</v>
      </c>
      <c r="G12" s="41">
        <f>assets!F22</f>
        <v>10989924</v>
      </c>
      <c r="H12" s="41">
        <f>assets!G22</f>
        <v>11417272</v>
      </c>
      <c r="I12" s="41">
        <f>assets!H22</f>
        <v>11438804</v>
      </c>
      <c r="J12" s="41">
        <f>assets!I22</f>
        <v>11505031</v>
      </c>
      <c r="K12" s="41">
        <f>assets!J22</f>
        <v>0</v>
      </c>
      <c r="L12" s="41">
        <f>assets!K22</f>
        <v>0</v>
      </c>
      <c r="M12" s="41">
        <f>assets!L22</f>
        <v>0</v>
      </c>
      <c r="N12" s="41">
        <f>assets!M22</f>
        <v>0</v>
      </c>
      <c r="O12" s="41">
        <f>assets!N22</f>
        <v>0</v>
      </c>
      <c r="P12" s="41">
        <f>assets!O22</f>
        <v>0</v>
      </c>
      <c r="Q12" s="41">
        <f>assets!P22</f>
        <v>13689552</v>
      </c>
      <c r="R12" s="41">
        <f>assets!Q22</f>
        <v>14657950</v>
      </c>
      <c r="S12" s="41">
        <f>assets!R22</f>
        <v>16899296</v>
      </c>
      <c r="T12" s="41">
        <f>assets!S22</f>
        <v>0</v>
      </c>
      <c r="U12" s="41">
        <f>assets!T22</f>
        <v>0</v>
      </c>
      <c r="V12" s="41">
        <f>assets!U22</f>
        <v>0</v>
      </c>
      <c r="W12" s="41">
        <f>assets!V22</f>
        <v>0</v>
      </c>
      <c r="X12" s="41">
        <f>assets!W22</f>
        <v>0</v>
      </c>
      <c r="Y12" s="41">
        <f>assets!X22</f>
        <v>0</v>
      </c>
      <c r="Z12" s="41">
        <f>assets!Y22</f>
        <v>21313999</v>
      </c>
      <c r="AA12" s="41">
        <f>assets!Z22</f>
        <v>22403433</v>
      </c>
      <c r="AB12" s="41">
        <f>assets!AA22</f>
        <v>23981906</v>
      </c>
      <c r="AC12" s="41">
        <f>assets!AB22</f>
        <v>25520581</v>
      </c>
      <c r="AD12" s="41">
        <f>assets!AC22</f>
        <v>30427866</v>
      </c>
      <c r="AE12" s="41">
        <f>assets!AD22</f>
        <v>41050979</v>
      </c>
      <c r="AF12" s="41">
        <f>assets!AE22</f>
        <v>40270460</v>
      </c>
      <c r="AG12" s="41">
        <f>assets!AF22</f>
        <v>49778852</v>
      </c>
      <c r="AH12" s="41">
        <f>assets!AG22</f>
        <v>49365165</v>
      </c>
      <c r="AI12" s="41">
        <f>assets!AH22</f>
        <v>49130923</v>
      </c>
      <c r="AJ12" s="41">
        <f>assets!AI22</f>
        <v>48703661</v>
      </c>
      <c r="AK12" s="41">
        <f>assets!AJ22</f>
        <v>48221294</v>
      </c>
    </row>
    <row r="13" spans="1:37" ht="15.6">
      <c r="A13" t="s">
        <v>643</v>
      </c>
      <c r="B13" s="64" t="s">
        <v>590</v>
      </c>
      <c r="F13" s="41">
        <f>assets!E38</f>
        <v>3983682</v>
      </c>
      <c r="G13" s="41">
        <f>assets!F38</f>
        <v>3874626</v>
      </c>
      <c r="H13" s="41">
        <f>assets!G38</f>
        <v>3881882</v>
      </c>
      <c r="I13" s="41">
        <f>assets!H38</f>
        <v>3778526</v>
      </c>
      <c r="J13" s="41">
        <f>assets!I38</f>
        <v>3694086</v>
      </c>
      <c r="K13" s="41">
        <f>assets!J38</f>
        <v>0</v>
      </c>
      <c r="L13" s="41">
        <f>assets!K38</f>
        <v>0</v>
      </c>
      <c r="M13" s="41">
        <f>assets!L38</f>
        <v>0</v>
      </c>
      <c r="N13" s="41">
        <f>assets!M38</f>
        <v>0</v>
      </c>
      <c r="O13" s="41">
        <f>assets!N38</f>
        <v>0</v>
      </c>
      <c r="P13" s="41">
        <f>assets!O38</f>
        <v>0</v>
      </c>
      <c r="Q13" s="41">
        <f>assets!P38</f>
        <v>5842845</v>
      </c>
      <c r="R13" s="41">
        <f>assets!Q38</f>
        <v>6652774</v>
      </c>
      <c r="S13" s="41">
        <f>assets!R38</f>
        <v>6624208</v>
      </c>
      <c r="T13" s="41">
        <f>assets!S38</f>
        <v>0</v>
      </c>
      <c r="U13" s="41">
        <f>assets!T38</f>
        <v>0</v>
      </c>
      <c r="V13" s="41">
        <f>assets!U38</f>
        <v>0</v>
      </c>
      <c r="W13" s="41">
        <f>assets!V38</f>
        <v>0</v>
      </c>
      <c r="X13" s="41">
        <f>assets!W38</f>
        <v>0</v>
      </c>
      <c r="Y13" s="41">
        <f>assets!X38</f>
        <v>0</v>
      </c>
      <c r="Z13" s="41">
        <f>assets!Y38</f>
        <v>6362029</v>
      </c>
      <c r="AA13" s="41">
        <f>assets!Z38</f>
        <v>6793491</v>
      </c>
      <c r="AB13" s="41">
        <f>assets!AA38</f>
        <v>7741578</v>
      </c>
      <c r="AC13" s="41">
        <f>assets!AB38</f>
        <v>8954336</v>
      </c>
      <c r="AD13" s="41">
        <f>assets!AC38</f>
        <v>12421491</v>
      </c>
      <c r="AE13" s="41">
        <f>assets!AD38</f>
        <v>21546693</v>
      </c>
      <c r="AF13" s="41">
        <f>assets!AE38</f>
        <v>20310397</v>
      </c>
      <c r="AG13" s="41">
        <f>assets!AF38</f>
        <v>29575049</v>
      </c>
      <c r="AH13" s="41">
        <f>assets!AG38</f>
        <v>29532912</v>
      </c>
      <c r="AI13" s="41">
        <f>assets!AH38</f>
        <v>28906431</v>
      </c>
      <c r="AJ13" s="41">
        <f>assets!AI38</f>
        <v>28844443</v>
      </c>
      <c r="AK13" s="41">
        <f>assets!AJ38</f>
        <v>28397464</v>
      </c>
    </row>
    <row r="14" spans="1:37" ht="15.6">
      <c r="A14" t="s">
        <v>644</v>
      </c>
      <c r="B14" s="64" t="s">
        <v>645</v>
      </c>
      <c r="C14" s="65" t="s">
        <v>646</v>
      </c>
      <c r="D14" s="65" t="s">
        <v>616</v>
      </c>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row>
    <row r="16" spans="1:37" ht="15.6">
      <c r="B16" s="68" t="s">
        <v>647</v>
      </c>
      <c r="C16" s="63" t="s">
        <v>648</v>
      </c>
      <c r="D16" s="69"/>
    </row>
    <row r="17" spans="1:37" ht="28.8">
      <c r="B17" t="s">
        <v>649</v>
      </c>
      <c r="C17" s="70" t="s">
        <v>650</v>
      </c>
      <c r="D17" s="70"/>
      <c r="E17" s="71" t="str">
        <f>IFERROR(E2/E3, "")</f>
        <v/>
      </c>
      <c r="F17" s="71">
        <f>IFERROR(F2/F3, "")</f>
        <v>1.1841522094730934</v>
      </c>
      <c r="G17" s="71">
        <f>IFERROR(G2/G3, "")</f>
        <v>1.4451673387942561</v>
      </c>
      <c r="H17" s="71">
        <f>IFERROR(H2/H3, "")</f>
        <v>1.4186086131083178</v>
      </c>
      <c r="I17" s="71">
        <f>IFERROR(I2/I3, "")</f>
        <v>1.2793820575322747</v>
      </c>
      <c r="J17" s="71">
        <f>IFERROR(J2/J3, "")</f>
        <v>1.3238577961605456</v>
      </c>
      <c r="K17" s="71" t="str">
        <f>IFERROR(K2/K3, "")</f>
        <v/>
      </c>
      <c r="L17" s="71" t="str">
        <f>IFERROR(L2/L3, "")</f>
        <v/>
      </c>
      <c r="M17" s="71" t="str">
        <f>IFERROR(M2/M3, "")</f>
        <v/>
      </c>
      <c r="N17" s="71" t="str">
        <f>IFERROR(N2/N3, "")</f>
        <v/>
      </c>
      <c r="O17" s="71" t="str">
        <f>IFERROR(O2/O3, "")</f>
        <v/>
      </c>
      <c r="P17" s="71" t="str">
        <f>IFERROR(P2/P3, "")</f>
        <v/>
      </c>
      <c r="Q17" s="71">
        <f>IFERROR(Q2/Q3, "")</f>
        <v>1.4168536325213446</v>
      </c>
      <c r="R17" s="71">
        <f>IFERROR(R2/R3, "")</f>
        <v>1.2638627836314058</v>
      </c>
      <c r="S17" s="71">
        <f>IFERROR(S2/S3, "")</f>
        <v>1.4011554393842109</v>
      </c>
      <c r="T17" s="71" t="str">
        <f>IFERROR(T2/T3, "")</f>
        <v/>
      </c>
      <c r="U17" s="71" t="str">
        <f>IFERROR(U2/U3, "")</f>
        <v/>
      </c>
      <c r="V17" s="71" t="str">
        <f>IFERROR(V2/V3, "")</f>
        <v/>
      </c>
      <c r="W17" s="71" t="str">
        <f>IFERROR(W2/W3, "")</f>
        <v/>
      </c>
      <c r="X17" s="71" t="str">
        <f>IFERROR(X2/X3, "")</f>
        <v/>
      </c>
      <c r="Y17" s="71" t="str">
        <f>IFERROR(Y2/Y3, "")</f>
        <v/>
      </c>
      <c r="Z17" s="71">
        <f>IFERROR(Z2/Z3, "")</f>
        <v>1.5758099639422098</v>
      </c>
      <c r="AA17" s="71">
        <f>IFERROR(AA2/AA3, "")</f>
        <v>1.4436718412818663</v>
      </c>
      <c r="AB17" s="71">
        <f>IFERROR(AB2/AB3, "")</f>
        <v>1.3728489488464248</v>
      </c>
      <c r="AC17" s="71">
        <f>IFERROR(AC2/AC3, "")</f>
        <v>1.2851408665222546</v>
      </c>
      <c r="AD17" s="71">
        <f>IFERROR(AD2/AD3, "")</f>
        <v>1.2927401251753559</v>
      </c>
      <c r="AE17" s="71">
        <f>IFERROR(AE2/AE3, "")</f>
        <v>1.3617125644604431</v>
      </c>
      <c r="AF17" s="71">
        <f>IFERROR(AF2/AF3, "")</f>
        <v>1.4338016363213988</v>
      </c>
      <c r="AG17" s="71">
        <f>IFERROR(AG2/AG3, "")</f>
        <v>1.3703290891368678</v>
      </c>
      <c r="AH17" s="71">
        <f>IFERROR(AH2/AH3, "")</f>
        <v>1.1425310261233872</v>
      </c>
      <c r="AI17" s="71">
        <f>IFERROR(AI2/AI3, "")</f>
        <v>1.2019874870397853</v>
      </c>
      <c r="AJ17" s="71">
        <f>IFERROR(AJ2/AJ3, "")</f>
        <v>1.1055571467645131</v>
      </c>
      <c r="AK17" s="71">
        <f>IFERROR(AK2/AK3, "")</f>
        <v>1.0982524006941354</v>
      </c>
    </row>
    <row r="18" spans="1:37" ht="28.8">
      <c r="B18" t="s">
        <v>651</v>
      </c>
      <c r="C18" s="70" t="s">
        <v>652</v>
      </c>
      <c r="D18" s="70"/>
      <c r="E18" s="71" t="str">
        <f>IFERROR(IF(E4="","",E2/(E3-E4)), "")</f>
        <v/>
      </c>
      <c r="F18" s="71">
        <f>IFERROR(IF(F4="","",F2/(F3-F4)), "")</f>
        <v>1.1841522094730934</v>
      </c>
      <c r="G18" s="71">
        <f>IFERROR(IF(G4="","",G2/(G3-G4)), "")</f>
        <v>1.4451673387942561</v>
      </c>
      <c r="H18" s="71">
        <f>IFERROR(IF(H4="","",H2/(H3-H4)), "")</f>
        <v>1.4186086131083178</v>
      </c>
      <c r="I18" s="71">
        <f>IFERROR(IF(I4="","",I2/(I3-I4)), "")</f>
        <v>1.2793820575322747</v>
      </c>
      <c r="J18" s="71">
        <f>IFERROR(IF(J4="","",J2/(J3-J4)), "")</f>
        <v>1.3238577961605456</v>
      </c>
      <c r="K18" s="71" t="str">
        <f>IFERROR(IF(K4="","",K2/(K3-K4)), "")</f>
        <v/>
      </c>
      <c r="L18" s="71" t="str">
        <f>IFERROR(IF(L4="","",L2/(L3-L4)), "")</f>
        <v/>
      </c>
      <c r="M18" s="71" t="str">
        <f>IFERROR(IF(M4="","",M2/(M3-M4)), "")</f>
        <v/>
      </c>
      <c r="N18" s="71" t="str">
        <f>IFERROR(IF(N4="","",N2/(N3-N4)), "")</f>
        <v/>
      </c>
      <c r="O18" s="71" t="str">
        <f>IFERROR(IF(O4="","",O2/(O3-O4)), "")</f>
        <v/>
      </c>
      <c r="P18" s="71" t="str">
        <f>IFERROR(IF(P4="","",P2/(P3-P4)), "")</f>
        <v/>
      </c>
      <c r="Q18" s="71">
        <f>IFERROR(IF(Q4="","",Q2/(Q3-Q4)), "")</f>
        <v>1.4168536325213446</v>
      </c>
      <c r="R18" s="71">
        <f>IFERROR(IF(R4="","",R2/(R3-R4)), "")</f>
        <v>1.2638627836314058</v>
      </c>
      <c r="S18" s="71">
        <f>IFERROR(IF(S4="","",S2/(S3-S4)), "")</f>
        <v>1.4011554393842109</v>
      </c>
      <c r="T18" s="71" t="str">
        <f>IFERROR(IF(T4="","",T2/(T3-T4)), "")</f>
        <v/>
      </c>
      <c r="U18" s="71" t="str">
        <f>IFERROR(IF(U4="","",U2/(U3-U4)), "")</f>
        <v/>
      </c>
      <c r="V18" s="71" t="str">
        <f>IFERROR(IF(V4="","",V2/(V3-V4)), "")</f>
        <v/>
      </c>
      <c r="W18" s="71" t="str">
        <f>IFERROR(IF(W4="","",W2/(W3-W4)), "")</f>
        <v/>
      </c>
      <c r="X18" s="71" t="str">
        <f>IFERROR(IF(X4="","",X2/(X3-X4)), "")</f>
        <v/>
      </c>
      <c r="Y18" s="71" t="str">
        <f>IFERROR(IF(Y4="","",Y2/(Y3-Y4)), "")</f>
        <v/>
      </c>
      <c r="Z18" s="71">
        <f>IFERROR(IF(Z4="","",Z2/(Z3-Z4)), "")</f>
        <v>1.5758099639422098</v>
      </c>
      <c r="AA18" s="71">
        <f>IFERROR(IF(AA4="","",AA2/(AA3-AA4)), "")</f>
        <v>1.4436718412818663</v>
      </c>
      <c r="AB18" s="71">
        <f>IFERROR(IF(AB4="","",AB2/(AB3-AB4)), "")</f>
        <v>1.3728489488464248</v>
      </c>
      <c r="AC18" s="71">
        <f>IFERROR(IF(AC4="","",AC2/(AC3-AC4)), "")</f>
        <v>1.2851408665222546</v>
      </c>
      <c r="AD18" s="71">
        <f>IFERROR(IF(AD4="","",AD2/(AD3-AD4)), "")</f>
        <v>1.2927401251753559</v>
      </c>
      <c r="AE18" s="71">
        <f>IFERROR(IF(AE4="","",AE2/(AE3-AE4)), "")</f>
        <v>1.3617125644604431</v>
      </c>
      <c r="AF18" s="71">
        <f>IFERROR(IF(AF4="","",AF2/(AF3-AF4)), "")</f>
        <v>1.4338016363213988</v>
      </c>
      <c r="AG18" s="71">
        <f>IFERROR(IF(AG4="","",AG2/(AG3-AG4)), "")</f>
        <v>1.3703290891368678</v>
      </c>
      <c r="AH18" s="71">
        <f>IFERROR(IF(AH4="","",AH2/(AH3-AH4)), "")</f>
        <v>1.3703290891368678</v>
      </c>
      <c r="AI18" s="71">
        <f>IFERROR(IF(AI4="","",AI2/(AI3-AI4)), "")</f>
        <v>1.4621128115792499</v>
      </c>
      <c r="AJ18" s="71">
        <f>IFERROR(IF(AJ4="","",AJ2/(AJ3-AJ4)), "")</f>
        <v>1.3614612883468236</v>
      </c>
      <c r="AK18" s="71">
        <f>IFERROR(IF(AK4="","",AK2/(AK3-AK4)), "")</f>
        <v>1.3897102245225448</v>
      </c>
    </row>
    <row r="19" spans="1:37" ht="28.8">
      <c r="B19" t="s">
        <v>653</v>
      </c>
      <c r="C19" s="72" t="s">
        <v>654</v>
      </c>
      <c r="D19" s="72"/>
      <c r="E19" s="71" t="str">
        <f>IF(E4="","",IF(E5="","",IF(E6="","",(E2-E3+E4)/(E5+E6))))</f>
        <v/>
      </c>
      <c r="F19" s="71" t="str">
        <f>IF(F4="","",IF(F5="","",IF(F6="","",(F2-F3+F4)/(F5+F6))))</f>
        <v/>
      </c>
      <c r="G19" s="71" t="str">
        <f>IF(G4="","",IF(G5="","",IF(G6="","",(G2-G3+G4)/(G5+G6))))</f>
        <v/>
      </c>
      <c r="H19" s="71" t="str">
        <f>IF(H4="","",IF(H5="","",IF(H6="","",(H2-H3+H4)/(H5+H6))))</f>
        <v/>
      </c>
      <c r="I19" s="71" t="str">
        <f>IF(I4="","",IF(I5="","",IF(I6="","",(I2-I3+I4)/(I5+I6))))</f>
        <v/>
      </c>
      <c r="J19" s="71" t="str">
        <f>IF(J4="","",IF(J5="","",IF(J6="","",(J2-J3+J4)/(J5+J6))))</f>
        <v/>
      </c>
      <c r="K19" s="71" t="str">
        <f>IF(K4="","",IF(K5="","",IF(K6="","",(K2-K3+K4)/(K5+K6))))</f>
        <v/>
      </c>
      <c r="L19" s="71" t="str">
        <f>IF(L4="","",IF(L5="","",IF(L6="","",(L2-L3+L4)/(L5+L6))))</f>
        <v/>
      </c>
      <c r="M19" s="71" t="str">
        <f>IF(M4="","",IF(M5="","",IF(M6="","",(M2-M3+M4)/(M5+M6))))</f>
        <v/>
      </c>
      <c r="N19" s="71" t="str">
        <f>IF(N4="","",IF(N5="","",IF(N6="","",(N2-N3+N4)/(N5+N6))))</f>
        <v/>
      </c>
      <c r="O19" s="71" t="str">
        <f>IF(O4="","",IF(O5="","",IF(O6="","",(O2-O3+O4)/(O5+O6))))</f>
        <v/>
      </c>
      <c r="P19" s="71" t="str">
        <f>IF(P4="","",IF(P5="","",IF(P6="","",(P2-P3+P4)/(P5+P6))))</f>
        <v/>
      </c>
      <c r="Q19" s="71" t="str">
        <f>IF(Q4="","",IF(Q5="","",IF(Q6="","",(Q2-Q3+Q4)/(Q5+Q6))))</f>
        <v/>
      </c>
      <c r="R19" s="71" t="str">
        <f>IF(R4="","",IF(R5="","",IF(R6="","",(R2-R3+R4)/(R5+R6))))</f>
        <v/>
      </c>
      <c r="S19" s="71" t="str">
        <f>IF(S4="","",IF(S5="","",IF(S6="","",(S2-S3+S4)/(S5+S6))))</f>
        <v/>
      </c>
      <c r="T19" s="71" t="str">
        <f>IF(T4="","",IF(T5="","",IF(T6="","",(T2-T3+T4)/(T5+T6))))</f>
        <v/>
      </c>
      <c r="U19" s="71" t="str">
        <f>IF(U4="","",IF(U5="","",IF(U6="","",(U2-U3+U4)/(U5+U6))))</f>
        <v/>
      </c>
      <c r="V19" s="71" t="str">
        <f>IF(V4="","",IF(V5="","",IF(V6="","",(V2-V3+V4)/(V5+V6))))</f>
        <v/>
      </c>
      <c r="W19" s="71" t="str">
        <f>IF(W4="","",IF(W5="","",IF(W6="","",(W2-W3+W4)/(W5+W6))))</f>
        <v/>
      </c>
      <c r="X19" s="71" t="str">
        <f>IF(X4="","",IF(X5="","",IF(X6="","",(X2-X3+X4)/(X5+X6))))</f>
        <v/>
      </c>
      <c r="Y19" s="71" t="str">
        <f>IF(Y4="","",IF(Y5="","",IF(Y6="","",(Y2-Y3+Y4)/(Y5+Y6))))</f>
        <v/>
      </c>
      <c r="Z19" s="71" t="str">
        <f>IF(Z4="","",IF(Z5="","",IF(Z6="","",(Z2-Z3+Z4)/(Z5+Z6))))</f>
        <v/>
      </c>
      <c r="AA19" s="71" t="str">
        <f>IF(AA4="","",IF(AA5="","",IF(AA6="","",(AA2-AA3+AA4)/(AA5+AA6))))</f>
        <v/>
      </c>
      <c r="AB19" s="71" t="str">
        <f>IF(AB4="","",IF(AB5="","",IF(AB6="","",(AB2-AB3+AB4)/(AB5+AB6))))</f>
        <v/>
      </c>
      <c r="AC19" s="71" t="str">
        <f>IF(AC4="","",IF(AC5="","",IF(AC6="","",(AC2-AC3+AC4)/(AC5+AC6))))</f>
        <v/>
      </c>
      <c r="AD19" s="71" t="str">
        <f>IF(AD4="","",IF(AD5="","",IF(AD6="","",(AD2-AD3+AD4)/(AD5+AD6))))</f>
        <v/>
      </c>
      <c r="AE19" s="71" t="str">
        <f>IF(AE4="","",IF(AE5="","",IF(AE6="","",(AE2-AE3+AE4)/(AE5+AE6))))</f>
        <v/>
      </c>
      <c r="AF19" s="71" t="str">
        <f>IF(AF4="","",IF(AF5="","",IF(AF6="","",(AF2-AF3+AF4)/(AF5+AF6))))</f>
        <v/>
      </c>
      <c r="AG19" s="71" t="str">
        <f>IF(AG4="","",IF(AG5="","",IF(AG6="","",(AG2-AG3+AG4)/(AG5+AG6))))</f>
        <v/>
      </c>
      <c r="AH19" s="71" t="str">
        <f>IF(AH4="","",IF(AH5="","",IF(AH6="","",(AH2-AH3+AH4)/(AH5+AH6))))</f>
        <v/>
      </c>
      <c r="AI19" s="71" t="str">
        <f>IF(AI4="","",IF(AI5="","",IF(AI6="","",(AI2-AI3+AI4)/(AI5+AI6))))</f>
        <v/>
      </c>
      <c r="AJ19" s="71" t="str">
        <f>IF(AJ4="","",IF(AJ5="","",IF(AJ6="","",(AJ2-AJ3+AJ4)/(AJ5+AJ6))))</f>
        <v/>
      </c>
      <c r="AK19" s="71" t="str">
        <f>IF(AK4="","",IF(AK5="","",IF(AK6="","",(AK2-AK3+AK4)/(AK5+AK6))))</f>
        <v/>
      </c>
    </row>
    <row r="20" spans="1:37" ht="28.8">
      <c r="B20" t="s">
        <v>655</v>
      </c>
      <c r="C20" s="72" t="s">
        <v>656</v>
      </c>
      <c r="D20" s="72"/>
      <c r="E20" s="71" t="str">
        <f>IFERROR(IF(E7=0,"",E7/E8), "")</f>
        <v/>
      </c>
      <c r="F20" s="71">
        <f t="shared" ref="F20:AK20" si="0">IFERROR(IF(F7=0,"",F7/F8), "")</f>
        <v>4.2682068384550584</v>
      </c>
      <c r="G20" s="71">
        <f t="shared" si="0"/>
        <v>5.2570033601277224</v>
      </c>
      <c r="H20" s="71">
        <f t="shared" si="0"/>
        <v>4.5995174196460722</v>
      </c>
      <c r="I20" s="71">
        <f t="shared" si="0"/>
        <v>4.6940431293993887</v>
      </c>
      <c r="J20" s="71">
        <f t="shared" si="0"/>
        <v>4.3826307379154219</v>
      </c>
      <c r="K20" s="71" t="str">
        <f t="shared" si="0"/>
        <v/>
      </c>
      <c r="L20" s="71" t="str">
        <f t="shared" si="0"/>
        <v/>
      </c>
      <c r="M20" s="71" t="str">
        <f t="shared" si="0"/>
        <v/>
      </c>
      <c r="N20" s="71" t="str">
        <f t="shared" si="0"/>
        <v/>
      </c>
      <c r="O20" s="71" t="str">
        <f t="shared" si="0"/>
        <v/>
      </c>
      <c r="P20" s="71" t="str">
        <f t="shared" si="0"/>
        <v/>
      </c>
      <c r="Q20" s="71">
        <f t="shared" si="0"/>
        <v>2.1271430301740115</v>
      </c>
      <c r="R20" s="71">
        <f t="shared" si="0"/>
        <v>1.7093884389158436</v>
      </c>
      <c r="S20" s="71">
        <f t="shared" si="0"/>
        <v>2.469733763172957</v>
      </c>
      <c r="T20" s="71" t="str">
        <f t="shared" si="0"/>
        <v/>
      </c>
      <c r="U20" s="71" t="str">
        <f t="shared" si="0"/>
        <v/>
      </c>
      <c r="V20" s="71" t="str">
        <f t="shared" si="0"/>
        <v/>
      </c>
      <c r="W20" s="71" t="str">
        <f t="shared" si="0"/>
        <v/>
      </c>
      <c r="X20" s="71" t="str">
        <f t="shared" si="0"/>
        <v/>
      </c>
      <c r="Y20" s="71" t="str">
        <f t="shared" si="0"/>
        <v/>
      </c>
      <c r="Z20" s="71">
        <f t="shared" si="0"/>
        <v>1.1362797688947344</v>
      </c>
      <c r="AA20" s="71">
        <f t="shared" si="0"/>
        <v>0.77693550065372485</v>
      </c>
      <c r="AB20" s="71">
        <f t="shared" si="0"/>
        <v>1.53348347754294</v>
      </c>
      <c r="AC20" s="71">
        <f t="shared" si="0"/>
        <v>0.87196772074365658</v>
      </c>
      <c r="AD20" s="71">
        <f t="shared" si="0"/>
        <v>1.1319056865178234</v>
      </c>
      <c r="AE20" s="71">
        <f t="shared" si="0"/>
        <v>1.0403545501099496</v>
      </c>
      <c r="AF20" s="71">
        <f t="shared" si="0"/>
        <v>1.7374124291232043</v>
      </c>
      <c r="AG20" s="71">
        <f t="shared" si="0"/>
        <v>1.2734254504803229</v>
      </c>
      <c r="AH20" s="71">
        <f t="shared" si="0"/>
        <v>1.2734254504803229</v>
      </c>
      <c r="AI20" s="71">
        <f t="shared" si="0"/>
        <v>2.4053986023822551</v>
      </c>
      <c r="AJ20" s="71">
        <f t="shared" si="0"/>
        <v>3.8776882510380779</v>
      </c>
      <c r="AK20" s="71">
        <f t="shared" si="0"/>
        <v>2.6240623690726901</v>
      </c>
    </row>
    <row r="21" spans="1:37" ht="28.8">
      <c r="B21" t="s">
        <v>657</v>
      </c>
      <c r="C21" s="72" t="s">
        <v>658</v>
      </c>
      <c r="D21" s="72"/>
      <c r="E21" s="73" t="str">
        <f>IFERROR(IF(E9=0,"",IF(E4="","",IF(E9="","",E9/((E3-E4)/365)))),"")</f>
        <v/>
      </c>
      <c r="F21" s="73" t="str">
        <f t="shared" ref="F21:AK21" si="1">IFERROR(IF(F9=0,"",IF(F4="","",IF(F9="","",F9/((F3-F4)/365)))),"")</f>
        <v/>
      </c>
      <c r="G21" s="73" t="str">
        <f t="shared" si="1"/>
        <v/>
      </c>
      <c r="H21" s="73" t="str">
        <f t="shared" si="1"/>
        <v/>
      </c>
      <c r="I21" s="73" t="str">
        <f t="shared" si="1"/>
        <v/>
      </c>
      <c r="J21" s="73" t="str">
        <f t="shared" si="1"/>
        <v/>
      </c>
      <c r="K21" s="73" t="str">
        <f t="shared" si="1"/>
        <v/>
      </c>
      <c r="L21" s="73" t="str">
        <f t="shared" si="1"/>
        <v/>
      </c>
      <c r="M21" s="73" t="str">
        <f t="shared" si="1"/>
        <v/>
      </c>
      <c r="N21" s="73" t="str">
        <f t="shared" si="1"/>
        <v/>
      </c>
      <c r="O21" s="73" t="str">
        <f t="shared" si="1"/>
        <v/>
      </c>
      <c r="P21" s="73" t="str">
        <f t="shared" si="1"/>
        <v/>
      </c>
      <c r="Q21" s="73" t="str">
        <f t="shared" si="1"/>
        <v/>
      </c>
      <c r="R21" s="73" t="str">
        <f t="shared" si="1"/>
        <v/>
      </c>
      <c r="S21" s="73" t="str">
        <f t="shared" si="1"/>
        <v/>
      </c>
      <c r="T21" s="73" t="str">
        <f t="shared" si="1"/>
        <v/>
      </c>
      <c r="U21" s="73" t="str">
        <f t="shared" si="1"/>
        <v/>
      </c>
      <c r="V21" s="73" t="str">
        <f t="shared" si="1"/>
        <v/>
      </c>
      <c r="W21" s="73" t="str">
        <f t="shared" si="1"/>
        <v/>
      </c>
      <c r="X21" s="73" t="str">
        <f t="shared" si="1"/>
        <v/>
      </c>
      <c r="Y21" s="73" t="str">
        <f t="shared" si="1"/>
        <v/>
      </c>
      <c r="Z21" s="73" t="str">
        <f t="shared" si="1"/>
        <v/>
      </c>
      <c r="AA21" s="73" t="str">
        <f t="shared" si="1"/>
        <v/>
      </c>
      <c r="AB21" s="73" t="str">
        <f t="shared" si="1"/>
        <v/>
      </c>
      <c r="AC21" s="73" t="str">
        <f t="shared" si="1"/>
        <v/>
      </c>
      <c r="AD21" s="73" t="str">
        <f t="shared" si="1"/>
        <v/>
      </c>
      <c r="AE21" s="73" t="str">
        <f t="shared" si="1"/>
        <v/>
      </c>
      <c r="AF21" s="73" t="str">
        <f t="shared" si="1"/>
        <v/>
      </c>
      <c r="AG21" s="73" t="str">
        <f t="shared" si="1"/>
        <v/>
      </c>
      <c r="AH21" s="73" t="str">
        <f t="shared" si="1"/>
        <v/>
      </c>
      <c r="AI21" s="73" t="str">
        <f t="shared" si="1"/>
        <v/>
      </c>
      <c r="AJ21" s="73" t="str">
        <f t="shared" si="1"/>
        <v/>
      </c>
      <c r="AK21" s="73" t="str">
        <f t="shared" si="1"/>
        <v/>
      </c>
    </row>
    <row r="22" spans="1:37" ht="28.8">
      <c r="B22" t="s">
        <v>659</v>
      </c>
      <c r="C22" s="72" t="s">
        <v>660</v>
      </c>
      <c r="D22" s="72"/>
      <c r="E22" s="74" t="str">
        <f>IFERROR(IF(E10="","",E10/E11), "")</f>
        <v/>
      </c>
      <c r="F22" s="74" t="str">
        <f t="shared" ref="F22:AK22" si="2">IFERROR(IF(F10="","",F10/F11), "")</f>
        <v/>
      </c>
      <c r="G22" s="74" t="str">
        <f t="shared" si="2"/>
        <v/>
      </c>
      <c r="H22" s="74" t="str">
        <f t="shared" si="2"/>
        <v/>
      </c>
      <c r="I22" s="74" t="str">
        <f t="shared" si="2"/>
        <v/>
      </c>
      <c r="J22" s="74" t="str">
        <f t="shared" si="2"/>
        <v/>
      </c>
      <c r="K22" s="74" t="str">
        <f t="shared" si="2"/>
        <v/>
      </c>
      <c r="L22" s="74" t="str">
        <f t="shared" si="2"/>
        <v/>
      </c>
      <c r="M22" s="74" t="str">
        <f t="shared" si="2"/>
        <v/>
      </c>
      <c r="N22" s="74" t="str">
        <f t="shared" si="2"/>
        <v/>
      </c>
      <c r="O22" s="74" t="str">
        <f t="shared" si="2"/>
        <v/>
      </c>
      <c r="P22" s="74" t="str">
        <f t="shared" si="2"/>
        <v/>
      </c>
      <c r="Q22" s="74" t="str">
        <f t="shared" si="2"/>
        <v/>
      </c>
      <c r="R22" s="74" t="str">
        <f t="shared" si="2"/>
        <v/>
      </c>
      <c r="S22" s="74" t="str">
        <f t="shared" si="2"/>
        <v/>
      </c>
      <c r="T22" s="74" t="str">
        <f t="shared" si="2"/>
        <v/>
      </c>
      <c r="U22" s="74" t="str">
        <f t="shared" si="2"/>
        <v/>
      </c>
      <c r="V22" s="74" t="str">
        <f t="shared" si="2"/>
        <v/>
      </c>
      <c r="W22" s="74" t="str">
        <f t="shared" si="2"/>
        <v/>
      </c>
      <c r="X22" s="74" t="str">
        <f t="shared" si="2"/>
        <v/>
      </c>
      <c r="Y22" s="74" t="str">
        <f t="shared" si="2"/>
        <v/>
      </c>
      <c r="Z22" s="74" t="str">
        <f t="shared" si="2"/>
        <v/>
      </c>
      <c r="AA22" s="74" t="str">
        <f t="shared" si="2"/>
        <v/>
      </c>
      <c r="AB22" s="74" t="str">
        <f t="shared" si="2"/>
        <v/>
      </c>
      <c r="AC22" s="74" t="str">
        <f t="shared" si="2"/>
        <v/>
      </c>
      <c r="AD22" s="74" t="str">
        <f t="shared" si="2"/>
        <v/>
      </c>
      <c r="AE22" s="74" t="str">
        <f t="shared" si="2"/>
        <v/>
      </c>
      <c r="AF22" s="74" t="str">
        <f t="shared" si="2"/>
        <v/>
      </c>
      <c r="AG22" s="74" t="str">
        <f t="shared" si="2"/>
        <v/>
      </c>
      <c r="AH22" s="74" t="str">
        <f t="shared" si="2"/>
        <v/>
      </c>
      <c r="AI22" s="74" t="str">
        <f t="shared" si="2"/>
        <v/>
      </c>
      <c r="AJ22" s="74" t="str">
        <f t="shared" si="2"/>
        <v/>
      </c>
      <c r="AK22" s="74" t="str">
        <f t="shared" si="2"/>
        <v/>
      </c>
    </row>
    <row r="23" spans="1:37" ht="28.8">
      <c r="B23" t="s">
        <v>661</v>
      </c>
      <c r="C23" s="70" t="s">
        <v>662</v>
      </c>
      <c r="D23" s="70"/>
      <c r="E23" s="71" t="str">
        <f>IFERROR(IF(E12=0,"",IF(E13=0,"",E13/(E12-E13))),"")</f>
        <v/>
      </c>
      <c r="F23" s="71">
        <f t="shared" ref="F23:AK23" si="3">IFERROR(IF(F12=0,"",IF(F13=0,"",F13/(F12-F13))),"")</f>
        <v>0.58864976695203586</v>
      </c>
      <c r="G23" s="71">
        <f t="shared" si="3"/>
        <v>0.54454866120856782</v>
      </c>
      <c r="H23" s="71">
        <f t="shared" si="3"/>
        <v>0.51515342935136732</v>
      </c>
      <c r="I23" s="71">
        <f t="shared" si="3"/>
        <v>0.49326225497299186</v>
      </c>
      <c r="J23" s="71">
        <f t="shared" si="3"/>
        <v>0.47293714140862597</v>
      </c>
      <c r="K23" s="71" t="str">
        <f t="shared" si="3"/>
        <v/>
      </c>
      <c r="L23" s="71" t="str">
        <f t="shared" si="3"/>
        <v/>
      </c>
      <c r="M23" s="71" t="str">
        <f t="shared" si="3"/>
        <v/>
      </c>
      <c r="N23" s="71" t="str">
        <f t="shared" si="3"/>
        <v/>
      </c>
      <c r="O23" s="71" t="str">
        <f t="shared" si="3"/>
        <v/>
      </c>
      <c r="P23" s="71" t="str">
        <f t="shared" si="3"/>
        <v/>
      </c>
      <c r="Q23" s="71">
        <f t="shared" si="3"/>
        <v>0.74462382754956957</v>
      </c>
      <c r="R23" s="71">
        <f t="shared" si="3"/>
        <v>0.83105905479154984</v>
      </c>
      <c r="S23" s="71">
        <f t="shared" si="3"/>
        <v>0.64468625475519037</v>
      </c>
      <c r="T23" s="71" t="str">
        <f t="shared" si="3"/>
        <v/>
      </c>
      <c r="U23" s="71" t="str">
        <f t="shared" si="3"/>
        <v/>
      </c>
      <c r="V23" s="71" t="str">
        <f t="shared" si="3"/>
        <v/>
      </c>
      <c r="W23" s="71" t="str">
        <f t="shared" si="3"/>
        <v/>
      </c>
      <c r="X23" s="71" t="str">
        <f t="shared" si="3"/>
        <v/>
      </c>
      <c r="Y23" s="71" t="str">
        <f t="shared" si="3"/>
        <v/>
      </c>
      <c r="Z23" s="71">
        <f t="shared" si="3"/>
        <v>0.42549771033515987</v>
      </c>
      <c r="AA23" s="71">
        <f t="shared" si="3"/>
        <v>0.4352028341937465</v>
      </c>
      <c r="AB23" s="71">
        <f t="shared" si="3"/>
        <v>0.47668852501008602</v>
      </c>
      <c r="AC23" s="71">
        <f t="shared" si="3"/>
        <v>0.54051693669869061</v>
      </c>
      <c r="AD23" s="71">
        <f t="shared" si="3"/>
        <v>0.68983851552575126</v>
      </c>
      <c r="AE23" s="71">
        <f t="shared" si="3"/>
        <v>1.1047158045159919</v>
      </c>
      <c r="AF23" s="71">
        <f t="shared" si="3"/>
        <v>1.01755174820841</v>
      </c>
      <c r="AG23" s="71">
        <f t="shared" si="3"/>
        <v>1.4638357441913288</v>
      </c>
      <c r="AH23" s="71">
        <f t="shared" si="3"/>
        <v>1.4891355006413038</v>
      </c>
      <c r="AI23" s="71">
        <f t="shared" si="3"/>
        <v>1.4292784708758075</v>
      </c>
      <c r="AJ23" s="71">
        <f t="shared" si="3"/>
        <v>1.452446063082645</v>
      </c>
      <c r="AK23" s="71">
        <f t="shared" si="3"/>
        <v>1.432491299612638</v>
      </c>
    </row>
    <row r="24" spans="1:37" ht="28.8">
      <c r="A24" t="s">
        <v>663</v>
      </c>
      <c r="B24" t="s">
        <v>664</v>
      </c>
      <c r="C24" s="72" t="s">
        <v>665</v>
      </c>
      <c r="D24" s="72"/>
      <c r="E24" s="75" t="str">
        <f>IFERROR(IF(E10="","",IF(E10=0,"",E10/E4)),"")</f>
        <v/>
      </c>
      <c r="F24" s="75" t="str">
        <f>IFERROR(IF(F10="","",IF(F10=0,"",F10/F4)),"")</f>
        <v/>
      </c>
      <c r="G24" s="75" t="str">
        <f>IFERROR(IF(G10="","",IF(G10=0,"",G10/G4)),"")</f>
        <v/>
      </c>
      <c r="H24" s="75" t="str">
        <f>IFERROR(IF(H10="","",IF(H10=0,"",H10/H4)),"")</f>
        <v/>
      </c>
      <c r="I24" s="75" t="str">
        <f>IFERROR(IF(I10="","",IF(I10=0,"",I10/I4)),"")</f>
        <v/>
      </c>
      <c r="J24" s="75" t="str">
        <f>IFERROR(IF(J10="","",IF(J10=0,"",J10/J4)),"")</f>
        <v/>
      </c>
      <c r="K24" s="75" t="str">
        <f>IFERROR(IF(K10="","",IF(K10=0,"",K10/K4)),"")</f>
        <v/>
      </c>
      <c r="L24" s="75" t="str">
        <f>IFERROR(IF(L10="","",IF(L10=0,"",L10/L4)),"")</f>
        <v/>
      </c>
      <c r="M24" s="75" t="str">
        <f>IFERROR(IF(M10="","",IF(M10=0,"",M10/M4)),"")</f>
        <v/>
      </c>
      <c r="N24" s="75" t="str">
        <f>IFERROR(IF(N10="","",IF(N10=0,"",N10/N4)),"")</f>
        <v/>
      </c>
      <c r="O24" s="75" t="str">
        <f>IFERROR(IF(O10="","",IF(O10=0,"",O10/O4)),"")</f>
        <v/>
      </c>
      <c r="P24" s="75" t="str">
        <f>IFERROR(IF(P10="","",IF(P10=0,"",P10/P4)),"")</f>
        <v/>
      </c>
      <c r="Q24" s="75" t="str">
        <f>IFERROR(IF(Q10="","",IF(Q10=0,"",Q10/Q4)),"")</f>
        <v/>
      </c>
      <c r="R24" s="75" t="str">
        <f>IFERROR(IF(R10="","",IF(R10=0,"",R10/R4)),"")</f>
        <v/>
      </c>
      <c r="S24" s="75" t="str">
        <f>IFERROR(IF(S10="","",IF(S10=0,"",S10/S4)),"")</f>
        <v/>
      </c>
      <c r="T24" s="75" t="str">
        <f>IFERROR(IF(T10="","",IF(T10=0,"",T10/T4)),"")</f>
        <v/>
      </c>
      <c r="U24" s="75" t="str">
        <f>IFERROR(IF(U10="","",IF(U10=0,"",U10/U4)),"")</f>
        <v/>
      </c>
      <c r="V24" s="75" t="str">
        <f>IFERROR(IF(V10="","",IF(V10=0,"",V10/V4)),"")</f>
        <v/>
      </c>
      <c r="W24" s="75" t="str">
        <f>IFERROR(IF(W10="","",IF(W10=0,"",W10/W4)),"")</f>
        <v/>
      </c>
      <c r="X24" s="75" t="str">
        <f>IFERROR(IF(X10="","",IF(X10=0,"",X10/X4)),"")</f>
        <v/>
      </c>
      <c r="Y24" s="75" t="str">
        <f>IFERROR(IF(Y10="","",IF(Y10=0,"",Y10/Y4)),"")</f>
        <v/>
      </c>
      <c r="Z24" s="75" t="str">
        <f>IFERROR(IF(Z10="","",IF(Z10=0,"",Z10/Z4)),"")</f>
        <v/>
      </c>
      <c r="AA24" s="75" t="str">
        <f>IFERROR(IF(AA10="","",IF(AA10=0,"",AA10/AA4)),"")</f>
        <v/>
      </c>
      <c r="AB24" s="75" t="str">
        <f>IFERROR(IF(AB10="","",IF(AB10=0,"",AB10/AB4)),"")</f>
        <v/>
      </c>
      <c r="AC24" s="75" t="str">
        <f>IFERROR(IF(AC10="","",IF(AC10=0,"",AC10/AC4)),"")</f>
        <v/>
      </c>
      <c r="AD24" s="75" t="str">
        <f>IFERROR(IF(AD10="","",IF(AD10=0,"",AD10/AD4)),"")</f>
        <v/>
      </c>
      <c r="AE24" s="75" t="str">
        <f>IFERROR(IF(AE10="","",IF(AE10=0,"",AE10/AE4)),"")</f>
        <v/>
      </c>
      <c r="AF24" s="75" t="str">
        <f>IFERROR(IF(AF10="","",IF(AF10=0,"",AF10/AF4)),"")</f>
        <v/>
      </c>
      <c r="AG24" s="75" t="str">
        <f>IFERROR(IF(AG10="","",IF(AG10=0,"",AG10/AG4)),"")</f>
        <v/>
      </c>
      <c r="AH24" s="75" t="str">
        <f>IFERROR(IF(AH10="","",IF(AH10=0,"",AH10/AH4)),"")</f>
        <v/>
      </c>
      <c r="AI24" s="75" t="str">
        <f>IFERROR(IF(AI10="","",IF(AI10=0,"",AI10/AI4)),"")</f>
        <v/>
      </c>
      <c r="AJ24" s="75" t="str">
        <f>IFERROR(IF(AJ10="","",IF(AJ10=0,"",AJ10/AJ4)),"")</f>
        <v/>
      </c>
      <c r="AK24" s="75" t="str">
        <f>IFERROR(IF(AK10="","",IF(AK10=0,"",AK10/AK4)),"")</f>
        <v/>
      </c>
    </row>
    <row r="25" spans="1:37">
      <c r="A25" t="s">
        <v>666</v>
      </c>
      <c r="B25" t="s">
        <v>667</v>
      </c>
      <c r="C25" s="70" t="s">
        <v>644</v>
      </c>
      <c r="D25" s="70"/>
      <c r="E25" s="67" t="str">
        <f>IFERROR(IF(E14=0,"",IF(E14&lt;0,"",E14)),"")</f>
        <v/>
      </c>
      <c r="F25" s="67" t="str">
        <f t="shared" ref="F25:AK25" si="4">IFERROR(IF(F14=0,"",IF(F14&lt;0,"",F14)),"")</f>
        <v/>
      </c>
      <c r="G25" s="67" t="str">
        <f t="shared" si="4"/>
        <v/>
      </c>
      <c r="H25" s="67" t="str">
        <f t="shared" si="4"/>
        <v/>
      </c>
      <c r="I25" s="67" t="str">
        <f t="shared" si="4"/>
        <v/>
      </c>
      <c r="J25" s="67" t="str">
        <f t="shared" si="4"/>
        <v/>
      </c>
      <c r="K25" s="67" t="str">
        <f t="shared" si="4"/>
        <v/>
      </c>
      <c r="L25" s="67" t="str">
        <f t="shared" si="4"/>
        <v/>
      </c>
      <c r="M25" s="67" t="str">
        <f t="shared" si="4"/>
        <v/>
      </c>
      <c r="N25" s="67" t="str">
        <f t="shared" si="4"/>
        <v/>
      </c>
      <c r="O25" s="67" t="str">
        <f t="shared" si="4"/>
        <v/>
      </c>
      <c r="P25" s="67" t="str">
        <f t="shared" si="4"/>
        <v/>
      </c>
      <c r="Q25" s="67" t="str">
        <f t="shared" si="4"/>
        <v/>
      </c>
      <c r="R25" s="67" t="str">
        <f t="shared" si="4"/>
        <v/>
      </c>
      <c r="S25" s="67"/>
      <c r="T25" s="67" t="str">
        <f t="shared" si="4"/>
        <v/>
      </c>
      <c r="U25" s="67" t="str">
        <f t="shared" si="4"/>
        <v/>
      </c>
      <c r="V25" s="67" t="str">
        <f t="shared" si="4"/>
        <v/>
      </c>
      <c r="W25" s="67" t="str">
        <f t="shared" si="4"/>
        <v/>
      </c>
      <c r="X25" s="67" t="str">
        <f t="shared" si="4"/>
        <v/>
      </c>
      <c r="Y25" s="67" t="str">
        <f t="shared" si="4"/>
        <v/>
      </c>
      <c r="Z25" s="67" t="str">
        <f t="shared" si="4"/>
        <v/>
      </c>
      <c r="AA25" s="67" t="str">
        <f t="shared" si="4"/>
        <v/>
      </c>
      <c r="AB25" s="67" t="str">
        <f t="shared" si="4"/>
        <v/>
      </c>
      <c r="AC25" s="67" t="str">
        <f t="shared" si="4"/>
        <v/>
      </c>
      <c r="AD25" s="67" t="str">
        <f t="shared" si="4"/>
        <v/>
      </c>
      <c r="AE25" s="67" t="str">
        <f t="shared" si="4"/>
        <v/>
      </c>
      <c r="AF25" s="67" t="str">
        <f t="shared" si="4"/>
        <v/>
      </c>
      <c r="AG25" s="67"/>
      <c r="AH25" s="67"/>
      <c r="AI25" s="67"/>
      <c r="AJ25" s="67" t="str">
        <f t="shared" si="4"/>
        <v/>
      </c>
      <c r="AK25" s="67" t="str">
        <f t="shared" si="4"/>
        <v/>
      </c>
    </row>
    <row r="26" spans="1:37" ht="28.8">
      <c r="B26" t="s">
        <v>668</v>
      </c>
      <c r="C26" s="70" t="s">
        <v>669</v>
      </c>
      <c r="D26" s="70"/>
      <c r="E26" s="74" t="str">
        <f>IFERROR(IF(E25/E4=0, "",E25/E4),"")</f>
        <v/>
      </c>
      <c r="F26" s="74" t="str">
        <f t="shared" ref="F26:AK26" si="5">IFERROR(IF(F25/F4=0, "",F25/F4),"")</f>
        <v/>
      </c>
      <c r="G26" s="74" t="str">
        <f t="shared" si="5"/>
        <v/>
      </c>
      <c r="H26" s="74" t="str">
        <f t="shared" si="5"/>
        <v/>
      </c>
      <c r="I26" s="74" t="str">
        <f t="shared" si="5"/>
        <v/>
      </c>
      <c r="J26" s="74" t="str">
        <f t="shared" si="5"/>
        <v/>
      </c>
      <c r="K26" s="74" t="str">
        <f t="shared" si="5"/>
        <v/>
      </c>
      <c r="L26" s="74" t="str">
        <f t="shared" si="5"/>
        <v/>
      </c>
      <c r="M26" s="74" t="str">
        <f t="shared" si="5"/>
        <v/>
      </c>
      <c r="N26" s="74" t="str">
        <f t="shared" si="5"/>
        <v/>
      </c>
      <c r="O26" s="74" t="str">
        <f t="shared" si="5"/>
        <v/>
      </c>
      <c r="P26" s="74" t="str">
        <f t="shared" si="5"/>
        <v/>
      </c>
      <c r="Q26" s="74" t="str">
        <f t="shared" si="5"/>
        <v/>
      </c>
      <c r="R26" s="74" t="str">
        <f t="shared" si="5"/>
        <v/>
      </c>
      <c r="S26" s="74" t="str">
        <f t="shared" si="5"/>
        <v/>
      </c>
      <c r="T26" s="74" t="str">
        <f t="shared" si="5"/>
        <v/>
      </c>
      <c r="U26" s="74" t="str">
        <f t="shared" si="5"/>
        <v/>
      </c>
      <c r="V26" s="74" t="str">
        <f t="shared" si="5"/>
        <v/>
      </c>
      <c r="W26" s="74" t="str">
        <f t="shared" si="5"/>
        <v/>
      </c>
      <c r="X26" s="74" t="str">
        <f t="shared" si="5"/>
        <v/>
      </c>
      <c r="Y26" s="74" t="str">
        <f t="shared" si="5"/>
        <v/>
      </c>
      <c r="Z26" s="74" t="str">
        <f t="shared" si="5"/>
        <v/>
      </c>
      <c r="AA26" s="74" t="str">
        <f t="shared" si="5"/>
        <v/>
      </c>
      <c r="AB26" s="74" t="str">
        <f t="shared" si="5"/>
        <v/>
      </c>
      <c r="AC26" s="74" t="str">
        <f t="shared" si="5"/>
        <v/>
      </c>
      <c r="AD26" s="74" t="str">
        <f t="shared" si="5"/>
        <v/>
      </c>
      <c r="AE26" s="74" t="str">
        <f t="shared" si="5"/>
        <v/>
      </c>
      <c r="AF26" s="74" t="str">
        <f t="shared" si="5"/>
        <v/>
      </c>
      <c r="AG26" s="74" t="str">
        <f t="shared" si="5"/>
        <v/>
      </c>
      <c r="AH26" s="74" t="str">
        <f t="shared" si="5"/>
        <v/>
      </c>
      <c r="AI26" s="74" t="str">
        <f t="shared" si="5"/>
        <v/>
      </c>
      <c r="AJ26" s="74" t="str">
        <f t="shared" si="5"/>
        <v/>
      </c>
      <c r="AK26" s="74" t="str">
        <f t="shared" si="5"/>
        <v/>
      </c>
    </row>
    <row r="27" spans="1:37">
      <c r="C27" s="76"/>
      <c r="D27" s="76"/>
    </row>
    <row r="28" spans="1:37" ht="28.8">
      <c r="B28" s="77" t="s">
        <v>670</v>
      </c>
      <c r="C28" s="76"/>
      <c r="D28" s="76"/>
    </row>
    <row r="29" spans="1:37">
      <c r="B29" t="s">
        <v>671</v>
      </c>
      <c r="C29" s="76"/>
      <c r="D29" s="76"/>
    </row>
    <row r="30" spans="1:37">
      <c r="C30" s="76"/>
      <c r="D30" s="76"/>
    </row>
    <row r="31" spans="1:37">
      <c r="C31" s="76"/>
      <c r="D31" s="76"/>
    </row>
    <row r="32" spans="1:37">
      <c r="C32" s="78"/>
      <c r="D32" s="78"/>
    </row>
    <row r="33" spans="3:4">
      <c r="C33" s="78"/>
      <c r="D33" s="78"/>
    </row>
    <row r="34" spans="3:4">
      <c r="C34" s="78"/>
      <c r="D34" s="78"/>
    </row>
    <row r="35" spans="3:4">
      <c r="C35" s="78"/>
      <c r="D35" s="78"/>
    </row>
    <row r="36" spans="3:4">
      <c r="C36" s="78"/>
      <c r="D36" s="78"/>
    </row>
    <row r="37" spans="3:4">
      <c r="C37" s="78"/>
      <c r="D37" s="78"/>
    </row>
    <row r="38" spans="3:4">
      <c r="C38" s="78"/>
      <c r="D38" s="7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5"/>
  <sheetViews>
    <sheetView tabSelected="1" workbookViewId="0">
      <pane ySplit="1" topLeftCell="A2" activePane="bottomLeft" state="frozen"/>
      <selection pane="bottomLeft" activeCell="M116" sqref="M116"/>
    </sheetView>
  </sheetViews>
  <sheetFormatPr defaultColWidth="8.6640625" defaultRowHeight="14.4"/>
  <cols>
    <col min="1" max="9" width="8.6640625" style="1"/>
    <col min="10" max="10" width="9.109375" style="1" bestFit="1" customWidth="1"/>
    <col min="11" max="16384" width="8.6640625" style="1"/>
  </cols>
  <sheetData>
    <row r="1" spans="1:13">
      <c r="A1" s="2" t="s">
        <v>34</v>
      </c>
      <c r="B1" s="2" t="s">
        <v>35</v>
      </c>
      <c r="C1" s="2" t="s">
        <v>36</v>
      </c>
      <c r="D1" s="2" t="s">
        <v>76</v>
      </c>
      <c r="E1" s="2" t="s">
        <v>77</v>
      </c>
      <c r="F1" s="2" t="s">
        <v>78</v>
      </c>
      <c r="G1" s="2" t="s">
        <v>79</v>
      </c>
      <c r="H1" s="5" t="s">
        <v>80</v>
      </c>
      <c r="I1" s="2" t="s">
        <v>81</v>
      </c>
      <c r="J1" s="2" t="s">
        <v>82</v>
      </c>
      <c r="K1" s="2" t="s">
        <v>83</v>
      </c>
      <c r="L1" s="2" t="s">
        <v>84</v>
      </c>
      <c r="M1" s="2" t="s">
        <v>85</v>
      </c>
    </row>
    <row r="2" spans="1:13">
      <c r="A2" t="s">
        <v>53</v>
      </c>
      <c r="B2" s="1" t="s">
        <v>54</v>
      </c>
      <c r="C2" s="1">
        <v>1992</v>
      </c>
      <c r="D2" s="1" t="s">
        <v>59</v>
      </c>
      <c r="E2" s="1" t="s">
        <v>86</v>
      </c>
      <c r="F2" s="1">
        <v>1993</v>
      </c>
      <c r="G2" s="1" t="s">
        <v>87</v>
      </c>
      <c r="H2" s="1">
        <v>150000</v>
      </c>
      <c r="I2" s="1">
        <v>2.75</v>
      </c>
      <c r="J2" s="1">
        <f>2875000-H2</f>
        <v>2725000</v>
      </c>
      <c r="L2" s="1">
        <v>2.75</v>
      </c>
    </row>
    <row r="3" spans="1:13">
      <c r="A3" t="s">
        <v>53</v>
      </c>
      <c r="B3" s="1" t="s">
        <v>54</v>
      </c>
      <c r="C3" s="1">
        <v>1992</v>
      </c>
      <c r="D3" s="1" t="s">
        <v>59</v>
      </c>
      <c r="E3" s="1" t="s">
        <v>86</v>
      </c>
      <c r="F3" s="1">
        <v>1994</v>
      </c>
      <c r="G3" s="1" t="s">
        <v>87</v>
      </c>
      <c r="H3" s="1">
        <v>135000</v>
      </c>
      <c r="I3" s="1">
        <v>3.25</v>
      </c>
      <c r="J3" s="1">
        <f>J2-H3</f>
        <v>2590000</v>
      </c>
      <c r="L3" s="1">
        <v>3.25</v>
      </c>
    </row>
    <row r="4" spans="1:13">
      <c r="A4" t="s">
        <v>53</v>
      </c>
      <c r="B4" s="1" t="s">
        <v>54</v>
      </c>
      <c r="C4" s="1">
        <v>1992</v>
      </c>
      <c r="D4" s="1" t="s">
        <v>59</v>
      </c>
      <c r="E4" s="1" t="s">
        <v>86</v>
      </c>
      <c r="F4" s="1">
        <v>1995</v>
      </c>
      <c r="G4" s="1" t="s">
        <v>87</v>
      </c>
      <c r="H4" s="1">
        <v>135000</v>
      </c>
      <c r="I4" s="1">
        <v>4</v>
      </c>
      <c r="J4" s="1">
        <f t="shared" ref="J4:J13" si="0">J3-H4</f>
        <v>2455000</v>
      </c>
      <c r="L4" s="1">
        <v>4</v>
      </c>
    </row>
    <row r="5" spans="1:13">
      <c r="A5" t="s">
        <v>53</v>
      </c>
      <c r="B5" s="1" t="s">
        <v>54</v>
      </c>
      <c r="C5" s="1">
        <v>1992</v>
      </c>
      <c r="D5" s="1" t="s">
        <v>59</v>
      </c>
      <c r="E5" s="1" t="s">
        <v>86</v>
      </c>
      <c r="F5" s="1">
        <v>1996</v>
      </c>
      <c r="G5" s="1" t="s">
        <v>87</v>
      </c>
      <c r="H5" s="1">
        <v>140000</v>
      </c>
      <c r="I5" s="1">
        <v>4.2</v>
      </c>
      <c r="J5" s="1">
        <f t="shared" si="0"/>
        <v>2315000</v>
      </c>
      <c r="L5" s="1">
        <v>4.2</v>
      </c>
    </row>
    <row r="6" spans="1:13">
      <c r="A6" t="s">
        <v>53</v>
      </c>
      <c r="B6" s="1" t="s">
        <v>54</v>
      </c>
      <c r="C6" s="1">
        <v>1992</v>
      </c>
      <c r="D6" s="1" t="s">
        <v>59</v>
      </c>
      <c r="E6" s="1" t="s">
        <v>86</v>
      </c>
      <c r="F6" s="1">
        <v>1997</v>
      </c>
      <c r="G6" s="1" t="s">
        <v>87</v>
      </c>
      <c r="H6" s="1">
        <v>150000</v>
      </c>
      <c r="I6" s="1">
        <v>4.5</v>
      </c>
      <c r="J6" s="1">
        <f t="shared" si="0"/>
        <v>2165000</v>
      </c>
      <c r="L6" s="1">
        <v>4.5</v>
      </c>
    </row>
    <row r="7" spans="1:13">
      <c r="A7" t="s">
        <v>53</v>
      </c>
      <c r="B7" s="1" t="s">
        <v>54</v>
      </c>
      <c r="C7" s="1">
        <v>1992</v>
      </c>
      <c r="D7" s="1" t="s">
        <v>59</v>
      </c>
      <c r="E7" s="1" t="s">
        <v>86</v>
      </c>
      <c r="F7" s="1">
        <v>1998</v>
      </c>
      <c r="G7" s="1" t="s">
        <v>87</v>
      </c>
      <c r="H7" s="1">
        <v>155000</v>
      </c>
      <c r="I7" s="1">
        <v>4.75</v>
      </c>
      <c r="J7" s="1">
        <f t="shared" si="0"/>
        <v>2010000</v>
      </c>
      <c r="L7" s="1">
        <v>4.75</v>
      </c>
    </row>
    <row r="8" spans="1:13">
      <c r="A8" t="s">
        <v>53</v>
      </c>
      <c r="B8" s="1" t="s">
        <v>54</v>
      </c>
      <c r="C8" s="1">
        <v>1992</v>
      </c>
      <c r="D8" s="1" t="s">
        <v>59</v>
      </c>
      <c r="E8" s="1" t="s">
        <v>86</v>
      </c>
      <c r="F8" s="1">
        <v>1999</v>
      </c>
      <c r="G8" s="1" t="s">
        <v>87</v>
      </c>
      <c r="H8" s="1">
        <v>160000</v>
      </c>
      <c r="I8" s="1">
        <v>5</v>
      </c>
      <c r="J8" s="1">
        <f t="shared" si="0"/>
        <v>1850000</v>
      </c>
      <c r="L8" s="1">
        <v>5</v>
      </c>
    </row>
    <row r="9" spans="1:13">
      <c r="A9" t="s">
        <v>53</v>
      </c>
      <c r="B9" s="1" t="s">
        <v>54</v>
      </c>
      <c r="C9" s="1">
        <v>1992</v>
      </c>
      <c r="D9" s="1" t="s">
        <v>59</v>
      </c>
      <c r="E9" s="1" t="s">
        <v>86</v>
      </c>
      <c r="F9" s="1">
        <v>2000</v>
      </c>
      <c r="G9" s="1" t="s">
        <v>87</v>
      </c>
      <c r="H9" s="1">
        <v>170000</v>
      </c>
      <c r="I9" s="1">
        <v>5.2</v>
      </c>
      <c r="J9" s="1">
        <f t="shared" si="0"/>
        <v>1680000</v>
      </c>
      <c r="L9" s="1">
        <v>5.2</v>
      </c>
    </row>
    <row r="10" spans="1:13">
      <c r="A10" t="s">
        <v>53</v>
      </c>
      <c r="B10" s="1" t="s">
        <v>54</v>
      </c>
      <c r="C10" s="1">
        <v>1992</v>
      </c>
      <c r="D10" s="1" t="s">
        <v>59</v>
      </c>
      <c r="E10" s="1" t="s">
        <v>86</v>
      </c>
      <c r="F10" s="1">
        <v>2001</v>
      </c>
      <c r="G10" s="1" t="s">
        <v>87</v>
      </c>
      <c r="H10" s="1">
        <v>175000</v>
      </c>
      <c r="I10" s="1">
        <v>5.35</v>
      </c>
      <c r="J10" s="1">
        <f t="shared" si="0"/>
        <v>1505000</v>
      </c>
      <c r="L10" s="1">
        <v>5.35</v>
      </c>
    </row>
    <row r="11" spans="1:13">
      <c r="A11" t="s">
        <v>53</v>
      </c>
      <c r="B11" s="1" t="s">
        <v>54</v>
      </c>
      <c r="C11" s="1">
        <v>1992</v>
      </c>
      <c r="D11" s="1" t="s">
        <v>59</v>
      </c>
      <c r="E11" s="1" t="s">
        <v>86</v>
      </c>
      <c r="F11" s="1">
        <v>2002</v>
      </c>
      <c r="G11" s="1" t="s">
        <v>87</v>
      </c>
      <c r="H11" s="1">
        <v>185000</v>
      </c>
      <c r="I11" s="1">
        <v>5.5</v>
      </c>
      <c r="J11" s="1">
        <f t="shared" si="0"/>
        <v>1320000</v>
      </c>
      <c r="L11" s="1">
        <v>5.5</v>
      </c>
    </row>
    <row r="12" spans="1:13">
      <c r="A12" t="s">
        <v>53</v>
      </c>
      <c r="B12" s="1" t="s">
        <v>54</v>
      </c>
      <c r="C12" s="1">
        <v>1992</v>
      </c>
      <c r="D12" s="1" t="s">
        <v>59</v>
      </c>
      <c r="E12" s="1" t="s">
        <v>86</v>
      </c>
      <c r="F12" s="1">
        <v>2003</v>
      </c>
      <c r="G12" s="1" t="s">
        <v>87</v>
      </c>
      <c r="H12" s="1">
        <v>190000</v>
      </c>
      <c r="I12" s="1">
        <v>5.5</v>
      </c>
      <c r="J12" s="1">
        <f t="shared" si="0"/>
        <v>1130000</v>
      </c>
      <c r="L12" s="1">
        <v>5.65</v>
      </c>
    </row>
    <row r="13" spans="1:13">
      <c r="A13" t="s">
        <v>53</v>
      </c>
      <c r="B13" s="1" t="s">
        <v>54</v>
      </c>
      <c r="C13" s="1">
        <v>1992</v>
      </c>
      <c r="D13" s="1" t="s">
        <v>59</v>
      </c>
      <c r="E13" s="1" t="s">
        <v>86</v>
      </c>
      <c r="F13" s="1">
        <v>2004</v>
      </c>
      <c r="G13" s="1" t="s">
        <v>87</v>
      </c>
      <c r="H13" s="1">
        <v>105000</v>
      </c>
      <c r="I13" s="1">
        <v>5.75</v>
      </c>
      <c r="J13" s="1">
        <f t="shared" si="0"/>
        <v>1025000</v>
      </c>
      <c r="L13" s="1">
        <v>5.75</v>
      </c>
    </row>
    <row r="14" spans="1:13">
      <c r="A14" t="s">
        <v>53</v>
      </c>
      <c r="B14" s="1" t="s">
        <v>54</v>
      </c>
      <c r="C14" s="1">
        <v>1992</v>
      </c>
      <c r="D14" s="1" t="s">
        <v>59</v>
      </c>
      <c r="E14" s="1" t="s">
        <v>86</v>
      </c>
      <c r="F14" s="1">
        <v>2005</v>
      </c>
      <c r="G14" s="1" t="s">
        <v>87</v>
      </c>
      <c r="H14" s="1">
        <v>215000</v>
      </c>
      <c r="I14" s="1">
        <v>5.75</v>
      </c>
      <c r="J14" s="1">
        <f>J13-H14</f>
        <v>810000</v>
      </c>
      <c r="L14" s="1">
        <v>5.95</v>
      </c>
    </row>
    <row r="15" spans="1:13">
      <c r="A15" t="s">
        <v>53</v>
      </c>
      <c r="B15" s="1" t="s">
        <v>54</v>
      </c>
      <c r="C15" s="1">
        <v>2001</v>
      </c>
      <c r="D15" s="1" t="s">
        <v>59</v>
      </c>
      <c r="E15" s="1" t="s">
        <v>86</v>
      </c>
      <c r="F15" s="1">
        <v>2002</v>
      </c>
      <c r="G15" s="1" t="s">
        <v>87</v>
      </c>
      <c r="H15" s="1">
        <v>220000</v>
      </c>
      <c r="I15" s="1">
        <v>3</v>
      </c>
      <c r="J15" s="1">
        <f>1640000-H15</f>
        <v>1420000</v>
      </c>
      <c r="L15" s="1">
        <v>2.2000000000000002</v>
      </c>
      <c r="M15" s="1">
        <v>100.38200000000001</v>
      </c>
    </row>
    <row r="16" spans="1:13">
      <c r="A16" t="s">
        <v>53</v>
      </c>
      <c r="B16" s="1" t="s">
        <v>54</v>
      </c>
      <c r="C16" s="1">
        <v>2001</v>
      </c>
      <c r="D16" s="1" t="s">
        <v>59</v>
      </c>
      <c r="E16" s="1" t="s">
        <v>86</v>
      </c>
      <c r="F16" s="1">
        <v>2003</v>
      </c>
      <c r="G16" s="1" t="s">
        <v>87</v>
      </c>
      <c r="H16" s="1">
        <v>220000</v>
      </c>
      <c r="I16" s="1">
        <v>3</v>
      </c>
      <c r="J16" s="1">
        <f>J15-H16</f>
        <v>1200000</v>
      </c>
      <c r="L16" s="1">
        <v>2.4</v>
      </c>
      <c r="M16" s="1">
        <v>100.86799999999999</v>
      </c>
    </row>
    <row r="17" spans="1:13">
      <c r="A17" t="s">
        <v>53</v>
      </c>
      <c r="B17" s="1" t="s">
        <v>54</v>
      </c>
      <c r="C17" s="1">
        <v>2001</v>
      </c>
      <c r="D17" s="1" t="s">
        <v>59</v>
      </c>
      <c r="E17" s="1" t="s">
        <v>86</v>
      </c>
      <c r="F17" s="1">
        <v>2004</v>
      </c>
      <c r="G17" s="1" t="s">
        <v>87</v>
      </c>
      <c r="H17" s="1">
        <v>230000</v>
      </c>
      <c r="I17" s="1">
        <v>3</v>
      </c>
      <c r="J17" s="1">
        <f t="shared" ref="J17:J20" si="1">J16-H17</f>
        <v>970000</v>
      </c>
      <c r="L17" s="1">
        <v>2.75</v>
      </c>
      <c r="M17" s="1">
        <v>100.595</v>
      </c>
    </row>
    <row r="18" spans="1:13">
      <c r="A18" t="s">
        <v>53</v>
      </c>
      <c r="B18" s="1" t="s">
        <v>54</v>
      </c>
      <c r="C18" s="1">
        <v>2001</v>
      </c>
      <c r="D18" s="1" t="s">
        <v>59</v>
      </c>
      <c r="E18" s="1" t="s">
        <v>86</v>
      </c>
      <c r="F18" s="1">
        <v>2005</v>
      </c>
      <c r="G18" s="1" t="s">
        <v>87</v>
      </c>
      <c r="H18" s="1">
        <v>235000</v>
      </c>
      <c r="I18" s="1">
        <v>3</v>
      </c>
      <c r="J18" s="1">
        <f t="shared" si="1"/>
        <v>735000</v>
      </c>
      <c r="L18" s="1">
        <v>3</v>
      </c>
      <c r="M18" s="1">
        <v>100</v>
      </c>
    </row>
    <row r="19" spans="1:13">
      <c r="A19" t="s">
        <v>53</v>
      </c>
      <c r="B19" s="1" t="s">
        <v>54</v>
      </c>
      <c r="C19" s="1">
        <v>2001</v>
      </c>
      <c r="D19" s="1" t="s">
        <v>59</v>
      </c>
      <c r="E19" s="1" t="s">
        <v>86</v>
      </c>
      <c r="F19" s="1">
        <v>2006</v>
      </c>
      <c r="G19" s="1" t="s">
        <v>87</v>
      </c>
      <c r="H19" s="1">
        <v>240000</v>
      </c>
      <c r="I19" s="1">
        <v>3.15</v>
      </c>
      <c r="J19" s="1">
        <f t="shared" si="1"/>
        <v>495000</v>
      </c>
      <c r="L19" s="1">
        <v>3.25</v>
      </c>
      <c r="M19" s="1">
        <v>99.584999999999994</v>
      </c>
    </row>
    <row r="20" spans="1:13">
      <c r="A20" t="s">
        <v>53</v>
      </c>
      <c r="B20" s="1" t="s">
        <v>54</v>
      </c>
      <c r="C20" s="1">
        <v>2001</v>
      </c>
      <c r="D20" s="1" t="s">
        <v>59</v>
      </c>
      <c r="E20" s="1" t="s">
        <v>86</v>
      </c>
      <c r="F20" s="1">
        <v>2007</v>
      </c>
      <c r="G20" s="1" t="s">
        <v>87</v>
      </c>
      <c r="H20" s="1">
        <v>245000</v>
      </c>
      <c r="I20" s="1">
        <v>3.4</v>
      </c>
      <c r="J20" s="1">
        <f t="shared" si="1"/>
        <v>250000</v>
      </c>
      <c r="L20" s="1">
        <v>3.5</v>
      </c>
      <c r="M20" s="1">
        <v>99.504000000000005</v>
      </c>
    </row>
    <row r="21" spans="1:13">
      <c r="A21" t="s">
        <v>53</v>
      </c>
      <c r="B21" s="1" t="s">
        <v>54</v>
      </c>
      <c r="C21" s="1">
        <v>2001</v>
      </c>
      <c r="D21" s="1" t="s">
        <v>59</v>
      </c>
      <c r="E21" s="1" t="s">
        <v>86</v>
      </c>
      <c r="F21" s="1">
        <v>2008</v>
      </c>
      <c r="G21" s="1" t="s">
        <v>87</v>
      </c>
      <c r="H21" s="1">
        <v>250000</v>
      </c>
      <c r="I21" s="1">
        <v>3.6</v>
      </c>
      <c r="J21" s="1">
        <f>J20-H21</f>
        <v>0</v>
      </c>
      <c r="L21" s="1">
        <v>3.7</v>
      </c>
      <c r="M21" s="1">
        <v>99.427000000000007</v>
      </c>
    </row>
    <row r="22" spans="1:13">
      <c r="A22" t="s">
        <v>53</v>
      </c>
      <c r="B22" s="1" t="s">
        <v>54</v>
      </c>
      <c r="C22" s="1">
        <v>2012</v>
      </c>
      <c r="D22" s="1" t="s">
        <v>59</v>
      </c>
      <c r="E22" s="1" t="s">
        <v>86</v>
      </c>
      <c r="F22" s="1">
        <v>2013</v>
      </c>
      <c r="G22" s="1" t="s">
        <v>88</v>
      </c>
      <c r="H22" s="1">
        <v>10000</v>
      </c>
      <c r="I22" s="1">
        <v>1</v>
      </c>
      <c r="J22" s="1">
        <f>9350000-H22</f>
        <v>9340000</v>
      </c>
      <c r="L22" s="1">
        <v>0.85</v>
      </c>
      <c r="M22" s="13">
        <v>100.23099999999999</v>
      </c>
    </row>
    <row r="23" spans="1:13">
      <c r="A23" t="s">
        <v>53</v>
      </c>
      <c r="B23" s="1" t="s">
        <v>54</v>
      </c>
      <c r="C23" s="1">
        <v>2012</v>
      </c>
      <c r="D23" s="1" t="s">
        <v>59</v>
      </c>
      <c r="E23" s="1" t="s">
        <v>86</v>
      </c>
      <c r="F23" s="1">
        <v>2014</v>
      </c>
      <c r="G23" s="1" t="s">
        <v>88</v>
      </c>
      <c r="H23" s="1">
        <v>10000</v>
      </c>
      <c r="I23" s="1">
        <v>1.1499999999999999</v>
      </c>
      <c r="J23" s="1">
        <f>J22-H23</f>
        <v>9330000</v>
      </c>
      <c r="L23" s="1">
        <v>1.1499999999999999</v>
      </c>
      <c r="M23" s="1">
        <v>100</v>
      </c>
    </row>
    <row r="24" spans="1:13">
      <c r="A24" t="s">
        <v>53</v>
      </c>
      <c r="B24" s="1" t="s">
        <v>54</v>
      </c>
      <c r="C24" s="1">
        <v>2012</v>
      </c>
      <c r="D24" s="1" t="s">
        <v>59</v>
      </c>
      <c r="E24" s="1" t="s">
        <v>86</v>
      </c>
      <c r="F24" s="1">
        <v>2015</v>
      </c>
      <c r="G24" s="1" t="s">
        <v>88</v>
      </c>
      <c r="H24" s="1">
        <v>10000</v>
      </c>
      <c r="I24" s="1">
        <v>1.2</v>
      </c>
      <c r="J24" s="1">
        <f t="shared" ref="J24:J28" si="2">J23-H24</f>
        <v>9320000</v>
      </c>
      <c r="L24" s="1">
        <v>1.35</v>
      </c>
      <c r="M24" s="1">
        <v>99.48</v>
      </c>
    </row>
    <row r="25" spans="1:13">
      <c r="A25" t="s">
        <v>53</v>
      </c>
      <c r="B25" s="1" t="s">
        <v>54</v>
      </c>
      <c r="C25" s="1">
        <v>2012</v>
      </c>
      <c r="D25" s="1" t="s">
        <v>59</v>
      </c>
      <c r="E25" s="1" t="s">
        <v>86</v>
      </c>
      <c r="F25" s="1">
        <v>2016</v>
      </c>
      <c r="G25" s="1" t="s">
        <v>88</v>
      </c>
      <c r="H25" s="1">
        <v>10000</v>
      </c>
      <c r="I25" s="1">
        <v>1.5</v>
      </c>
      <c r="J25" s="1">
        <f t="shared" si="2"/>
        <v>9310000</v>
      </c>
      <c r="L25" s="1">
        <v>1.65</v>
      </c>
      <c r="M25" s="1">
        <v>99.343000000000004</v>
      </c>
    </row>
    <row r="26" spans="1:13">
      <c r="A26" t="s">
        <v>53</v>
      </c>
      <c r="B26" s="1" t="s">
        <v>54</v>
      </c>
      <c r="C26" s="1">
        <v>2012</v>
      </c>
      <c r="D26" s="1" t="s">
        <v>59</v>
      </c>
      <c r="E26" s="1" t="s">
        <v>86</v>
      </c>
      <c r="F26" s="1">
        <v>2017</v>
      </c>
      <c r="G26" s="1" t="s">
        <v>88</v>
      </c>
      <c r="H26" s="1">
        <v>10000</v>
      </c>
      <c r="I26" s="1">
        <v>1.75</v>
      </c>
      <c r="J26" s="1">
        <f t="shared" si="2"/>
        <v>9300000</v>
      </c>
      <c r="L26" s="1">
        <v>1.9</v>
      </c>
      <c r="M26" s="1">
        <v>99.210999999999999</v>
      </c>
    </row>
    <row r="27" spans="1:13">
      <c r="A27" t="s">
        <v>53</v>
      </c>
      <c r="B27" s="1" t="s">
        <v>54</v>
      </c>
      <c r="C27" s="1">
        <v>2012</v>
      </c>
      <c r="D27" s="1" t="s">
        <v>59</v>
      </c>
      <c r="E27" s="1" t="s">
        <v>86</v>
      </c>
      <c r="F27" s="1">
        <v>2018</v>
      </c>
      <c r="G27" s="1" t="s">
        <v>88</v>
      </c>
      <c r="H27" s="1">
        <v>10000</v>
      </c>
      <c r="I27" s="1">
        <v>2.0499999999999998</v>
      </c>
      <c r="J27" s="1">
        <f t="shared" si="2"/>
        <v>9290000</v>
      </c>
      <c r="L27" s="1">
        <v>2.2000000000000002</v>
      </c>
      <c r="M27" s="1">
        <v>99.087000000000003</v>
      </c>
    </row>
    <row r="28" spans="1:13">
      <c r="A28" t="s">
        <v>53</v>
      </c>
      <c r="B28" s="1" t="s">
        <v>54</v>
      </c>
      <c r="C28" s="1">
        <v>2012</v>
      </c>
      <c r="D28" s="1" t="s">
        <v>59</v>
      </c>
      <c r="E28" s="1" t="s">
        <v>86</v>
      </c>
      <c r="F28" s="1">
        <v>2019</v>
      </c>
      <c r="G28" s="1" t="s">
        <v>88</v>
      </c>
      <c r="H28" s="1">
        <v>10000</v>
      </c>
      <c r="I28" s="1">
        <v>2.2999999999999998</v>
      </c>
      <c r="J28" s="1">
        <f t="shared" si="2"/>
        <v>9280000</v>
      </c>
      <c r="L28" s="1">
        <v>2.4500000000000002</v>
      </c>
      <c r="M28" s="1">
        <v>99.97</v>
      </c>
    </row>
    <row r="29" spans="1:13">
      <c r="A29" t="s">
        <v>53</v>
      </c>
      <c r="B29" s="1" t="s">
        <v>54</v>
      </c>
      <c r="C29" s="1">
        <v>2014</v>
      </c>
      <c r="D29" s="1" t="s">
        <v>59</v>
      </c>
      <c r="E29" s="1" t="s">
        <v>86</v>
      </c>
      <c r="F29" s="1">
        <v>2015</v>
      </c>
      <c r="G29" s="1" t="s">
        <v>88</v>
      </c>
      <c r="H29" s="1">
        <v>20000</v>
      </c>
      <c r="I29" s="1">
        <v>2</v>
      </c>
      <c r="J29" s="1">
        <f>8945000-H29</f>
        <v>8925000</v>
      </c>
      <c r="L29" s="1">
        <v>0.45</v>
      </c>
      <c r="M29" s="1">
        <v>101.73699999999999</v>
      </c>
    </row>
    <row r="30" spans="1:13">
      <c r="A30" t="s">
        <v>53</v>
      </c>
      <c r="B30" s="1" t="s">
        <v>54</v>
      </c>
      <c r="C30" s="1">
        <v>2014</v>
      </c>
      <c r="D30" s="1" t="s">
        <v>59</v>
      </c>
      <c r="E30" s="1" t="s">
        <v>86</v>
      </c>
      <c r="F30" s="1">
        <v>2016</v>
      </c>
      <c r="G30" s="1" t="s">
        <v>88</v>
      </c>
      <c r="H30" s="1">
        <v>20000</v>
      </c>
      <c r="I30" s="1">
        <v>2</v>
      </c>
      <c r="J30" s="1">
        <f>J29-H30</f>
        <v>8905000</v>
      </c>
      <c r="L30" s="1">
        <v>0.65</v>
      </c>
      <c r="M30" s="1">
        <v>102.84399999999999</v>
      </c>
    </row>
    <row r="31" spans="1:13">
      <c r="A31" t="s">
        <v>53</v>
      </c>
      <c r="B31" s="1" t="s">
        <v>54</v>
      </c>
      <c r="C31" s="1">
        <v>2014</v>
      </c>
      <c r="D31" s="1" t="s">
        <v>59</v>
      </c>
      <c r="E31" s="1" t="s">
        <v>86</v>
      </c>
      <c r="F31" s="1">
        <v>2017</v>
      </c>
      <c r="G31" s="1" t="s">
        <v>88</v>
      </c>
      <c r="H31" s="1">
        <v>20000</v>
      </c>
      <c r="I31" s="1">
        <v>2</v>
      </c>
      <c r="J31" s="1">
        <f t="shared" ref="J31:J33" si="3">J30-H31</f>
        <v>8885000</v>
      </c>
      <c r="L31" s="1">
        <v>0.95</v>
      </c>
      <c r="M31" s="1">
        <v>103.22499999999999</v>
      </c>
    </row>
    <row r="32" spans="1:13">
      <c r="A32" t="s">
        <v>53</v>
      </c>
      <c r="B32" s="1" t="s">
        <v>54</v>
      </c>
      <c r="C32" s="1">
        <v>2014</v>
      </c>
      <c r="D32" s="1" t="s">
        <v>59</v>
      </c>
      <c r="E32" s="1" t="s">
        <v>86</v>
      </c>
      <c r="F32" s="1">
        <v>2018</v>
      </c>
      <c r="G32" s="1" t="s">
        <v>88</v>
      </c>
      <c r="H32" s="1">
        <v>20000</v>
      </c>
      <c r="I32" s="1">
        <v>2</v>
      </c>
      <c r="J32" s="1">
        <f t="shared" si="3"/>
        <v>8865000</v>
      </c>
      <c r="L32" s="1">
        <v>1.3</v>
      </c>
      <c r="M32" s="1">
        <v>102.801</v>
      </c>
    </row>
    <row r="33" spans="1:13">
      <c r="A33" t="s">
        <v>53</v>
      </c>
      <c r="B33" s="1" t="s">
        <v>54</v>
      </c>
      <c r="C33" s="1">
        <v>2014</v>
      </c>
      <c r="D33" s="1" t="s">
        <v>59</v>
      </c>
      <c r="E33" s="1" t="s">
        <v>86</v>
      </c>
      <c r="F33" s="1">
        <v>2019</v>
      </c>
      <c r="G33" s="1" t="s">
        <v>88</v>
      </c>
      <c r="H33" s="1">
        <v>20000</v>
      </c>
      <c r="I33" s="1">
        <v>2</v>
      </c>
      <c r="J33" s="1">
        <f t="shared" si="3"/>
        <v>8845000</v>
      </c>
      <c r="L33" s="1">
        <v>1.6</v>
      </c>
      <c r="M33" s="1">
        <v>101.959</v>
      </c>
    </row>
    <row r="34" spans="1:13">
      <c r="A34" t="s">
        <v>53</v>
      </c>
      <c r="B34" s="1" t="s">
        <v>54</v>
      </c>
      <c r="C34" s="1">
        <v>2014</v>
      </c>
      <c r="D34" s="1" t="s">
        <v>59</v>
      </c>
      <c r="E34" s="1" t="s">
        <v>86</v>
      </c>
      <c r="F34" s="1">
        <v>2020</v>
      </c>
      <c r="G34" s="1" t="s">
        <v>88</v>
      </c>
      <c r="H34" s="1">
        <v>20000</v>
      </c>
      <c r="I34" s="1">
        <v>2</v>
      </c>
      <c r="J34" s="1">
        <f>J33-H34</f>
        <v>8825000</v>
      </c>
      <c r="L34" s="1">
        <v>1.9</v>
      </c>
      <c r="M34" s="1">
        <v>100.485</v>
      </c>
    </row>
    <row r="35" spans="1:13">
      <c r="A35" t="s">
        <v>53</v>
      </c>
      <c r="B35" s="1" t="s">
        <v>54</v>
      </c>
      <c r="C35" s="1">
        <v>2014</v>
      </c>
      <c r="D35" s="1" t="s">
        <v>59</v>
      </c>
      <c r="E35" s="1" t="s">
        <v>86</v>
      </c>
      <c r="F35" s="1">
        <v>2026</v>
      </c>
      <c r="G35" s="1" t="s">
        <v>88</v>
      </c>
      <c r="H35" s="1">
        <v>710000</v>
      </c>
      <c r="I35" s="1">
        <v>3</v>
      </c>
      <c r="J35" s="1">
        <f>J34-H35</f>
        <v>8115000</v>
      </c>
      <c r="L35" s="1">
        <v>3.05</v>
      </c>
      <c r="M35" s="1">
        <v>99.494</v>
      </c>
    </row>
    <row r="36" spans="1:13">
      <c r="A36" t="s">
        <v>53</v>
      </c>
      <c r="B36" s="1" t="s">
        <v>54</v>
      </c>
      <c r="C36" s="1">
        <v>2016</v>
      </c>
      <c r="D36" s="1" t="s">
        <v>59</v>
      </c>
      <c r="E36" s="1" t="s">
        <v>86</v>
      </c>
      <c r="F36" s="1">
        <v>2017</v>
      </c>
      <c r="G36" s="1" t="s">
        <v>88</v>
      </c>
      <c r="H36" s="1">
        <v>75000</v>
      </c>
      <c r="I36" s="1">
        <v>2</v>
      </c>
      <c r="J36" s="1">
        <f>9905000-H36</f>
        <v>9830000</v>
      </c>
      <c r="L36" s="1">
        <v>0.8</v>
      </c>
      <c r="M36" s="1">
        <v>101.423</v>
      </c>
    </row>
    <row r="37" spans="1:13">
      <c r="A37" t="s">
        <v>53</v>
      </c>
      <c r="B37" s="1" t="s">
        <v>54</v>
      </c>
      <c r="C37" s="1">
        <v>2016</v>
      </c>
      <c r="D37" s="1" t="s">
        <v>59</v>
      </c>
      <c r="E37" s="1" t="s">
        <v>86</v>
      </c>
      <c r="F37" s="1">
        <v>2018</v>
      </c>
      <c r="G37" s="1" t="s">
        <v>88</v>
      </c>
      <c r="H37" s="1">
        <v>75000</v>
      </c>
      <c r="I37" s="1">
        <v>2</v>
      </c>
      <c r="J37" s="1">
        <f>J36-H37</f>
        <v>9755000</v>
      </c>
      <c r="L37" s="1">
        <v>0.9</v>
      </c>
      <c r="M37" s="1">
        <v>102.384</v>
      </c>
    </row>
    <row r="38" spans="1:13">
      <c r="A38" t="s">
        <v>53</v>
      </c>
      <c r="B38" s="1" t="s">
        <v>54</v>
      </c>
      <c r="C38" s="1">
        <v>2016</v>
      </c>
      <c r="D38" s="1" t="s">
        <v>59</v>
      </c>
      <c r="E38" s="1" t="s">
        <v>86</v>
      </c>
      <c r="F38" s="1">
        <v>2019</v>
      </c>
      <c r="G38" s="1" t="s">
        <v>88</v>
      </c>
      <c r="H38" s="1">
        <v>80000</v>
      </c>
      <c r="I38" s="1">
        <v>2</v>
      </c>
      <c r="J38" s="1">
        <f t="shared" ref="J38:J50" si="4">J37-H38</f>
        <v>9675000</v>
      </c>
      <c r="L38" s="1">
        <v>1.05</v>
      </c>
      <c r="M38" s="1">
        <v>102.976</v>
      </c>
    </row>
    <row r="39" spans="1:13">
      <c r="A39" t="s">
        <v>53</v>
      </c>
      <c r="B39" s="1" t="s">
        <v>54</v>
      </c>
      <c r="C39" s="1">
        <v>2016</v>
      </c>
      <c r="D39" s="1" t="s">
        <v>59</v>
      </c>
      <c r="E39" s="1" t="s">
        <v>86</v>
      </c>
      <c r="F39" s="1">
        <v>2020</v>
      </c>
      <c r="G39" s="1" t="s">
        <v>88</v>
      </c>
      <c r="H39" s="1">
        <v>80000</v>
      </c>
      <c r="I39" s="1">
        <v>2</v>
      </c>
      <c r="J39" s="1">
        <f t="shared" si="4"/>
        <v>9595000</v>
      </c>
      <c r="L39" s="1">
        <v>1.3</v>
      </c>
      <c r="M39" s="1">
        <v>102.84699999999999</v>
      </c>
    </row>
    <row r="40" spans="1:13">
      <c r="A40" t="s">
        <v>53</v>
      </c>
      <c r="B40" s="1" t="s">
        <v>54</v>
      </c>
      <c r="C40" s="1">
        <v>2016</v>
      </c>
      <c r="D40" s="1" t="s">
        <v>59</v>
      </c>
      <c r="E40" s="1" t="s">
        <v>86</v>
      </c>
      <c r="F40" s="1">
        <v>2021</v>
      </c>
      <c r="G40" s="1" t="s">
        <v>88</v>
      </c>
      <c r="H40" s="1">
        <v>80000</v>
      </c>
      <c r="I40" s="1">
        <v>2</v>
      </c>
      <c r="J40" s="1">
        <f t="shared" si="4"/>
        <v>9515000</v>
      </c>
      <c r="L40" s="1">
        <v>1.45</v>
      </c>
      <c r="M40" s="1">
        <v>102.741</v>
      </c>
    </row>
    <row r="41" spans="1:13">
      <c r="A41" t="s">
        <v>53</v>
      </c>
      <c r="B41" s="1" t="s">
        <v>54</v>
      </c>
      <c r="C41" s="1">
        <v>2016</v>
      </c>
      <c r="D41" s="1" t="s">
        <v>59</v>
      </c>
      <c r="E41" s="1" t="s">
        <v>86</v>
      </c>
      <c r="F41" s="1">
        <v>2022</v>
      </c>
      <c r="G41" s="1" t="s">
        <v>88</v>
      </c>
      <c r="H41" s="1">
        <v>85000</v>
      </c>
      <c r="I41" s="1">
        <v>2</v>
      </c>
      <c r="J41" s="1">
        <f t="shared" si="4"/>
        <v>9430000</v>
      </c>
      <c r="L41" s="1">
        <v>1.65</v>
      </c>
      <c r="M41" s="1">
        <v>101.73399999999999</v>
      </c>
    </row>
    <row r="42" spans="1:13">
      <c r="A42" t="s">
        <v>53</v>
      </c>
      <c r="B42" s="1" t="s">
        <v>54</v>
      </c>
      <c r="C42" s="1">
        <v>2016</v>
      </c>
      <c r="D42" s="1" t="s">
        <v>59</v>
      </c>
      <c r="E42" s="1" t="s">
        <v>86</v>
      </c>
      <c r="F42" s="1">
        <v>2023</v>
      </c>
      <c r="G42" s="1" t="s">
        <v>88</v>
      </c>
      <c r="H42" s="1">
        <v>85000</v>
      </c>
      <c r="I42" s="1">
        <v>2</v>
      </c>
      <c r="J42" s="1">
        <f t="shared" si="4"/>
        <v>9345000</v>
      </c>
      <c r="L42" s="1">
        <v>1.8</v>
      </c>
      <c r="M42" s="1">
        <v>100.986</v>
      </c>
    </row>
    <row r="43" spans="1:13">
      <c r="A43" t="s">
        <v>53</v>
      </c>
      <c r="B43" s="1" t="s">
        <v>54</v>
      </c>
      <c r="C43" s="1">
        <v>2016</v>
      </c>
      <c r="D43" s="1" t="s">
        <v>59</v>
      </c>
      <c r="E43" s="1" t="s">
        <v>86</v>
      </c>
      <c r="F43" s="1">
        <v>2024</v>
      </c>
      <c r="G43" s="1" t="s">
        <v>88</v>
      </c>
      <c r="H43" s="1">
        <v>90000</v>
      </c>
      <c r="I43" s="1">
        <v>2</v>
      </c>
      <c r="J43" s="1">
        <f t="shared" si="4"/>
        <v>9255000</v>
      </c>
      <c r="L43" s="1">
        <v>1.9</v>
      </c>
      <c r="M43" s="1">
        <v>100.491</v>
      </c>
    </row>
    <row r="44" spans="1:13">
      <c r="A44" t="s">
        <v>53</v>
      </c>
      <c r="B44" s="1" t="s">
        <v>54</v>
      </c>
      <c r="C44" s="1">
        <v>2016</v>
      </c>
      <c r="D44" s="1" t="s">
        <v>59</v>
      </c>
      <c r="E44" s="1" t="s">
        <v>86</v>
      </c>
      <c r="F44" s="1">
        <v>2025</v>
      </c>
      <c r="G44" s="1" t="s">
        <v>88</v>
      </c>
      <c r="H44" s="1">
        <v>100000</v>
      </c>
      <c r="I44" s="1">
        <v>2</v>
      </c>
      <c r="J44" s="1">
        <f t="shared" si="4"/>
        <v>9155000</v>
      </c>
      <c r="L44" s="1">
        <v>2.0499999999999998</v>
      </c>
      <c r="M44" s="1">
        <v>99.581000000000003</v>
      </c>
    </row>
    <row r="45" spans="1:13">
      <c r="A45" t="s">
        <v>53</v>
      </c>
      <c r="B45" s="1" t="s">
        <v>54</v>
      </c>
      <c r="C45" s="1">
        <v>2016</v>
      </c>
      <c r="D45" s="1" t="s">
        <v>59</v>
      </c>
      <c r="E45" s="1" t="s">
        <v>86</v>
      </c>
      <c r="F45" s="1">
        <v>2026</v>
      </c>
      <c r="G45" s="1" t="s">
        <v>88</v>
      </c>
      <c r="H45" s="1">
        <v>100000</v>
      </c>
      <c r="I45" s="1">
        <v>2</v>
      </c>
      <c r="J45" s="1">
        <f t="shared" si="4"/>
        <v>9055000</v>
      </c>
      <c r="L45" s="1">
        <v>2.15</v>
      </c>
      <c r="M45" s="1">
        <v>98.632000000000005</v>
      </c>
    </row>
    <row r="46" spans="1:13">
      <c r="A46" t="s">
        <v>53</v>
      </c>
      <c r="B46" s="1" t="s">
        <v>54</v>
      </c>
      <c r="C46" s="1">
        <v>2016</v>
      </c>
      <c r="D46" s="1" t="s">
        <v>59</v>
      </c>
      <c r="E46" s="1" t="s">
        <v>86</v>
      </c>
      <c r="F46" s="1">
        <v>2027</v>
      </c>
      <c r="G46" s="1" t="s">
        <v>88</v>
      </c>
      <c r="H46" s="1">
        <v>80000</v>
      </c>
      <c r="I46" s="1">
        <v>2.125</v>
      </c>
      <c r="J46" s="1">
        <f t="shared" si="4"/>
        <v>8975000</v>
      </c>
      <c r="L46" s="1">
        <v>2.2999999999999998</v>
      </c>
      <c r="M46" s="1">
        <v>98.28</v>
      </c>
    </row>
    <row r="47" spans="1:13">
      <c r="A47" t="s">
        <v>53</v>
      </c>
      <c r="B47" s="1" t="s">
        <v>54</v>
      </c>
      <c r="C47" s="1">
        <v>2016</v>
      </c>
      <c r="D47" s="1" t="s">
        <v>59</v>
      </c>
      <c r="E47" s="1" t="s">
        <v>86</v>
      </c>
      <c r="F47" s="1">
        <v>2028</v>
      </c>
      <c r="G47" s="1" t="s">
        <v>88</v>
      </c>
      <c r="H47" s="1">
        <v>795000</v>
      </c>
      <c r="I47" s="1">
        <v>2.2000000000000002</v>
      </c>
      <c r="J47" s="1">
        <f t="shared" si="4"/>
        <v>8180000</v>
      </c>
      <c r="L47" s="1">
        <v>2035</v>
      </c>
      <c r="M47" s="1">
        <v>98.415999999999997</v>
      </c>
    </row>
    <row r="48" spans="1:13">
      <c r="A48" t="s">
        <v>53</v>
      </c>
      <c r="B48" s="1" t="s">
        <v>54</v>
      </c>
      <c r="C48" s="1">
        <v>2016</v>
      </c>
      <c r="D48" s="1" t="s">
        <v>59</v>
      </c>
      <c r="E48" s="1" t="s">
        <v>86</v>
      </c>
      <c r="F48" s="1">
        <v>2029</v>
      </c>
      <c r="G48" s="1" t="s">
        <v>88</v>
      </c>
      <c r="H48" s="1">
        <v>815000</v>
      </c>
      <c r="I48" s="1">
        <v>2.2999999999999998</v>
      </c>
      <c r="J48" s="1">
        <f t="shared" si="4"/>
        <v>7365000</v>
      </c>
      <c r="L48" s="1">
        <v>2.4500000000000002</v>
      </c>
      <c r="M48" s="1">
        <v>98.314999999999998</v>
      </c>
    </row>
    <row r="49" spans="1:13">
      <c r="A49" t="s">
        <v>53</v>
      </c>
      <c r="B49" s="1" t="s">
        <v>54</v>
      </c>
      <c r="C49" s="1">
        <v>2016</v>
      </c>
      <c r="D49" s="1" t="s">
        <v>59</v>
      </c>
      <c r="E49" s="1" t="s">
        <v>86</v>
      </c>
      <c r="F49" s="1">
        <v>2030</v>
      </c>
      <c r="G49" s="1" t="s">
        <v>88</v>
      </c>
      <c r="H49" s="1">
        <v>835000</v>
      </c>
      <c r="I49" s="1">
        <v>2.4</v>
      </c>
      <c r="J49" s="1">
        <f t="shared" si="4"/>
        <v>6530000</v>
      </c>
      <c r="L49" s="1">
        <v>2.5499999999999998</v>
      </c>
      <c r="M49" s="1">
        <v>98.221000000000004</v>
      </c>
    </row>
    <row r="50" spans="1:13">
      <c r="A50" t="s">
        <v>53</v>
      </c>
      <c r="B50" s="1" t="s">
        <v>54</v>
      </c>
      <c r="C50" s="1">
        <v>2016</v>
      </c>
      <c r="D50" s="1" t="s">
        <v>59</v>
      </c>
      <c r="E50" s="1" t="s">
        <v>86</v>
      </c>
      <c r="F50" s="1">
        <v>2031</v>
      </c>
      <c r="G50" s="1" t="s">
        <v>88</v>
      </c>
      <c r="H50" s="1">
        <v>850000</v>
      </c>
      <c r="I50" s="1">
        <v>2.4500000000000002</v>
      </c>
      <c r="J50" s="1">
        <f t="shared" si="4"/>
        <v>5680000</v>
      </c>
      <c r="L50" s="1">
        <v>2.6</v>
      </c>
      <c r="M50" s="1">
        <v>98.125</v>
      </c>
    </row>
    <row r="51" spans="1:13">
      <c r="A51" t="s">
        <v>53</v>
      </c>
      <c r="B51" s="1" t="s">
        <v>54</v>
      </c>
      <c r="C51" s="1">
        <v>2019</v>
      </c>
      <c r="D51" s="1" t="s">
        <v>59</v>
      </c>
      <c r="E51" s="1" t="s">
        <v>86</v>
      </c>
      <c r="F51" s="1">
        <v>2019</v>
      </c>
      <c r="G51" s="1" t="s">
        <v>88</v>
      </c>
      <c r="H51" s="1">
        <v>120000</v>
      </c>
      <c r="I51" s="1">
        <v>2</v>
      </c>
      <c r="J51" s="1">
        <f>23360000-H51</f>
        <v>23240000</v>
      </c>
      <c r="L51" s="1">
        <v>1.2</v>
      </c>
      <c r="M51" s="1">
        <v>100.173</v>
      </c>
    </row>
    <row r="52" spans="1:13">
      <c r="A52" t="s">
        <v>53</v>
      </c>
      <c r="B52" s="1" t="s">
        <v>54</v>
      </c>
      <c r="C52" s="1">
        <v>2019</v>
      </c>
      <c r="D52" s="1" t="s">
        <v>59</v>
      </c>
      <c r="E52" s="1" t="s">
        <v>86</v>
      </c>
      <c r="F52" s="1">
        <v>2020</v>
      </c>
      <c r="G52" s="1" t="s">
        <v>88</v>
      </c>
      <c r="H52" s="1">
        <v>655000</v>
      </c>
      <c r="I52" s="1">
        <v>3</v>
      </c>
      <c r="J52" s="1">
        <f>J51-H52</f>
        <v>22585000</v>
      </c>
      <c r="L52" s="1">
        <v>1.21</v>
      </c>
      <c r="M52" s="1">
        <v>102.15900000000001</v>
      </c>
    </row>
    <row r="53" spans="1:13">
      <c r="A53" t="s">
        <v>53</v>
      </c>
      <c r="B53" s="1" t="s">
        <v>54</v>
      </c>
      <c r="C53" s="1">
        <v>2019</v>
      </c>
      <c r="D53" s="1" t="s">
        <v>59</v>
      </c>
      <c r="E53" s="1" t="s">
        <v>86</v>
      </c>
      <c r="F53" s="1">
        <v>2021</v>
      </c>
      <c r="G53" s="1" t="s">
        <v>88</v>
      </c>
      <c r="H53" s="1">
        <v>675000</v>
      </c>
      <c r="I53" s="1">
        <v>4</v>
      </c>
      <c r="J53" s="1">
        <f t="shared" ref="J53:J64" si="5">J52-H53</f>
        <v>21910000</v>
      </c>
      <c r="L53" s="1">
        <v>1.23</v>
      </c>
      <c r="M53" s="1">
        <v>106.044</v>
      </c>
    </row>
    <row r="54" spans="1:13">
      <c r="A54" t="s">
        <v>53</v>
      </c>
      <c r="B54" s="1" t="s">
        <v>54</v>
      </c>
      <c r="C54" s="1">
        <v>2019</v>
      </c>
      <c r="D54" s="1" t="s">
        <v>59</v>
      </c>
      <c r="E54" s="1" t="s">
        <v>86</v>
      </c>
      <c r="F54" s="1">
        <v>2022</v>
      </c>
      <c r="G54" s="1" t="s">
        <v>88</v>
      </c>
      <c r="H54" s="1">
        <v>695000</v>
      </c>
      <c r="I54" s="1">
        <v>4</v>
      </c>
      <c r="J54" s="1">
        <f t="shared" si="5"/>
        <v>21215000</v>
      </c>
      <c r="L54" s="1">
        <v>1.27</v>
      </c>
      <c r="M54" s="1">
        <v>108.583</v>
      </c>
    </row>
    <row r="55" spans="1:13">
      <c r="A55" t="s">
        <v>53</v>
      </c>
      <c r="B55" s="1" t="s">
        <v>54</v>
      </c>
      <c r="C55" s="1">
        <v>2019</v>
      </c>
      <c r="D55" s="1" t="s">
        <v>59</v>
      </c>
      <c r="E55" s="1" t="s">
        <v>86</v>
      </c>
      <c r="F55" s="1">
        <v>2023</v>
      </c>
      <c r="G55" s="1" t="s">
        <v>88</v>
      </c>
      <c r="H55" s="1">
        <v>725000</v>
      </c>
      <c r="I55" s="1">
        <v>4</v>
      </c>
      <c r="J55" s="1">
        <f t="shared" si="5"/>
        <v>20490000</v>
      </c>
      <c r="L55" s="1">
        <v>1.33</v>
      </c>
      <c r="M55" s="1">
        <v>110.91800000000001</v>
      </c>
    </row>
    <row r="56" spans="1:13">
      <c r="A56" t="s">
        <v>53</v>
      </c>
      <c r="B56" s="1" t="s">
        <v>54</v>
      </c>
      <c r="C56" s="1">
        <v>2019</v>
      </c>
      <c r="D56" s="1" t="s">
        <v>59</v>
      </c>
      <c r="E56" s="1" t="s">
        <v>86</v>
      </c>
      <c r="F56" s="1">
        <v>2024</v>
      </c>
      <c r="G56" s="1" t="s">
        <v>88</v>
      </c>
      <c r="H56" s="1">
        <v>750000</v>
      </c>
      <c r="I56" s="1">
        <v>4</v>
      </c>
      <c r="J56" s="1">
        <f t="shared" si="5"/>
        <v>19740000</v>
      </c>
      <c r="L56" s="1">
        <v>1.37</v>
      </c>
      <c r="M56" s="1">
        <v>113.202</v>
      </c>
    </row>
    <row r="57" spans="1:13">
      <c r="A57" t="s">
        <v>53</v>
      </c>
      <c r="B57" s="1" t="s">
        <v>54</v>
      </c>
      <c r="C57" s="1">
        <v>2019</v>
      </c>
      <c r="D57" s="1" t="s">
        <v>59</v>
      </c>
      <c r="E57" s="1" t="s">
        <v>86</v>
      </c>
      <c r="F57" s="1">
        <v>2025</v>
      </c>
      <c r="G57" s="1" t="s">
        <v>88</v>
      </c>
      <c r="H57" s="1">
        <v>785000</v>
      </c>
      <c r="I57" s="1">
        <v>4</v>
      </c>
      <c r="J57" s="1">
        <f t="shared" si="5"/>
        <v>18955000</v>
      </c>
      <c r="L57" s="1">
        <v>1.51</v>
      </c>
      <c r="M57" s="1">
        <v>114.726</v>
      </c>
    </row>
    <row r="58" spans="1:13">
      <c r="A58" t="s">
        <v>53</v>
      </c>
      <c r="B58" s="1" t="s">
        <v>54</v>
      </c>
      <c r="C58" s="1">
        <v>2019</v>
      </c>
      <c r="D58" s="1" t="s">
        <v>59</v>
      </c>
      <c r="E58" s="1" t="s">
        <v>86</v>
      </c>
      <c r="F58" s="1">
        <v>2026</v>
      </c>
      <c r="G58" s="1" t="s">
        <v>88</v>
      </c>
      <c r="H58" s="1">
        <v>815000</v>
      </c>
      <c r="I58" s="1">
        <v>4</v>
      </c>
      <c r="J58" s="1">
        <f t="shared" si="5"/>
        <v>18140000</v>
      </c>
      <c r="L58" s="1">
        <v>1.6</v>
      </c>
      <c r="M58" s="1">
        <v>116.3</v>
      </c>
    </row>
    <row r="59" spans="1:13">
      <c r="A59" t="s">
        <v>53</v>
      </c>
      <c r="B59" s="1" t="s">
        <v>54</v>
      </c>
      <c r="C59" s="1">
        <v>2019</v>
      </c>
      <c r="D59" s="1" t="s">
        <v>59</v>
      </c>
      <c r="E59" s="1" t="s">
        <v>86</v>
      </c>
      <c r="F59" s="1">
        <v>2027</v>
      </c>
      <c r="G59" s="1" t="s">
        <v>88</v>
      </c>
      <c r="H59" s="1">
        <v>870000</v>
      </c>
      <c r="I59" s="1">
        <v>4</v>
      </c>
      <c r="J59" s="1">
        <f t="shared" si="5"/>
        <v>17270000</v>
      </c>
      <c r="L59" s="1">
        <v>1.7</v>
      </c>
      <c r="M59" s="1">
        <v>117.571</v>
      </c>
    </row>
    <row r="60" spans="1:13">
      <c r="A60" t="s">
        <v>53</v>
      </c>
      <c r="B60" s="1" t="s">
        <v>54</v>
      </c>
      <c r="C60" s="1">
        <v>2019</v>
      </c>
      <c r="D60" s="1" t="s">
        <v>59</v>
      </c>
      <c r="E60" s="1" t="s">
        <v>86</v>
      </c>
      <c r="F60" s="1">
        <v>2028</v>
      </c>
      <c r="G60" s="1" t="s">
        <v>88</v>
      </c>
      <c r="H60" s="1">
        <v>190000</v>
      </c>
      <c r="I60" s="1">
        <v>2</v>
      </c>
      <c r="J60" s="1">
        <f t="shared" si="5"/>
        <v>17080000</v>
      </c>
      <c r="L60" s="1">
        <v>2</v>
      </c>
      <c r="M60" s="1">
        <v>100</v>
      </c>
    </row>
    <row r="61" spans="1:13">
      <c r="A61" t="s">
        <v>53</v>
      </c>
      <c r="B61" s="1" t="s">
        <v>54</v>
      </c>
      <c r="C61" s="1">
        <v>2019</v>
      </c>
      <c r="D61" s="1" t="s">
        <v>59</v>
      </c>
      <c r="E61" s="1" t="s">
        <v>86</v>
      </c>
      <c r="F61" s="1">
        <v>2029</v>
      </c>
      <c r="G61" s="1" t="s">
        <v>88</v>
      </c>
      <c r="H61" s="1">
        <v>195000</v>
      </c>
      <c r="I61" s="1">
        <v>2</v>
      </c>
      <c r="J61" s="1">
        <f t="shared" si="5"/>
        <v>16885000</v>
      </c>
      <c r="L61" s="1">
        <v>2.0499999999999998</v>
      </c>
      <c r="M61" s="1">
        <v>99.539000000000001</v>
      </c>
    </row>
    <row r="62" spans="1:13">
      <c r="A62" t="s">
        <v>53</v>
      </c>
      <c r="B62" s="1" t="s">
        <v>54</v>
      </c>
      <c r="C62" s="1">
        <v>2019</v>
      </c>
      <c r="D62" s="1" t="s">
        <v>59</v>
      </c>
      <c r="E62" s="1" t="s">
        <v>86</v>
      </c>
      <c r="F62" s="1">
        <v>2030</v>
      </c>
      <c r="G62" s="1" t="s">
        <v>88</v>
      </c>
      <c r="H62" s="1">
        <v>195000</v>
      </c>
      <c r="I62" s="1">
        <v>2</v>
      </c>
      <c r="J62" s="1">
        <f t="shared" si="5"/>
        <v>16690000</v>
      </c>
      <c r="L62" s="1">
        <v>2.15</v>
      </c>
      <c r="M62" s="1">
        <v>98.51</v>
      </c>
    </row>
    <row r="63" spans="1:13">
      <c r="A63" t="s">
        <v>53</v>
      </c>
      <c r="B63" s="1" t="s">
        <v>54</v>
      </c>
      <c r="C63" s="1">
        <v>2019</v>
      </c>
      <c r="D63" s="1" t="s">
        <v>59</v>
      </c>
      <c r="E63" s="1" t="s">
        <v>86</v>
      </c>
      <c r="F63" s="1">
        <v>2031</v>
      </c>
      <c r="G63" s="1" t="s">
        <v>88</v>
      </c>
      <c r="H63" s="1">
        <v>245000</v>
      </c>
      <c r="I63" s="1">
        <v>2</v>
      </c>
      <c r="J63" s="1">
        <f t="shared" si="5"/>
        <v>16445000</v>
      </c>
      <c r="L63" s="1">
        <v>2.19</v>
      </c>
      <c r="M63" s="1">
        <v>97.971000000000004</v>
      </c>
    </row>
    <row r="64" spans="1:13">
      <c r="A64" t="s">
        <v>53</v>
      </c>
      <c r="B64" s="1" t="s">
        <v>54</v>
      </c>
      <c r="C64" s="1">
        <v>2019</v>
      </c>
      <c r="D64" s="1" t="s">
        <v>59</v>
      </c>
      <c r="E64" s="1" t="s">
        <v>86</v>
      </c>
      <c r="F64" s="1">
        <v>2032</v>
      </c>
      <c r="G64" s="1" t="s">
        <v>88</v>
      </c>
      <c r="H64" s="1">
        <v>450000</v>
      </c>
      <c r="I64" s="1">
        <v>2.125</v>
      </c>
      <c r="J64" s="1">
        <f t="shared" si="5"/>
        <v>15995000</v>
      </c>
      <c r="L64" s="1">
        <v>2.25</v>
      </c>
      <c r="M64" s="1">
        <v>98.575999999999993</v>
      </c>
    </row>
    <row r="65" spans="1:13">
      <c r="A65" t="s">
        <v>53</v>
      </c>
      <c r="B65" s="1" t="s">
        <v>54</v>
      </c>
      <c r="C65" s="1">
        <v>2001</v>
      </c>
      <c r="D65" s="1" t="s">
        <v>59</v>
      </c>
      <c r="E65" s="1" t="s">
        <v>86</v>
      </c>
      <c r="F65" s="1">
        <v>2002</v>
      </c>
      <c r="G65" s="1" t="s">
        <v>89</v>
      </c>
      <c r="H65" s="1">
        <v>110000</v>
      </c>
      <c r="I65" s="1">
        <v>3</v>
      </c>
      <c r="J65" s="1">
        <f>2630000-H65</f>
        <v>2520000</v>
      </c>
      <c r="L65" s="1">
        <v>2.2000000000000002</v>
      </c>
      <c r="M65" s="1">
        <v>100.607</v>
      </c>
    </row>
    <row r="66" spans="1:13">
      <c r="A66" t="s">
        <v>53</v>
      </c>
      <c r="B66" s="1" t="s">
        <v>54</v>
      </c>
      <c r="C66" s="1">
        <v>2001</v>
      </c>
      <c r="D66" s="1" t="s">
        <v>59</v>
      </c>
      <c r="E66" s="1" t="s">
        <v>86</v>
      </c>
      <c r="F66" s="1">
        <v>2003</v>
      </c>
      <c r="G66" s="1" t="s">
        <v>89</v>
      </c>
      <c r="H66" s="1">
        <v>95000</v>
      </c>
      <c r="I66" s="1">
        <v>3</v>
      </c>
      <c r="J66" s="1">
        <f>J65-H66</f>
        <v>2425000</v>
      </c>
      <c r="L66" s="1">
        <v>2.4</v>
      </c>
      <c r="M66" s="1">
        <v>101.032</v>
      </c>
    </row>
    <row r="67" spans="1:13">
      <c r="A67" t="s">
        <v>53</v>
      </c>
      <c r="B67" s="1" t="s">
        <v>54</v>
      </c>
      <c r="C67" s="1">
        <v>2001</v>
      </c>
      <c r="D67" s="1" t="s">
        <v>59</v>
      </c>
      <c r="E67" s="1" t="s">
        <v>86</v>
      </c>
      <c r="F67" s="1">
        <v>2004</v>
      </c>
      <c r="G67" s="1" t="s">
        <v>89</v>
      </c>
      <c r="H67" s="1">
        <v>100000</v>
      </c>
      <c r="I67" s="1">
        <v>3</v>
      </c>
      <c r="J67" s="1">
        <f t="shared" ref="J67:J80" si="6">J66-H67</f>
        <v>2325000</v>
      </c>
      <c r="L67" s="1">
        <v>2.75</v>
      </c>
      <c r="M67" s="1" t="s">
        <v>90</v>
      </c>
    </row>
    <row r="68" spans="1:13">
      <c r="A68" t="s">
        <v>53</v>
      </c>
      <c r="B68" s="1" t="s">
        <v>54</v>
      </c>
      <c r="C68" s="1">
        <v>2001</v>
      </c>
      <c r="D68" s="1" t="s">
        <v>59</v>
      </c>
      <c r="E68" s="1" t="s">
        <v>86</v>
      </c>
      <c r="F68" s="1">
        <v>2005</v>
      </c>
      <c r="G68" s="1" t="s">
        <v>89</v>
      </c>
      <c r="H68" s="1">
        <v>100000</v>
      </c>
      <c r="I68" s="1">
        <v>3</v>
      </c>
      <c r="J68" s="1">
        <f t="shared" si="6"/>
        <v>2225000</v>
      </c>
      <c r="L68" s="1">
        <v>3</v>
      </c>
      <c r="M68" s="1">
        <v>100</v>
      </c>
    </row>
    <row r="69" spans="1:13">
      <c r="A69" t="s">
        <v>53</v>
      </c>
      <c r="B69" s="1" t="s">
        <v>54</v>
      </c>
      <c r="C69" s="1">
        <v>2001</v>
      </c>
      <c r="D69" s="1" t="s">
        <v>59</v>
      </c>
      <c r="E69" s="1" t="s">
        <v>86</v>
      </c>
      <c r="F69" s="1">
        <v>2006</v>
      </c>
      <c r="G69" s="1" t="s">
        <v>89</v>
      </c>
      <c r="H69" s="1">
        <v>100000</v>
      </c>
      <c r="I69" s="1">
        <v>3.15</v>
      </c>
      <c r="J69" s="1">
        <f t="shared" si="6"/>
        <v>2125000</v>
      </c>
      <c r="L69" s="1">
        <v>3.25</v>
      </c>
      <c r="M69" s="1">
        <v>99.558000000000007</v>
      </c>
    </row>
    <row r="70" spans="1:13">
      <c r="A70" t="s">
        <v>53</v>
      </c>
      <c r="B70" s="1" t="s">
        <v>54</v>
      </c>
      <c r="C70" s="1">
        <v>2001</v>
      </c>
      <c r="D70" s="1" t="s">
        <v>59</v>
      </c>
      <c r="E70" s="1" t="s">
        <v>86</v>
      </c>
      <c r="F70" s="1">
        <v>2007</v>
      </c>
      <c r="G70" s="1" t="s">
        <v>89</v>
      </c>
      <c r="H70" s="1">
        <v>110000</v>
      </c>
      <c r="I70" s="1">
        <v>3.4</v>
      </c>
      <c r="J70" s="1">
        <f t="shared" si="6"/>
        <v>2015000</v>
      </c>
      <c r="L70" s="1">
        <v>3.5</v>
      </c>
      <c r="M70" s="1">
        <v>99.477000000000004</v>
      </c>
    </row>
    <row r="71" spans="1:13">
      <c r="A71" t="s">
        <v>53</v>
      </c>
      <c r="B71" s="1" t="s">
        <v>54</v>
      </c>
      <c r="C71" s="1">
        <v>2001</v>
      </c>
      <c r="D71" s="1" t="s">
        <v>59</v>
      </c>
      <c r="E71" s="1" t="s">
        <v>86</v>
      </c>
      <c r="F71" s="1">
        <v>2008</v>
      </c>
      <c r="G71" s="1" t="s">
        <v>89</v>
      </c>
      <c r="H71" s="1">
        <v>110000</v>
      </c>
      <c r="I71" s="1">
        <v>3.6</v>
      </c>
      <c r="J71" s="1">
        <f t="shared" si="6"/>
        <v>1905000</v>
      </c>
      <c r="L71" s="1">
        <v>3.7</v>
      </c>
      <c r="M71" s="1">
        <v>99.400999999999996</v>
      </c>
    </row>
    <row r="72" spans="1:13">
      <c r="A72" t="s">
        <v>53</v>
      </c>
      <c r="B72" s="1" t="s">
        <v>54</v>
      </c>
      <c r="C72" s="1">
        <v>2001</v>
      </c>
      <c r="D72" s="1" t="s">
        <v>59</v>
      </c>
      <c r="E72" s="1" t="s">
        <v>86</v>
      </c>
      <c r="F72" s="1">
        <v>2009</v>
      </c>
      <c r="G72" s="1" t="s">
        <v>89</v>
      </c>
      <c r="H72" s="1">
        <v>115000</v>
      </c>
      <c r="I72" s="1">
        <v>3.75</v>
      </c>
      <c r="J72" s="1">
        <f t="shared" si="6"/>
        <v>1790000</v>
      </c>
      <c r="L72" s="1">
        <v>3.85</v>
      </c>
      <c r="M72" s="1">
        <v>99.328999999999994</v>
      </c>
    </row>
    <row r="73" spans="1:13">
      <c r="A73" t="s">
        <v>53</v>
      </c>
      <c r="B73" s="1" t="s">
        <v>54</v>
      </c>
      <c r="C73" s="1">
        <v>2001</v>
      </c>
      <c r="D73" s="1" t="s">
        <v>59</v>
      </c>
      <c r="E73" s="1" t="s">
        <v>86</v>
      </c>
      <c r="F73" s="1">
        <v>2010</v>
      </c>
      <c r="G73" s="1" t="s">
        <v>89</v>
      </c>
      <c r="H73" s="1">
        <v>115000</v>
      </c>
      <c r="I73" s="1">
        <v>3.85</v>
      </c>
      <c r="J73" s="1">
        <f t="shared" si="6"/>
        <v>1675000</v>
      </c>
      <c r="L73" s="1">
        <v>3.95</v>
      </c>
      <c r="M73" s="1">
        <v>99.26</v>
      </c>
    </row>
    <row r="74" spans="1:13">
      <c r="A74" t="s">
        <v>53</v>
      </c>
      <c r="B74" s="1" t="s">
        <v>54</v>
      </c>
      <c r="C74" s="1">
        <v>2001</v>
      </c>
      <c r="D74" s="1" t="s">
        <v>59</v>
      </c>
      <c r="E74" s="1" t="s">
        <v>86</v>
      </c>
      <c r="F74" s="1">
        <v>2011</v>
      </c>
      <c r="G74" s="1" t="s">
        <v>89</v>
      </c>
      <c r="H74" s="1">
        <v>120000</v>
      </c>
      <c r="I74" s="1">
        <v>3.95</v>
      </c>
      <c r="J74" s="1">
        <f t="shared" si="6"/>
        <v>1555000</v>
      </c>
      <c r="L74" s="1">
        <v>4.05</v>
      </c>
      <c r="M74" s="1">
        <v>99.194000000000003</v>
      </c>
    </row>
    <row r="75" spans="1:13">
      <c r="A75" t="s">
        <v>53</v>
      </c>
      <c r="B75" s="1" t="s">
        <v>54</v>
      </c>
      <c r="C75" s="1">
        <v>2001</v>
      </c>
      <c r="D75" s="1" t="s">
        <v>59</v>
      </c>
      <c r="E75" s="1" t="s">
        <v>86</v>
      </c>
      <c r="F75" s="1">
        <v>2012</v>
      </c>
      <c r="G75" s="1" t="s">
        <v>89</v>
      </c>
      <c r="H75" s="1">
        <v>125000</v>
      </c>
      <c r="I75" s="1">
        <v>4.0999999999999996</v>
      </c>
      <c r="J75" s="1">
        <f t="shared" si="6"/>
        <v>1430000</v>
      </c>
      <c r="L75" s="1">
        <v>4.2</v>
      </c>
      <c r="M75" s="1">
        <v>99.135000000000005</v>
      </c>
    </row>
    <row r="76" spans="1:13">
      <c r="A76" t="s">
        <v>53</v>
      </c>
      <c r="B76" s="1" t="s">
        <v>54</v>
      </c>
      <c r="C76" s="1">
        <v>2001</v>
      </c>
      <c r="D76" s="1" t="s">
        <v>59</v>
      </c>
      <c r="E76" s="1" t="s">
        <v>86</v>
      </c>
      <c r="F76" s="1">
        <v>2013</v>
      </c>
      <c r="G76" s="1" t="s">
        <v>89</v>
      </c>
      <c r="H76" s="1">
        <v>135000</v>
      </c>
      <c r="I76" s="1">
        <v>4.2</v>
      </c>
      <c r="J76" s="1">
        <f t="shared" si="6"/>
        <v>1295000</v>
      </c>
      <c r="L76" s="1">
        <v>4.3</v>
      </c>
      <c r="M76" s="1">
        <v>99.078000000000003</v>
      </c>
    </row>
    <row r="77" spans="1:13">
      <c r="A77" t="s">
        <v>53</v>
      </c>
      <c r="B77" s="1" t="s">
        <v>54</v>
      </c>
      <c r="C77" s="1">
        <v>2001</v>
      </c>
      <c r="D77" s="1" t="s">
        <v>59</v>
      </c>
      <c r="E77" s="1" t="s">
        <v>86</v>
      </c>
      <c r="F77" s="1">
        <v>2014</v>
      </c>
      <c r="G77" s="1" t="s">
        <v>89</v>
      </c>
      <c r="H77" s="1">
        <v>140000</v>
      </c>
      <c r="I77" s="1">
        <v>4.3499999999999996</v>
      </c>
      <c r="J77" s="1">
        <f t="shared" si="6"/>
        <v>1155000</v>
      </c>
      <c r="L77" s="1">
        <v>4.45</v>
      </c>
      <c r="M77" s="1">
        <v>99.027000000000001</v>
      </c>
    </row>
    <row r="78" spans="1:13">
      <c r="A78" t="s">
        <v>53</v>
      </c>
      <c r="B78" s="1" t="s">
        <v>54</v>
      </c>
      <c r="C78" s="1">
        <v>2001</v>
      </c>
      <c r="D78" s="1" t="s">
        <v>59</v>
      </c>
      <c r="E78" s="1" t="s">
        <v>86</v>
      </c>
      <c r="F78" s="1">
        <v>2015</v>
      </c>
      <c r="G78" s="1" t="s">
        <v>89</v>
      </c>
      <c r="H78" s="1">
        <v>140000</v>
      </c>
      <c r="I78" s="1">
        <v>4.5</v>
      </c>
      <c r="J78" s="1">
        <f t="shared" si="6"/>
        <v>1015000</v>
      </c>
      <c r="L78" s="1">
        <v>4.57</v>
      </c>
      <c r="M78" s="1">
        <v>99.284000000000006</v>
      </c>
    </row>
    <row r="79" spans="1:13">
      <c r="A79" t="s">
        <v>53</v>
      </c>
      <c r="B79" s="1" t="s">
        <v>54</v>
      </c>
      <c r="C79" s="1">
        <v>2001</v>
      </c>
      <c r="D79" s="1" t="s">
        <v>59</v>
      </c>
      <c r="E79" s="1" t="s">
        <v>86</v>
      </c>
      <c r="F79" s="1">
        <v>2016</v>
      </c>
      <c r="G79" s="1" t="s">
        <v>89</v>
      </c>
      <c r="H79" s="1">
        <v>150000</v>
      </c>
      <c r="I79" s="1">
        <v>4.5999999999999996</v>
      </c>
      <c r="J79" s="1">
        <f t="shared" si="6"/>
        <v>865000</v>
      </c>
      <c r="L79" s="1">
        <v>4.68</v>
      </c>
      <c r="M79" s="1">
        <v>99.147000000000006</v>
      </c>
    </row>
    <row r="80" spans="1:13">
      <c r="A80" t="s">
        <v>53</v>
      </c>
      <c r="B80" s="1" t="s">
        <v>54</v>
      </c>
      <c r="C80" s="1">
        <v>2001</v>
      </c>
      <c r="D80" s="1" t="s">
        <v>59</v>
      </c>
      <c r="E80" s="1" t="s">
        <v>86</v>
      </c>
      <c r="F80" s="1">
        <v>2021</v>
      </c>
      <c r="G80" s="1" t="s">
        <v>89</v>
      </c>
      <c r="H80" s="1">
        <v>865000</v>
      </c>
      <c r="I80" s="1">
        <v>4.8499999999999996</v>
      </c>
      <c r="J80" s="1">
        <f t="shared" si="6"/>
        <v>0</v>
      </c>
      <c r="L80" s="1">
        <v>4.95</v>
      </c>
      <c r="M80" s="1">
        <v>98.74</v>
      </c>
    </row>
    <row r="81" spans="1:13">
      <c r="A81" t="s">
        <v>53</v>
      </c>
      <c r="B81" s="1" t="s">
        <v>54</v>
      </c>
      <c r="C81" s="1">
        <v>2012</v>
      </c>
      <c r="D81" s="1" t="s">
        <v>59</v>
      </c>
      <c r="E81" s="1" t="s">
        <v>86</v>
      </c>
      <c r="F81" s="1">
        <v>2012</v>
      </c>
      <c r="G81" s="1" t="s">
        <v>89</v>
      </c>
      <c r="H81" s="1">
        <v>35000</v>
      </c>
      <c r="I81" s="1">
        <v>0.6</v>
      </c>
      <c r="J81" s="1">
        <f>1645000-H81</f>
        <v>1610000</v>
      </c>
      <c r="L81" s="1">
        <v>0.6</v>
      </c>
      <c r="M81" s="1">
        <v>100</v>
      </c>
    </row>
    <row r="82" spans="1:13">
      <c r="A82" t="s">
        <v>53</v>
      </c>
      <c r="B82" s="1" t="s">
        <v>54</v>
      </c>
      <c r="C82" s="1">
        <v>2012</v>
      </c>
      <c r="D82" s="1" t="s">
        <v>59</v>
      </c>
      <c r="E82" s="1" t="s">
        <v>86</v>
      </c>
      <c r="F82" s="1">
        <v>2013</v>
      </c>
      <c r="G82" s="1" t="s">
        <v>89</v>
      </c>
      <c r="H82" s="1">
        <v>175000</v>
      </c>
      <c r="I82" s="1">
        <v>0.75</v>
      </c>
      <c r="J82" s="1">
        <f>J81-H82</f>
        <v>1435000</v>
      </c>
      <c r="L82" s="1">
        <v>0.8</v>
      </c>
      <c r="M82" s="1">
        <v>99.932000000000002</v>
      </c>
    </row>
    <row r="83" spans="1:13">
      <c r="A83" t="s">
        <v>53</v>
      </c>
      <c r="B83" s="1" t="s">
        <v>54</v>
      </c>
      <c r="C83" s="1">
        <v>2012</v>
      </c>
      <c r="D83" s="1" t="s">
        <v>59</v>
      </c>
      <c r="E83" s="1" t="s">
        <v>86</v>
      </c>
      <c r="F83" s="1">
        <v>2014</v>
      </c>
      <c r="G83" s="1" t="s">
        <v>89</v>
      </c>
      <c r="H83" s="1">
        <v>175000</v>
      </c>
      <c r="I83" s="1">
        <v>1</v>
      </c>
      <c r="J83" s="1">
        <f t="shared" ref="J83:J90" si="7">J82-H83</f>
        <v>1260000</v>
      </c>
      <c r="L83" s="1">
        <v>1</v>
      </c>
      <c r="M83" s="1">
        <v>100</v>
      </c>
    </row>
    <row r="84" spans="1:13">
      <c r="A84" t="s">
        <v>53</v>
      </c>
      <c r="B84" s="1" t="s">
        <v>54</v>
      </c>
      <c r="C84" s="1">
        <v>2012</v>
      </c>
      <c r="D84" s="1" t="s">
        <v>59</v>
      </c>
      <c r="E84" s="1" t="s">
        <v>86</v>
      </c>
      <c r="F84" s="1">
        <v>2015</v>
      </c>
      <c r="G84" s="1" t="s">
        <v>89</v>
      </c>
      <c r="H84" s="1">
        <v>170000</v>
      </c>
      <c r="I84" s="1">
        <v>1</v>
      </c>
      <c r="J84" s="1">
        <f t="shared" si="7"/>
        <v>1090000</v>
      </c>
      <c r="L84" s="1">
        <v>1.25</v>
      </c>
      <c r="M84" s="1">
        <v>99.177999999999997</v>
      </c>
    </row>
    <row r="85" spans="1:13">
      <c r="A85" t="s">
        <v>53</v>
      </c>
      <c r="B85" s="1" t="s">
        <v>54</v>
      </c>
      <c r="C85" s="1">
        <v>2012</v>
      </c>
      <c r="D85" s="1" t="s">
        <v>59</v>
      </c>
      <c r="E85" s="1" t="s">
        <v>86</v>
      </c>
      <c r="F85" s="1">
        <v>2016</v>
      </c>
      <c r="G85" s="1" t="s">
        <v>89</v>
      </c>
      <c r="H85" s="1">
        <v>175000</v>
      </c>
      <c r="I85" s="1">
        <v>1.2</v>
      </c>
      <c r="J85" s="1">
        <f t="shared" si="7"/>
        <v>915000</v>
      </c>
      <c r="L85" s="1">
        <v>1.4</v>
      </c>
      <c r="M85" s="1">
        <v>99.155000000000001</v>
      </c>
    </row>
    <row r="86" spans="1:13">
      <c r="A86" t="s">
        <v>53</v>
      </c>
      <c r="B86" s="1" t="s">
        <v>54</v>
      </c>
      <c r="C86" s="1">
        <v>2012</v>
      </c>
      <c r="D86" s="1" t="s">
        <v>59</v>
      </c>
      <c r="E86" s="1" t="s">
        <v>86</v>
      </c>
      <c r="F86" s="1">
        <v>2017</v>
      </c>
      <c r="G86" s="1" t="s">
        <v>89</v>
      </c>
      <c r="H86" s="1">
        <v>175000</v>
      </c>
      <c r="I86" s="1">
        <v>1.35</v>
      </c>
      <c r="J86" s="1">
        <f t="shared" si="7"/>
        <v>740000</v>
      </c>
      <c r="L86" s="1">
        <v>1.55</v>
      </c>
      <c r="M86" s="1">
        <v>98.972999999999999</v>
      </c>
    </row>
    <row r="87" spans="1:13">
      <c r="A87" t="s">
        <v>53</v>
      </c>
      <c r="B87" s="1" t="s">
        <v>54</v>
      </c>
      <c r="C87" s="1">
        <v>2012</v>
      </c>
      <c r="D87" s="1" t="s">
        <v>59</v>
      </c>
      <c r="E87" s="1" t="s">
        <v>86</v>
      </c>
      <c r="F87" s="1">
        <v>2018</v>
      </c>
      <c r="G87" s="1" t="s">
        <v>89</v>
      </c>
      <c r="H87" s="1">
        <v>180000</v>
      </c>
      <c r="I87" s="1">
        <v>1.65</v>
      </c>
      <c r="J87" s="1">
        <f t="shared" si="7"/>
        <v>560000</v>
      </c>
      <c r="L87" s="1">
        <v>1.85</v>
      </c>
      <c r="M87" s="1">
        <v>98.802999999999997</v>
      </c>
    </row>
    <row r="88" spans="1:13">
      <c r="A88" t="s">
        <v>53</v>
      </c>
      <c r="B88" s="1" t="s">
        <v>54</v>
      </c>
      <c r="C88" s="1">
        <v>2012</v>
      </c>
      <c r="D88" s="1" t="s">
        <v>59</v>
      </c>
      <c r="E88" s="1" t="s">
        <v>86</v>
      </c>
      <c r="F88" s="1">
        <v>2019</v>
      </c>
      <c r="G88" s="1" t="s">
        <v>89</v>
      </c>
      <c r="H88" s="1">
        <v>185000</v>
      </c>
      <c r="I88" s="1">
        <v>2</v>
      </c>
      <c r="J88" s="1">
        <f t="shared" si="7"/>
        <v>375000</v>
      </c>
      <c r="L88" s="1">
        <v>2.1</v>
      </c>
      <c r="M88" s="1">
        <v>99.319000000000003</v>
      </c>
    </row>
    <row r="89" spans="1:13">
      <c r="A89" t="s">
        <v>53</v>
      </c>
      <c r="B89" s="1" t="s">
        <v>54</v>
      </c>
      <c r="C89" s="1">
        <v>2012</v>
      </c>
      <c r="D89" s="1" t="s">
        <v>59</v>
      </c>
      <c r="E89" s="1" t="s">
        <v>86</v>
      </c>
      <c r="F89" s="1">
        <v>2020</v>
      </c>
      <c r="G89" s="1" t="s">
        <v>89</v>
      </c>
      <c r="H89" s="1">
        <v>185000</v>
      </c>
      <c r="I89" s="1">
        <v>2.2000000000000002</v>
      </c>
      <c r="J89" s="1">
        <f t="shared" si="7"/>
        <v>190000</v>
      </c>
      <c r="L89" s="1">
        <v>2.38</v>
      </c>
      <c r="M89" s="1">
        <v>98.64</v>
      </c>
    </row>
    <row r="90" spans="1:13">
      <c r="A90" t="s">
        <v>53</v>
      </c>
      <c r="B90" s="1" t="s">
        <v>54</v>
      </c>
      <c r="C90" s="1">
        <v>2012</v>
      </c>
      <c r="D90" s="1" t="s">
        <v>59</v>
      </c>
      <c r="E90" s="1" t="s">
        <v>86</v>
      </c>
      <c r="F90" s="1">
        <v>2021</v>
      </c>
      <c r="G90" s="1" t="s">
        <v>89</v>
      </c>
      <c r="H90" s="1">
        <v>190000</v>
      </c>
      <c r="I90" s="1">
        <v>2.4</v>
      </c>
      <c r="J90" s="1">
        <f t="shared" si="7"/>
        <v>0</v>
      </c>
      <c r="L90" s="1">
        <v>2.58</v>
      </c>
      <c r="M90" s="1">
        <v>98.509</v>
      </c>
    </row>
    <row r="91" spans="1:13">
      <c r="A91" t="s">
        <v>53</v>
      </c>
      <c r="B91" s="1" t="s">
        <v>54</v>
      </c>
      <c r="C91" s="1">
        <v>2017</v>
      </c>
      <c r="D91" s="1" t="s">
        <v>59</v>
      </c>
      <c r="E91" s="1" t="s">
        <v>86</v>
      </c>
      <c r="F91" s="1">
        <v>2018</v>
      </c>
      <c r="G91" s="1" t="s">
        <v>89</v>
      </c>
      <c r="H91" s="1">
        <v>80000</v>
      </c>
      <c r="I91" s="1">
        <v>2</v>
      </c>
      <c r="J91" s="1">
        <f>15425000-H91</f>
        <v>15345000</v>
      </c>
      <c r="L91" s="1">
        <v>1.1499999999999999</v>
      </c>
      <c r="M91" s="1">
        <v>101.176</v>
      </c>
    </row>
    <row r="92" spans="1:13">
      <c r="A92" t="s">
        <v>53</v>
      </c>
      <c r="B92" s="1" t="s">
        <v>54</v>
      </c>
      <c r="C92" s="1">
        <v>2017</v>
      </c>
      <c r="D92" s="1" t="s">
        <v>59</v>
      </c>
      <c r="E92" s="1" t="s">
        <v>86</v>
      </c>
      <c r="F92" s="1">
        <v>2019</v>
      </c>
      <c r="G92" s="1" t="s">
        <v>89</v>
      </c>
      <c r="H92" s="1">
        <v>75000</v>
      </c>
      <c r="I92" s="1">
        <v>2</v>
      </c>
      <c r="J92" s="1">
        <f>J91-H92</f>
        <v>15270000</v>
      </c>
      <c r="L92" s="1">
        <v>1.35</v>
      </c>
      <c r="M92" s="1">
        <v>101.529</v>
      </c>
    </row>
    <row r="93" spans="1:13">
      <c r="A93" t="s">
        <v>53</v>
      </c>
      <c r="B93" s="1" t="s">
        <v>54</v>
      </c>
      <c r="C93" s="1">
        <v>2017</v>
      </c>
      <c r="D93" s="1" t="s">
        <v>59</v>
      </c>
      <c r="E93" s="1" t="s">
        <v>86</v>
      </c>
      <c r="F93" s="1">
        <v>2020</v>
      </c>
      <c r="G93" s="1" t="s">
        <v>89</v>
      </c>
      <c r="H93" s="1">
        <v>85000</v>
      </c>
      <c r="I93" s="1">
        <v>2</v>
      </c>
      <c r="J93" s="1">
        <f t="shared" ref="J93:J103" si="8">J92-H93</f>
        <v>15185000</v>
      </c>
      <c r="L93" s="1">
        <v>1.55</v>
      </c>
      <c r="M93" s="1">
        <v>101.48399999999999</v>
      </c>
    </row>
    <row r="94" spans="1:13">
      <c r="A94" t="s">
        <v>53</v>
      </c>
      <c r="B94" s="1" t="s">
        <v>54</v>
      </c>
      <c r="C94" s="1">
        <v>2017</v>
      </c>
      <c r="D94" s="1" t="s">
        <v>59</v>
      </c>
      <c r="E94" s="1" t="s">
        <v>86</v>
      </c>
      <c r="F94" s="1">
        <v>2021</v>
      </c>
      <c r="G94" s="1" t="s">
        <v>89</v>
      </c>
      <c r="H94" s="1">
        <v>80000</v>
      </c>
      <c r="I94" s="1">
        <v>2</v>
      </c>
      <c r="J94" s="1">
        <f t="shared" si="8"/>
        <v>15105000</v>
      </c>
      <c r="L94" s="1">
        <v>1.8</v>
      </c>
      <c r="M94" s="1">
        <v>100.84099999999999</v>
      </c>
    </row>
    <row r="95" spans="1:13">
      <c r="A95" t="s">
        <v>53</v>
      </c>
      <c r="B95" s="1" t="s">
        <v>54</v>
      </c>
      <c r="C95" s="1">
        <v>2017</v>
      </c>
      <c r="D95" s="1" t="s">
        <v>59</v>
      </c>
      <c r="E95" s="1" t="s">
        <v>86</v>
      </c>
      <c r="F95" s="1">
        <v>2022</v>
      </c>
      <c r="G95" s="1" t="s">
        <v>89</v>
      </c>
      <c r="H95" s="1">
        <v>280000</v>
      </c>
      <c r="I95" s="1">
        <v>2.25</v>
      </c>
      <c r="J95" s="1">
        <f t="shared" si="8"/>
        <v>14825000</v>
      </c>
      <c r="L95" s="1">
        <v>2.0499999999999998</v>
      </c>
      <c r="M95" s="1">
        <v>101.01600000000001</v>
      </c>
    </row>
    <row r="96" spans="1:13">
      <c r="A96" t="s">
        <v>53</v>
      </c>
      <c r="B96" s="1" t="s">
        <v>54</v>
      </c>
      <c r="C96" s="1">
        <v>2017</v>
      </c>
      <c r="D96" s="1" t="s">
        <v>59</v>
      </c>
      <c r="E96" s="1" t="s">
        <v>86</v>
      </c>
      <c r="F96" s="1">
        <v>2023</v>
      </c>
      <c r="G96" s="1" t="s">
        <v>89</v>
      </c>
      <c r="H96" s="1">
        <v>285000</v>
      </c>
      <c r="I96" s="1">
        <v>3</v>
      </c>
      <c r="J96" s="1">
        <f t="shared" si="8"/>
        <v>14540000</v>
      </c>
      <c r="L96" s="1">
        <v>2.2999999999999998</v>
      </c>
      <c r="M96" s="1">
        <v>104.142</v>
      </c>
    </row>
    <row r="97" spans="1:13">
      <c r="A97" t="s">
        <v>53</v>
      </c>
      <c r="B97" s="1" t="s">
        <v>54</v>
      </c>
      <c r="C97" s="1">
        <v>2017</v>
      </c>
      <c r="D97" s="1" t="s">
        <v>59</v>
      </c>
      <c r="E97" s="1" t="s">
        <v>86</v>
      </c>
      <c r="F97" s="1">
        <v>2024</v>
      </c>
      <c r="G97" s="1" t="s">
        <v>89</v>
      </c>
      <c r="H97" s="1">
        <v>295000</v>
      </c>
      <c r="I97" s="1">
        <v>4</v>
      </c>
      <c r="J97" s="1">
        <f t="shared" si="8"/>
        <v>14245000</v>
      </c>
      <c r="L97" s="1">
        <v>2.5</v>
      </c>
      <c r="M97" s="1">
        <v>110.074</v>
      </c>
    </row>
    <row r="98" spans="1:13">
      <c r="A98" t="s">
        <v>53</v>
      </c>
      <c r="B98" s="1" t="s">
        <v>54</v>
      </c>
      <c r="C98" s="1">
        <v>2017</v>
      </c>
      <c r="D98" s="1" t="s">
        <v>59</v>
      </c>
      <c r="E98" s="1" t="s">
        <v>86</v>
      </c>
      <c r="F98" s="1">
        <v>2025</v>
      </c>
      <c r="G98" s="1" t="s">
        <v>89</v>
      </c>
      <c r="H98" s="1">
        <v>305000</v>
      </c>
      <c r="I98" s="1">
        <v>3</v>
      </c>
      <c r="J98" s="1">
        <f t="shared" si="8"/>
        <v>13940000</v>
      </c>
      <c r="L98" s="1">
        <v>2.7</v>
      </c>
      <c r="M98" s="1">
        <v>102.239</v>
      </c>
    </row>
    <row r="99" spans="1:13">
      <c r="A99" t="s">
        <v>53</v>
      </c>
      <c r="B99" s="1" t="s">
        <v>54</v>
      </c>
      <c r="C99" s="1">
        <v>2017</v>
      </c>
      <c r="D99" s="1" t="s">
        <v>59</v>
      </c>
      <c r="E99" s="1" t="s">
        <v>86</v>
      </c>
      <c r="F99" s="1">
        <v>2026</v>
      </c>
      <c r="G99" s="1" t="s">
        <v>89</v>
      </c>
      <c r="H99" s="1">
        <v>315000</v>
      </c>
      <c r="I99" s="1">
        <v>2.65</v>
      </c>
      <c r="J99" s="1">
        <f t="shared" si="8"/>
        <v>13625000</v>
      </c>
      <c r="L99" s="1">
        <v>2.85</v>
      </c>
      <c r="M99" s="1">
        <v>98.358999999999995</v>
      </c>
    </row>
    <row r="100" spans="1:13">
      <c r="A100" t="s">
        <v>53</v>
      </c>
      <c r="B100" s="1" t="s">
        <v>54</v>
      </c>
      <c r="C100" s="1">
        <v>2017</v>
      </c>
      <c r="D100" s="1" t="s">
        <v>59</v>
      </c>
      <c r="E100" s="1" t="s">
        <v>86</v>
      </c>
      <c r="F100" s="1">
        <v>2027</v>
      </c>
      <c r="G100" s="1" t="s">
        <v>89</v>
      </c>
      <c r="H100" s="1">
        <v>320000</v>
      </c>
      <c r="I100" s="1">
        <v>2.75</v>
      </c>
      <c r="J100" s="1">
        <f t="shared" si="8"/>
        <v>13305000</v>
      </c>
      <c r="L100" s="1">
        <v>2.95</v>
      </c>
      <c r="M100" s="1">
        <v>98.218000000000004</v>
      </c>
    </row>
    <row r="101" spans="1:13">
      <c r="A101" t="s">
        <v>53</v>
      </c>
      <c r="B101" s="1" t="s">
        <v>54</v>
      </c>
      <c r="C101" s="1">
        <v>2017</v>
      </c>
      <c r="D101" s="1" t="s">
        <v>59</v>
      </c>
      <c r="E101" s="1" t="s">
        <v>86</v>
      </c>
      <c r="F101" s="1">
        <v>2028</v>
      </c>
      <c r="G101" s="1" t="s">
        <v>89</v>
      </c>
      <c r="H101" s="1">
        <v>330000</v>
      </c>
      <c r="I101" s="1">
        <v>3</v>
      </c>
      <c r="J101" s="1">
        <f t="shared" si="8"/>
        <v>12975000</v>
      </c>
      <c r="L101" s="1">
        <v>3.05</v>
      </c>
      <c r="M101" s="1">
        <v>99.519000000000005</v>
      </c>
    </row>
    <row r="102" spans="1:13">
      <c r="A102" t="s">
        <v>53</v>
      </c>
      <c r="B102" s="1" t="s">
        <v>54</v>
      </c>
      <c r="C102" s="1">
        <v>2017</v>
      </c>
      <c r="D102" s="1" t="s">
        <v>59</v>
      </c>
      <c r="E102" s="1" t="s">
        <v>86</v>
      </c>
      <c r="F102" s="1">
        <v>2029</v>
      </c>
      <c r="G102" s="1" t="s">
        <v>89</v>
      </c>
      <c r="H102" s="1">
        <v>340000</v>
      </c>
      <c r="I102" s="1">
        <v>3</v>
      </c>
      <c r="J102" s="1">
        <f t="shared" si="8"/>
        <v>12635000</v>
      </c>
      <c r="L102" s="1">
        <v>3.12</v>
      </c>
      <c r="M102" s="1">
        <v>98.772000000000006</v>
      </c>
    </row>
    <row r="103" spans="1:13">
      <c r="A103" t="s">
        <v>53</v>
      </c>
      <c r="B103" s="1" t="s">
        <v>54</v>
      </c>
      <c r="C103" s="1">
        <v>2017</v>
      </c>
      <c r="D103" s="1" t="s">
        <v>59</v>
      </c>
      <c r="E103" s="1" t="s">
        <v>86</v>
      </c>
      <c r="F103" s="1">
        <v>2030</v>
      </c>
      <c r="G103" s="1" t="s">
        <v>89</v>
      </c>
      <c r="H103" s="1">
        <v>350000</v>
      </c>
      <c r="I103" s="1">
        <v>3.1</v>
      </c>
      <c r="J103" s="1">
        <f t="shared" si="8"/>
        <v>12285000</v>
      </c>
      <c r="L103" s="1">
        <v>3.22</v>
      </c>
      <c r="M103" s="1">
        <v>98.7</v>
      </c>
    </row>
    <row r="104" spans="1:13">
      <c r="A104" t="s">
        <v>53</v>
      </c>
      <c r="B104" s="1" t="s">
        <v>54</v>
      </c>
      <c r="C104" s="1">
        <v>2017</v>
      </c>
      <c r="D104" s="1" t="s">
        <v>70</v>
      </c>
      <c r="E104" s="1" t="s">
        <v>86</v>
      </c>
      <c r="F104" s="1">
        <v>2018</v>
      </c>
      <c r="G104" s="1" t="s">
        <v>89</v>
      </c>
      <c r="H104" s="1">
        <v>60000</v>
      </c>
      <c r="I104" s="1">
        <v>2</v>
      </c>
      <c r="J104" s="1">
        <f>1810000-H104</f>
        <v>1750000</v>
      </c>
      <c r="L104" s="1">
        <v>1.1499999999999999</v>
      </c>
      <c r="M104" s="1">
        <v>101.176</v>
      </c>
    </row>
    <row r="105" spans="1:13">
      <c r="A105" t="s">
        <v>53</v>
      </c>
      <c r="B105" s="1" t="s">
        <v>54</v>
      </c>
      <c r="C105" s="1">
        <v>2017</v>
      </c>
      <c r="D105" s="1" t="s">
        <v>70</v>
      </c>
      <c r="E105" s="1" t="s">
        <v>86</v>
      </c>
      <c r="F105" s="1">
        <v>2019</v>
      </c>
      <c r="G105" s="1" t="s">
        <v>89</v>
      </c>
      <c r="H105" s="1">
        <v>65000</v>
      </c>
      <c r="I105" s="1">
        <v>2</v>
      </c>
      <c r="J105" s="1">
        <f>J104-H105</f>
        <v>1685000</v>
      </c>
      <c r="L105" s="1">
        <v>1.35</v>
      </c>
      <c r="M105" s="1">
        <v>101.529</v>
      </c>
    </row>
    <row r="106" spans="1:13">
      <c r="A106" t="s">
        <v>53</v>
      </c>
      <c r="B106" s="1" t="s">
        <v>54</v>
      </c>
      <c r="C106" s="1">
        <v>2017</v>
      </c>
      <c r="D106" s="1" t="s">
        <v>70</v>
      </c>
      <c r="E106" s="1" t="s">
        <v>86</v>
      </c>
      <c r="F106" s="1">
        <v>2020</v>
      </c>
      <c r="G106" s="1" t="s">
        <v>89</v>
      </c>
      <c r="H106" s="1">
        <v>65000</v>
      </c>
      <c r="I106" s="1">
        <v>2</v>
      </c>
      <c r="J106" s="1">
        <f t="shared" ref="J106:J110" si="9">J105-H106</f>
        <v>1620000</v>
      </c>
      <c r="L106" s="1">
        <v>1.55</v>
      </c>
      <c r="M106" s="1">
        <v>101.48399999999999</v>
      </c>
    </row>
    <row r="107" spans="1:13">
      <c r="A107" t="s">
        <v>53</v>
      </c>
      <c r="B107" s="1" t="s">
        <v>54</v>
      </c>
      <c r="C107" s="1">
        <v>2017</v>
      </c>
      <c r="D107" s="1" t="s">
        <v>70</v>
      </c>
      <c r="E107" s="1" t="s">
        <v>86</v>
      </c>
      <c r="F107" s="1">
        <v>2021</v>
      </c>
      <c r="G107" s="1" t="s">
        <v>89</v>
      </c>
      <c r="H107" s="1">
        <v>65000</v>
      </c>
      <c r="I107" s="1">
        <v>2</v>
      </c>
      <c r="J107" s="1">
        <f t="shared" si="9"/>
        <v>1555000</v>
      </c>
      <c r="L107" s="1">
        <v>1.8</v>
      </c>
      <c r="M107" s="1">
        <v>100.84099999999999</v>
      </c>
    </row>
    <row r="108" spans="1:13">
      <c r="A108" t="s">
        <v>53</v>
      </c>
      <c r="B108" s="1" t="s">
        <v>54</v>
      </c>
      <c r="C108" s="1">
        <v>2017</v>
      </c>
      <c r="D108" s="1" t="s">
        <v>70</v>
      </c>
      <c r="E108" s="1" t="s">
        <v>86</v>
      </c>
      <c r="F108" s="1">
        <v>2022</v>
      </c>
      <c r="G108" s="1" t="s">
        <v>89</v>
      </c>
      <c r="H108" s="1">
        <v>65000</v>
      </c>
      <c r="I108" s="1">
        <v>2</v>
      </c>
      <c r="J108" s="1">
        <f t="shared" si="9"/>
        <v>1490000</v>
      </c>
      <c r="L108" s="1">
        <v>2.0499999999999998</v>
      </c>
      <c r="M108" s="1">
        <v>99.744</v>
      </c>
    </row>
    <row r="109" spans="1:13">
      <c r="A109" t="s">
        <v>53</v>
      </c>
      <c r="B109" s="1" t="s">
        <v>54</v>
      </c>
      <c r="C109" s="1">
        <v>2017</v>
      </c>
      <c r="D109" s="1" t="s">
        <v>70</v>
      </c>
      <c r="E109" s="1" t="s">
        <v>86</v>
      </c>
      <c r="F109" s="1">
        <v>2023</v>
      </c>
      <c r="G109" s="1" t="s">
        <v>89</v>
      </c>
      <c r="H109" s="1">
        <v>70000</v>
      </c>
      <c r="I109" s="1">
        <v>2.125</v>
      </c>
      <c r="J109" s="1">
        <f t="shared" si="9"/>
        <v>1420000</v>
      </c>
      <c r="L109" s="1">
        <v>2.2999999999999998</v>
      </c>
      <c r="M109" s="1">
        <v>98.962999999999994</v>
      </c>
    </row>
    <row r="110" spans="1:13">
      <c r="A110" t="s">
        <v>53</v>
      </c>
      <c r="B110" s="1" t="s">
        <v>54</v>
      </c>
      <c r="C110" s="1">
        <v>2017</v>
      </c>
      <c r="D110" s="1" t="s">
        <v>70</v>
      </c>
      <c r="E110" s="1" t="s">
        <v>86</v>
      </c>
      <c r="F110" s="1">
        <v>2024</v>
      </c>
      <c r="G110" s="1" t="s">
        <v>89</v>
      </c>
      <c r="H110" s="1">
        <v>70000</v>
      </c>
      <c r="I110" s="1">
        <v>2.2999999999999998</v>
      </c>
      <c r="J110" s="1">
        <f t="shared" si="9"/>
        <v>1350000</v>
      </c>
      <c r="L110" s="1">
        <v>2.5</v>
      </c>
      <c r="M110" s="1">
        <v>98.655000000000001</v>
      </c>
    </row>
    <row r="111" spans="1:13">
      <c r="A111" t="s">
        <v>53</v>
      </c>
      <c r="B111" s="1" t="s">
        <v>54</v>
      </c>
      <c r="C111" s="1">
        <v>2017</v>
      </c>
      <c r="D111" s="1" t="s">
        <v>72</v>
      </c>
      <c r="E111" s="1" t="s">
        <v>86</v>
      </c>
      <c r="F111" s="1">
        <v>2017</v>
      </c>
      <c r="G111" s="1" t="s">
        <v>89</v>
      </c>
      <c r="H111" s="1">
        <v>5000</v>
      </c>
      <c r="I111" s="1">
        <v>2</v>
      </c>
      <c r="J111" s="1">
        <f>730000-H111</f>
        <v>725000</v>
      </c>
      <c r="L111" s="1">
        <v>1</v>
      </c>
      <c r="M111" s="1">
        <v>100.39700000000001</v>
      </c>
    </row>
    <row r="112" spans="1:13">
      <c r="A112" t="s">
        <v>53</v>
      </c>
      <c r="B112" s="1" t="s">
        <v>54</v>
      </c>
      <c r="C112" s="1">
        <v>2017</v>
      </c>
      <c r="D112" s="1" t="s">
        <v>72</v>
      </c>
      <c r="E112" s="1" t="s">
        <v>86</v>
      </c>
      <c r="F112" s="1">
        <v>2018</v>
      </c>
      <c r="G112" s="1" t="s">
        <v>89</v>
      </c>
      <c r="H112" s="1">
        <v>175000</v>
      </c>
      <c r="I112" s="1">
        <v>1.1499999999999999</v>
      </c>
      <c r="J112" s="1">
        <f>J111-H112</f>
        <v>550000</v>
      </c>
      <c r="L112" s="1">
        <v>1.1499999999999999</v>
      </c>
      <c r="M112" s="1">
        <v>100</v>
      </c>
    </row>
    <row r="113" spans="1:13">
      <c r="A113" t="s">
        <v>53</v>
      </c>
      <c r="B113" s="1" t="s">
        <v>54</v>
      </c>
      <c r="C113" s="1">
        <v>2017</v>
      </c>
      <c r="D113" s="1" t="s">
        <v>72</v>
      </c>
      <c r="E113" s="1" t="s">
        <v>86</v>
      </c>
      <c r="F113" s="1">
        <v>2019</v>
      </c>
      <c r="G113" s="1" t="s">
        <v>89</v>
      </c>
      <c r="H113" s="1">
        <v>180000</v>
      </c>
      <c r="I113" s="1">
        <v>3</v>
      </c>
      <c r="J113" s="1">
        <f t="shared" ref="J113:J115" si="10">J112-H113</f>
        <v>370000</v>
      </c>
      <c r="L113" s="1">
        <v>1.35</v>
      </c>
      <c r="M113" s="1">
        <v>103.88200000000001</v>
      </c>
    </row>
    <row r="114" spans="1:13">
      <c r="A114" t="s">
        <v>53</v>
      </c>
      <c r="B114" s="1" t="s">
        <v>54</v>
      </c>
      <c r="C114" s="1">
        <v>2017</v>
      </c>
      <c r="D114" s="1" t="s">
        <v>72</v>
      </c>
      <c r="E114" s="1" t="s">
        <v>86</v>
      </c>
      <c r="F114" s="1">
        <v>2020</v>
      </c>
      <c r="G114" s="1" t="s">
        <v>89</v>
      </c>
      <c r="H114" s="1">
        <v>180000</v>
      </c>
      <c r="I114" s="1">
        <v>3</v>
      </c>
      <c r="J114" s="1">
        <f t="shared" si="10"/>
        <v>190000</v>
      </c>
      <c r="L114" s="1">
        <v>1.55</v>
      </c>
      <c r="M114" s="1">
        <v>104.783</v>
      </c>
    </row>
    <row r="115" spans="1:13">
      <c r="A115" t="s">
        <v>53</v>
      </c>
      <c r="B115" s="1" t="s">
        <v>54</v>
      </c>
      <c r="C115" s="1">
        <v>2017</v>
      </c>
      <c r="D115" s="1" t="s">
        <v>72</v>
      </c>
      <c r="E115" s="1" t="s">
        <v>86</v>
      </c>
      <c r="F115" s="1">
        <v>2021</v>
      </c>
      <c r="G115" s="1" t="s">
        <v>89</v>
      </c>
      <c r="H115" s="1">
        <v>190000</v>
      </c>
      <c r="I115" s="1">
        <v>3</v>
      </c>
      <c r="J115" s="1">
        <f t="shared" si="10"/>
        <v>0</v>
      </c>
      <c r="L115" s="1">
        <v>1.8</v>
      </c>
      <c r="M115" s="1">
        <v>105.053</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workbookViewId="0">
      <selection activeCell="E14" sqref="E14"/>
    </sheetView>
  </sheetViews>
  <sheetFormatPr defaultColWidth="8.6640625" defaultRowHeight="14.4"/>
  <cols>
    <col min="1" max="3" width="8.6640625" style="1"/>
    <col min="4" max="4" width="9.109375" style="1" bestFit="1" customWidth="1"/>
    <col min="5" max="5" width="38.109375" style="1" bestFit="1" customWidth="1"/>
    <col min="6" max="16384" width="8.6640625" style="1"/>
  </cols>
  <sheetData>
    <row r="1" spans="1:6">
      <c r="A1" s="2" t="s">
        <v>34</v>
      </c>
      <c r="B1" s="2" t="s">
        <v>35</v>
      </c>
      <c r="C1" s="2" t="s">
        <v>36</v>
      </c>
      <c r="D1" s="5" t="s">
        <v>91</v>
      </c>
      <c r="E1" s="4" t="s">
        <v>92</v>
      </c>
      <c r="F1" s="4" t="s">
        <v>52</v>
      </c>
    </row>
    <row r="2" spans="1:6">
      <c r="A2" t="s">
        <v>53</v>
      </c>
      <c r="B2" s="1" t="s">
        <v>54</v>
      </c>
      <c r="C2" s="1">
        <v>1992</v>
      </c>
      <c r="D2" s="1">
        <v>3504735.97</v>
      </c>
      <c r="E2" s="1" t="s">
        <v>93</v>
      </c>
    </row>
    <row r="3" spans="1:6">
      <c r="A3" t="s">
        <v>53</v>
      </c>
      <c r="B3" s="1" t="s">
        <v>54</v>
      </c>
      <c r="C3" s="1">
        <v>1992</v>
      </c>
      <c r="D3" s="1">
        <v>268116.15999999997</v>
      </c>
      <c r="E3" s="1" t="s">
        <v>94</v>
      </c>
    </row>
    <row r="4" spans="1:6">
      <c r="A4" t="s">
        <v>53</v>
      </c>
      <c r="B4" s="1" t="s">
        <v>54</v>
      </c>
      <c r="C4" s="1">
        <v>1992</v>
      </c>
      <c r="D4" s="1">
        <v>30500</v>
      </c>
      <c r="E4" s="1" t="s">
        <v>95</v>
      </c>
    </row>
    <row r="5" spans="1:6">
      <c r="A5" t="s">
        <v>53</v>
      </c>
      <c r="B5" s="1" t="s">
        <v>54</v>
      </c>
      <c r="C5" s="1">
        <v>1992</v>
      </c>
      <c r="D5" s="1">
        <v>84323.88</v>
      </c>
      <c r="E5" s="1" t="s">
        <v>96</v>
      </c>
      <c r="F5" s="1" t="s">
        <v>97</v>
      </c>
    </row>
    <row r="6" spans="1:6">
      <c r="A6" t="s">
        <v>53</v>
      </c>
      <c r="B6" s="1" t="s">
        <v>54</v>
      </c>
      <c r="C6" s="1">
        <v>1992</v>
      </c>
      <c r="D6" s="1">
        <v>11470.86</v>
      </c>
      <c r="E6" s="1" t="s">
        <v>98</v>
      </c>
    </row>
    <row r="7" spans="1:6">
      <c r="A7" t="s">
        <v>53</v>
      </c>
      <c r="B7" s="1" t="s">
        <v>54</v>
      </c>
      <c r="C7" s="1">
        <v>1992</v>
      </c>
      <c r="D7" s="1">
        <v>2819.8</v>
      </c>
      <c r="E7" s="1" t="s">
        <v>99</v>
      </c>
    </row>
    <row r="8" spans="1:6">
      <c r="A8" t="s">
        <v>53</v>
      </c>
      <c r="B8" s="1" t="s">
        <v>54</v>
      </c>
      <c r="C8" s="1">
        <v>2001</v>
      </c>
      <c r="D8" s="1">
        <v>1511067.71</v>
      </c>
      <c r="E8" s="1" t="s">
        <v>100</v>
      </c>
    </row>
    <row r="9" spans="1:6">
      <c r="A9" t="s">
        <v>53</v>
      </c>
      <c r="B9" s="1" t="s">
        <v>54</v>
      </c>
      <c r="C9" s="1">
        <v>2001</v>
      </c>
      <c r="D9" s="1">
        <v>66532.14</v>
      </c>
      <c r="E9" s="1" t="s">
        <v>101</v>
      </c>
      <c r="F9" s="1" t="s">
        <v>102</v>
      </c>
    </row>
    <row r="10" spans="1:6">
      <c r="A10" t="s">
        <v>53</v>
      </c>
      <c r="B10" s="1" t="s">
        <v>54</v>
      </c>
      <c r="C10" s="1">
        <v>2001</v>
      </c>
      <c r="D10" s="1">
        <v>5204</v>
      </c>
      <c r="E10" s="1" t="s">
        <v>103</v>
      </c>
      <c r="F10" s="1" t="s">
        <v>104</v>
      </c>
    </row>
    <row r="11" spans="1:6">
      <c r="A11" t="s">
        <v>53</v>
      </c>
      <c r="B11" s="1" t="s">
        <v>54</v>
      </c>
      <c r="C11" s="1">
        <v>2001</v>
      </c>
      <c r="D11" s="1">
        <v>62874.96</v>
      </c>
      <c r="E11" s="1" t="s">
        <v>105</v>
      </c>
    </row>
    <row r="12" spans="1:6">
      <c r="A12" t="s">
        <v>53</v>
      </c>
      <c r="B12" s="1" t="s">
        <v>54</v>
      </c>
      <c r="C12" s="1">
        <v>2012</v>
      </c>
      <c r="D12" s="1">
        <v>7243261.6100000003</v>
      </c>
      <c r="E12" s="1" t="s">
        <v>105</v>
      </c>
    </row>
    <row r="13" spans="1:6">
      <c r="A13" t="s">
        <v>53</v>
      </c>
      <c r="B13" s="1" t="s">
        <v>54</v>
      </c>
      <c r="C13" s="1">
        <v>2012</v>
      </c>
      <c r="D13" s="1">
        <v>56738.39</v>
      </c>
      <c r="E13" s="1" t="s">
        <v>106</v>
      </c>
    </row>
    <row r="14" spans="1:6">
      <c r="A14" t="s">
        <v>53</v>
      </c>
      <c r="B14" s="1" t="s">
        <v>54</v>
      </c>
      <c r="C14" s="1">
        <v>2012</v>
      </c>
      <c r="D14" s="1">
        <v>424015.17</v>
      </c>
      <c r="E14" s="1" t="s">
        <v>107</v>
      </c>
    </row>
    <row r="15" spans="1:6">
      <c r="A15" t="s">
        <v>53</v>
      </c>
      <c r="B15" s="1" t="s">
        <v>54</v>
      </c>
      <c r="C15" s="1">
        <v>2012</v>
      </c>
      <c r="D15" s="1">
        <v>156310.82999999999</v>
      </c>
      <c r="E15" s="1" t="s">
        <v>108</v>
      </c>
    </row>
    <row r="16" spans="1:6">
      <c r="A16" t="s">
        <v>53</v>
      </c>
      <c r="B16" s="1" t="s">
        <v>54</v>
      </c>
      <c r="C16" s="1">
        <v>2012</v>
      </c>
      <c r="D16" s="1">
        <v>147420.44</v>
      </c>
      <c r="E16" s="1" t="s">
        <v>109</v>
      </c>
    </row>
    <row r="17" spans="1:6">
      <c r="A17" t="s">
        <v>53</v>
      </c>
      <c r="B17" s="1" t="s">
        <v>54</v>
      </c>
      <c r="C17" s="1">
        <v>2012</v>
      </c>
      <c r="D17" s="1">
        <v>869856.77</v>
      </c>
      <c r="E17" s="1" t="s">
        <v>110</v>
      </c>
    </row>
    <row r="18" spans="1:6">
      <c r="A18" t="s">
        <v>53</v>
      </c>
      <c r="B18" s="1" t="s">
        <v>54</v>
      </c>
      <c r="C18" s="1">
        <v>2012</v>
      </c>
      <c r="D18" s="1">
        <v>235928.25</v>
      </c>
      <c r="E18" s="1" t="s">
        <v>111</v>
      </c>
      <c r="F18" s="1" t="s">
        <v>112</v>
      </c>
    </row>
    <row r="19" spans="1:6">
      <c r="A19" t="s">
        <v>53</v>
      </c>
      <c r="B19" s="1" t="s">
        <v>54</v>
      </c>
      <c r="C19" s="1">
        <v>2012</v>
      </c>
      <c r="D19" s="1">
        <v>3667.44</v>
      </c>
      <c r="E19" s="1" t="s">
        <v>113</v>
      </c>
    </row>
    <row r="20" spans="1:6">
      <c r="A20" t="s">
        <v>53</v>
      </c>
      <c r="B20" s="1" t="s">
        <v>54</v>
      </c>
      <c r="C20" s="1">
        <v>2014</v>
      </c>
      <c r="D20" s="1">
        <v>8000000</v>
      </c>
      <c r="E20" s="1" t="s">
        <v>105</v>
      </c>
    </row>
    <row r="21" spans="1:6">
      <c r="A21" t="s">
        <v>53</v>
      </c>
      <c r="B21" s="1" t="s">
        <v>54</v>
      </c>
      <c r="C21" s="1">
        <v>2014</v>
      </c>
      <c r="D21" s="1">
        <v>1536865.52</v>
      </c>
      <c r="E21" s="1" t="s">
        <v>114</v>
      </c>
    </row>
    <row r="22" spans="1:6">
      <c r="A22" t="s">
        <v>53</v>
      </c>
      <c r="B22" s="1" t="s">
        <v>54</v>
      </c>
      <c r="C22" s="1">
        <v>2014</v>
      </c>
      <c r="D22" s="1">
        <v>41434.379999999997</v>
      </c>
      <c r="E22" s="1" t="s">
        <v>109</v>
      </c>
    </row>
    <row r="23" spans="1:6">
      <c r="A23" t="s">
        <v>53</v>
      </c>
      <c r="B23" s="1" t="s">
        <v>54</v>
      </c>
      <c r="C23" s="1">
        <v>2014</v>
      </c>
      <c r="D23" s="1">
        <v>151981.35</v>
      </c>
      <c r="E23" s="1" t="s">
        <v>111</v>
      </c>
      <c r="F23" s="1" t="s">
        <v>112</v>
      </c>
    </row>
    <row r="24" spans="1:6">
      <c r="A24" t="s">
        <v>53</v>
      </c>
      <c r="B24" s="1" t="s">
        <v>54</v>
      </c>
      <c r="C24" s="1">
        <v>2014</v>
      </c>
      <c r="D24" s="1">
        <v>2655.83</v>
      </c>
      <c r="E24" s="1" t="s">
        <v>115</v>
      </c>
    </row>
    <row r="25" spans="1:6">
      <c r="A25" t="s">
        <v>53</v>
      </c>
      <c r="B25" s="1" t="s">
        <v>54</v>
      </c>
      <c r="C25" s="1">
        <v>2016</v>
      </c>
      <c r="D25" s="1">
        <v>9113930</v>
      </c>
      <c r="E25" s="1" t="s">
        <v>116</v>
      </c>
    </row>
    <row r="26" spans="1:6">
      <c r="A26" t="s">
        <v>53</v>
      </c>
      <c r="B26" s="1" t="s">
        <v>54</v>
      </c>
      <c r="C26" s="1">
        <v>2016</v>
      </c>
      <c r="D26" s="1">
        <v>1586377.15</v>
      </c>
      <c r="E26" s="1" t="s">
        <v>117</v>
      </c>
    </row>
    <row r="27" spans="1:6">
      <c r="A27" t="s">
        <v>53</v>
      </c>
      <c r="B27" s="1" t="s">
        <v>54</v>
      </c>
      <c r="C27" s="1">
        <v>2016</v>
      </c>
      <c r="D27" s="1">
        <v>203519.58</v>
      </c>
      <c r="E27" s="1" t="s">
        <v>111</v>
      </c>
      <c r="F27" s="1" t="s">
        <v>112</v>
      </c>
    </row>
    <row r="28" spans="1:6">
      <c r="A28" t="s">
        <v>53</v>
      </c>
      <c r="B28" s="1" t="s">
        <v>54</v>
      </c>
      <c r="C28" s="1">
        <v>2016</v>
      </c>
      <c r="D28" s="1">
        <v>450777.04</v>
      </c>
      <c r="E28" s="1" t="s">
        <v>105</v>
      </c>
    </row>
    <row r="29" spans="1:6">
      <c r="A29" t="s">
        <v>53</v>
      </c>
      <c r="B29" s="1" t="s">
        <v>54</v>
      </c>
      <c r="C29" s="1">
        <v>2019</v>
      </c>
      <c r="D29" s="1">
        <v>646533.32999999996</v>
      </c>
      <c r="E29" s="1" t="s">
        <v>118</v>
      </c>
    </row>
    <row r="30" spans="1:6">
      <c r="A30" t="s">
        <v>53</v>
      </c>
      <c r="B30" s="1" t="s">
        <v>54</v>
      </c>
      <c r="C30" s="1">
        <v>2019</v>
      </c>
      <c r="D30" s="1">
        <v>8991460</v>
      </c>
      <c r="E30" s="1" t="s">
        <v>119</v>
      </c>
    </row>
    <row r="31" spans="1:6">
      <c r="A31" t="s">
        <v>53</v>
      </c>
      <c r="B31" s="1" t="s">
        <v>54</v>
      </c>
      <c r="C31" s="1">
        <v>2019</v>
      </c>
      <c r="D31" s="1">
        <v>4128501.49</v>
      </c>
      <c r="E31" s="1" t="s">
        <v>120</v>
      </c>
    </row>
    <row r="32" spans="1:6">
      <c r="A32" t="s">
        <v>53</v>
      </c>
      <c r="B32" s="1" t="s">
        <v>54</v>
      </c>
      <c r="C32" s="1">
        <v>2019</v>
      </c>
      <c r="D32" s="1">
        <v>9222466.0899999999</v>
      </c>
      <c r="E32" s="1" t="s">
        <v>105</v>
      </c>
    </row>
    <row r="33" spans="1:6">
      <c r="A33" t="s">
        <v>53</v>
      </c>
      <c r="B33" s="1" t="s">
        <v>54</v>
      </c>
      <c r="C33" s="1">
        <v>2019</v>
      </c>
      <c r="D33" s="1">
        <v>1834437.5</v>
      </c>
      <c r="E33" s="1" t="s">
        <v>121</v>
      </c>
    </row>
    <row r="34" spans="1:6">
      <c r="A34" t="s">
        <v>53</v>
      </c>
      <c r="B34" s="1" t="s">
        <v>54</v>
      </c>
      <c r="C34" s="1">
        <v>2019</v>
      </c>
      <c r="D34" s="1">
        <v>374204.37</v>
      </c>
      <c r="E34" s="1" t="s">
        <v>111</v>
      </c>
      <c r="F34" s="1" t="s">
        <v>112</v>
      </c>
    </row>
    <row r="35" spans="1:6">
      <c r="A35" t="s">
        <v>53</v>
      </c>
      <c r="B35" s="1" t="s">
        <v>54</v>
      </c>
      <c r="C35" s="1">
        <v>2019</v>
      </c>
      <c r="D35" s="1">
        <v>4919.32</v>
      </c>
      <c r="E35" s="1" t="s">
        <v>122</v>
      </c>
    </row>
    <row r="36" spans="1:6">
      <c r="A36" t="s">
        <v>53</v>
      </c>
      <c r="B36" s="1" t="s">
        <v>54</v>
      </c>
      <c r="C36" s="1">
        <v>2001</v>
      </c>
      <c r="D36" s="1">
        <v>2435384.37</v>
      </c>
      <c r="E36" s="1" t="s">
        <v>123</v>
      </c>
    </row>
    <row r="37" spans="1:6">
      <c r="A37" t="s">
        <v>53</v>
      </c>
      <c r="B37" s="1" t="s">
        <v>54</v>
      </c>
      <c r="C37" s="1">
        <v>2001</v>
      </c>
      <c r="D37" s="1">
        <v>97612.58</v>
      </c>
      <c r="E37" s="1" t="s">
        <v>101</v>
      </c>
    </row>
    <row r="38" spans="1:6">
      <c r="A38" t="s">
        <v>53</v>
      </c>
      <c r="B38" s="1" t="s">
        <v>54</v>
      </c>
      <c r="C38" s="1">
        <v>2001</v>
      </c>
      <c r="D38" s="1">
        <v>10851.75</v>
      </c>
      <c r="E38" s="1" t="s">
        <v>103</v>
      </c>
    </row>
    <row r="39" spans="1:6">
      <c r="A39" t="s">
        <v>53</v>
      </c>
      <c r="B39" s="1" t="s">
        <v>54</v>
      </c>
      <c r="C39" s="1">
        <v>2001</v>
      </c>
      <c r="D39" s="1">
        <v>78176.05</v>
      </c>
      <c r="E39" s="1" t="s">
        <v>105</v>
      </c>
    </row>
    <row r="40" spans="1:6">
      <c r="A40" t="s">
        <v>53</v>
      </c>
      <c r="B40" s="1" t="s">
        <v>54</v>
      </c>
      <c r="C40" s="1">
        <v>2012</v>
      </c>
      <c r="D40" s="1">
        <v>1565005.21</v>
      </c>
      <c r="E40" s="1" t="s">
        <v>124</v>
      </c>
    </row>
    <row r="41" spans="1:6">
      <c r="A41" t="s">
        <v>53</v>
      </c>
      <c r="B41" s="1" t="s">
        <v>54</v>
      </c>
      <c r="C41" s="1">
        <v>2012</v>
      </c>
      <c r="D41" s="1">
        <v>65811.13</v>
      </c>
      <c r="E41" s="1" t="s">
        <v>111</v>
      </c>
      <c r="F41" s="1" t="s">
        <v>112</v>
      </c>
    </row>
    <row r="42" spans="1:6">
      <c r="A42" t="s">
        <v>53</v>
      </c>
      <c r="B42" s="1" t="s">
        <v>54</v>
      </c>
      <c r="C42" s="1">
        <v>2012</v>
      </c>
      <c r="D42" s="1">
        <v>195239.27</v>
      </c>
      <c r="E42" s="1" t="s">
        <v>125</v>
      </c>
    </row>
    <row r="43" spans="1:6">
      <c r="A43" t="s">
        <v>53</v>
      </c>
      <c r="B43" s="1" t="s">
        <v>54</v>
      </c>
      <c r="C43" s="1">
        <v>2012</v>
      </c>
      <c r="D43" s="1">
        <v>627.91</v>
      </c>
      <c r="E43" s="1" t="s">
        <v>113</v>
      </c>
    </row>
    <row r="44" spans="1:6">
      <c r="A44" t="s">
        <v>53</v>
      </c>
      <c r="B44" s="1" t="s">
        <v>54</v>
      </c>
      <c r="C44" s="1">
        <v>2017</v>
      </c>
      <c r="D44" s="1">
        <v>15000000</v>
      </c>
      <c r="E44" s="1" t="s">
        <v>105</v>
      </c>
      <c r="F44" s="1" t="s">
        <v>126</v>
      </c>
    </row>
    <row r="45" spans="1:6">
      <c r="A45" t="s">
        <v>53</v>
      </c>
      <c r="B45" s="1" t="s">
        <v>54</v>
      </c>
      <c r="C45" s="1">
        <v>2017</v>
      </c>
      <c r="D45" s="1">
        <v>22926.84</v>
      </c>
      <c r="E45" s="1" t="s">
        <v>127</v>
      </c>
      <c r="F45" s="1" t="s">
        <v>126</v>
      </c>
    </row>
    <row r="46" spans="1:6">
      <c r="A46" t="s">
        <v>53</v>
      </c>
      <c r="B46" s="1" t="s">
        <v>54</v>
      </c>
      <c r="C46" s="1">
        <v>2017</v>
      </c>
      <c r="D46" s="1">
        <v>269665.23</v>
      </c>
      <c r="E46" s="1" t="s">
        <v>111</v>
      </c>
      <c r="F46" s="1" t="s">
        <v>126</v>
      </c>
    </row>
    <row r="47" spans="1:6">
      <c r="A47" t="s">
        <v>53</v>
      </c>
      <c r="B47" s="1" t="s">
        <v>54</v>
      </c>
      <c r="C47" s="1">
        <v>2017</v>
      </c>
      <c r="D47" s="1">
        <v>1295.3900000000001</v>
      </c>
      <c r="E47" s="1" t="s">
        <v>128</v>
      </c>
      <c r="F47" s="1" t="s">
        <v>126</v>
      </c>
    </row>
    <row r="48" spans="1:6">
      <c r="A48" t="s">
        <v>53</v>
      </c>
      <c r="B48" s="1" t="s">
        <v>54</v>
      </c>
      <c r="C48" s="1">
        <v>2017</v>
      </c>
      <c r="D48" s="1">
        <v>1750930.92</v>
      </c>
      <c r="E48" s="1" t="s">
        <v>129</v>
      </c>
      <c r="F48" s="1" t="s">
        <v>130</v>
      </c>
    </row>
    <row r="49" spans="1:6">
      <c r="A49" t="s">
        <v>53</v>
      </c>
      <c r="B49" s="1" t="s">
        <v>54</v>
      </c>
      <c r="C49" s="1">
        <v>2017</v>
      </c>
      <c r="D49" s="1">
        <v>2818.24</v>
      </c>
      <c r="E49" s="1" t="s">
        <v>127</v>
      </c>
      <c r="F49" s="1" t="s">
        <v>130</v>
      </c>
    </row>
    <row r="50" spans="1:6">
      <c r="A50" t="s">
        <v>53</v>
      </c>
      <c r="B50" s="1" t="s">
        <v>54</v>
      </c>
      <c r="C50" s="1">
        <v>2017</v>
      </c>
      <c r="D50" s="1">
        <v>30476.03</v>
      </c>
      <c r="E50" s="1" t="s">
        <v>111</v>
      </c>
      <c r="F50" s="1" t="s">
        <v>130</v>
      </c>
    </row>
    <row r="51" spans="1:6">
      <c r="A51" t="s">
        <v>53</v>
      </c>
      <c r="B51" s="1" t="s">
        <v>54</v>
      </c>
      <c r="C51" s="1">
        <v>2017</v>
      </c>
      <c r="D51" s="1">
        <v>1385.71</v>
      </c>
      <c r="E51" s="1" t="s">
        <v>128</v>
      </c>
      <c r="F51" s="1" t="s">
        <v>130</v>
      </c>
    </row>
    <row r="52" spans="1:6">
      <c r="A52" t="s">
        <v>53</v>
      </c>
      <c r="B52" s="1" t="s">
        <v>54</v>
      </c>
      <c r="C52" s="1">
        <v>2017</v>
      </c>
      <c r="D52" s="1">
        <v>924300</v>
      </c>
      <c r="E52" s="1" t="s">
        <v>131</v>
      </c>
      <c r="F52" s="1" t="s">
        <v>132</v>
      </c>
    </row>
    <row r="53" spans="1:6">
      <c r="A53" t="s">
        <v>53</v>
      </c>
      <c r="B53" s="1" t="s">
        <v>54</v>
      </c>
      <c r="C53" s="1">
        <v>2017</v>
      </c>
      <c r="D53" s="1">
        <v>3783.5</v>
      </c>
      <c r="E53" s="1" t="s">
        <v>127</v>
      </c>
      <c r="F53" s="1" t="s">
        <v>132</v>
      </c>
    </row>
    <row r="54" spans="1:6">
      <c r="A54" t="s">
        <v>53</v>
      </c>
      <c r="B54" s="1" t="s">
        <v>54</v>
      </c>
      <c r="C54" s="1">
        <v>2017</v>
      </c>
      <c r="D54" s="1">
        <v>18083.349999999999</v>
      </c>
      <c r="E54" s="1" t="s">
        <v>111</v>
      </c>
      <c r="F54" s="1" t="s">
        <v>132</v>
      </c>
    </row>
    <row r="55" spans="1:6">
      <c r="A55" t="s">
        <v>53</v>
      </c>
      <c r="B55" s="1" t="s">
        <v>54</v>
      </c>
      <c r="C55" s="1">
        <v>2017</v>
      </c>
      <c r="D55" s="1">
        <v>4010.52</v>
      </c>
      <c r="E55" s="1" t="s">
        <v>128</v>
      </c>
      <c r="F55" s="1" t="s">
        <v>132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
  <sheetViews>
    <sheetView topLeftCell="B1" workbookViewId="0">
      <pane ySplit="1" topLeftCell="A2" activePane="bottomLeft" state="frozen"/>
      <selection pane="bottomLeft" activeCell="K29" sqref="K29"/>
    </sheetView>
  </sheetViews>
  <sheetFormatPr defaultColWidth="8.6640625" defaultRowHeight="14.4"/>
  <cols>
    <col min="1" max="3" width="8.6640625" style="1"/>
    <col min="4" max="4" width="24.6640625" style="1" bestFit="1" customWidth="1"/>
    <col min="5" max="6" width="8.6640625" style="1"/>
    <col min="7" max="7" width="11.109375" style="1" bestFit="1" customWidth="1"/>
    <col min="8" max="11" width="8.6640625" style="1"/>
    <col min="12" max="12" width="9.109375" style="1" bestFit="1" customWidth="1"/>
    <col min="13" max="13" width="27.109375" style="1" bestFit="1" customWidth="1"/>
    <col min="14" max="16384" width="8.6640625" style="1"/>
  </cols>
  <sheetData>
    <row r="1" spans="1:13">
      <c r="A1" s="2" t="s">
        <v>34</v>
      </c>
      <c r="B1" s="2" t="s">
        <v>35</v>
      </c>
      <c r="C1" s="2" t="s">
        <v>36</v>
      </c>
      <c r="D1" s="2" t="s">
        <v>133</v>
      </c>
      <c r="E1" s="2" t="s">
        <v>37</v>
      </c>
      <c r="F1" s="2" t="s">
        <v>134</v>
      </c>
      <c r="G1" s="5" t="s">
        <v>91</v>
      </c>
      <c r="H1" s="4" t="s">
        <v>42</v>
      </c>
      <c r="I1" s="4" t="s">
        <v>43</v>
      </c>
      <c r="J1" s="6" t="s">
        <v>135</v>
      </c>
      <c r="K1" s="3" t="s">
        <v>136</v>
      </c>
      <c r="L1" s="4" t="s">
        <v>137</v>
      </c>
      <c r="M1" s="4" t="s">
        <v>52</v>
      </c>
    </row>
    <row r="2" spans="1:13">
      <c r="A2" t="s">
        <v>53</v>
      </c>
      <c r="B2" s="1" t="s">
        <v>54</v>
      </c>
      <c r="C2" s="1">
        <v>2001</v>
      </c>
      <c r="D2" s="1" t="s">
        <v>138</v>
      </c>
      <c r="E2" s="1" t="s">
        <v>55</v>
      </c>
      <c r="F2" s="1" t="s">
        <v>139</v>
      </c>
      <c r="G2" s="1">
        <v>107910</v>
      </c>
      <c r="H2" s="1">
        <v>1989</v>
      </c>
      <c r="I2" s="1">
        <v>2003</v>
      </c>
      <c r="J2" s="1">
        <v>1.8185</v>
      </c>
      <c r="K2" s="1">
        <v>16533.53</v>
      </c>
    </row>
    <row r="3" spans="1:13">
      <c r="A3" t="s">
        <v>53</v>
      </c>
      <c r="B3" s="1" t="s">
        <v>54</v>
      </c>
      <c r="C3" s="1">
        <v>2001</v>
      </c>
      <c r="D3" s="1" t="s">
        <v>140</v>
      </c>
      <c r="E3" s="1" t="s">
        <v>55</v>
      </c>
      <c r="F3" s="1" t="s">
        <v>139</v>
      </c>
      <c r="G3" s="1">
        <v>3683879</v>
      </c>
      <c r="H3" s="1">
        <v>1993</v>
      </c>
      <c r="J3" s="1">
        <v>1.931</v>
      </c>
      <c r="K3" s="1">
        <v>2605731.75</v>
      </c>
      <c r="M3" s="1" t="s">
        <v>141</v>
      </c>
    </row>
    <row r="4" spans="1:13">
      <c r="A4" t="s">
        <v>53</v>
      </c>
      <c r="B4" s="1" t="s">
        <v>54</v>
      </c>
      <c r="C4" s="1">
        <v>2001</v>
      </c>
      <c r="D4" s="1" t="s">
        <v>142</v>
      </c>
      <c r="E4" s="1" t="s">
        <v>55</v>
      </c>
      <c r="F4" s="1" t="s">
        <v>139</v>
      </c>
      <c r="G4" s="1">
        <v>251495</v>
      </c>
      <c r="H4" s="1">
        <v>1995</v>
      </c>
      <c r="I4" s="1">
        <v>2024</v>
      </c>
      <c r="J4" s="1">
        <v>1</v>
      </c>
      <c r="K4" s="1">
        <v>211451.2</v>
      </c>
    </row>
    <row r="5" spans="1:13">
      <c r="A5" t="s">
        <v>53</v>
      </c>
      <c r="B5" s="1" t="s">
        <v>54</v>
      </c>
      <c r="C5" s="1">
        <v>2001</v>
      </c>
      <c r="D5" s="1" t="s">
        <v>143</v>
      </c>
      <c r="E5" s="1" t="s">
        <v>55</v>
      </c>
      <c r="F5" s="1" t="s">
        <v>139</v>
      </c>
      <c r="G5" s="1">
        <v>406588</v>
      </c>
      <c r="H5" s="1">
        <v>1999</v>
      </c>
      <c r="I5" s="1">
        <v>2018</v>
      </c>
      <c r="J5" s="1">
        <v>2.5230000000000001</v>
      </c>
      <c r="K5" s="1">
        <v>369793.6</v>
      </c>
    </row>
    <row r="6" spans="1:13">
      <c r="A6" t="s">
        <v>53</v>
      </c>
      <c r="B6" s="1" t="s">
        <v>54</v>
      </c>
      <c r="C6" s="1">
        <v>2001</v>
      </c>
      <c r="D6" s="1" t="s">
        <v>144</v>
      </c>
      <c r="E6" s="1" t="s">
        <v>55</v>
      </c>
      <c r="F6" s="1" t="s">
        <v>139</v>
      </c>
      <c r="G6" s="1">
        <v>1032500</v>
      </c>
      <c r="H6" s="1">
        <v>1999</v>
      </c>
      <c r="K6" s="1">
        <v>976446.6</v>
      </c>
      <c r="M6" s="1" t="s">
        <v>145</v>
      </c>
    </row>
    <row r="7" spans="1:13">
      <c r="A7" t="s">
        <v>53</v>
      </c>
      <c r="B7" s="1" t="s">
        <v>54</v>
      </c>
      <c r="C7" s="1">
        <v>2012</v>
      </c>
      <c r="D7" s="1" t="s">
        <v>146</v>
      </c>
      <c r="E7" s="1" t="s">
        <v>55</v>
      </c>
      <c r="F7" s="1" t="s">
        <v>139</v>
      </c>
      <c r="G7" s="1">
        <v>3795519.5</v>
      </c>
      <c r="H7" s="1">
        <v>2012</v>
      </c>
      <c r="I7" s="1">
        <v>2012</v>
      </c>
      <c r="K7" s="1">
        <v>38077.5</v>
      </c>
      <c r="M7" s="1" t="s">
        <v>147</v>
      </c>
    </row>
    <row r="8" spans="1:13">
      <c r="A8" t="s">
        <v>53</v>
      </c>
      <c r="B8" s="1" t="s">
        <v>54</v>
      </c>
      <c r="C8" s="1">
        <v>2012</v>
      </c>
      <c r="D8" s="1" t="s">
        <v>148</v>
      </c>
      <c r="E8" s="1" t="s">
        <v>55</v>
      </c>
      <c r="F8" s="1" t="s">
        <v>139</v>
      </c>
      <c r="G8" s="1">
        <v>251494.51</v>
      </c>
      <c r="H8" s="1">
        <v>2012</v>
      </c>
      <c r="I8" s="1">
        <v>2024</v>
      </c>
      <c r="K8" s="1">
        <v>119794.44</v>
      </c>
      <c r="M8" s="1" t="s">
        <v>149</v>
      </c>
    </row>
    <row r="9" spans="1:13">
      <c r="A9" t="s">
        <v>53</v>
      </c>
      <c r="B9" s="1" t="s">
        <v>54</v>
      </c>
      <c r="C9" s="1">
        <v>2012</v>
      </c>
      <c r="D9" s="1" t="s">
        <v>150</v>
      </c>
      <c r="E9" s="1" t="s">
        <v>55</v>
      </c>
      <c r="F9" s="1" t="s">
        <v>139</v>
      </c>
      <c r="G9" s="1">
        <v>406587</v>
      </c>
      <c r="H9" s="1">
        <v>2012</v>
      </c>
      <c r="I9" s="1">
        <v>2012</v>
      </c>
      <c r="K9" s="1">
        <v>0</v>
      </c>
      <c r="M9" s="1" t="s">
        <v>151</v>
      </c>
    </row>
    <row r="10" spans="1:13">
      <c r="A10" t="s">
        <v>53</v>
      </c>
      <c r="B10" s="1" t="s">
        <v>54</v>
      </c>
      <c r="C10" s="1">
        <v>2012</v>
      </c>
      <c r="D10" s="1" t="s">
        <v>152</v>
      </c>
      <c r="E10" s="1" t="s">
        <v>55</v>
      </c>
      <c r="F10" s="1" t="s">
        <v>139</v>
      </c>
      <c r="G10" s="1">
        <v>1032500</v>
      </c>
      <c r="H10" s="1">
        <v>2012</v>
      </c>
      <c r="I10" s="1">
        <v>2012</v>
      </c>
      <c r="K10" s="1">
        <v>0</v>
      </c>
      <c r="M10" s="1" t="s">
        <v>153</v>
      </c>
    </row>
    <row r="11" spans="1:13">
      <c r="A11" t="s">
        <v>53</v>
      </c>
      <c r="B11" s="1" t="s">
        <v>54</v>
      </c>
      <c r="C11" s="1">
        <v>2012</v>
      </c>
      <c r="D11" s="1" t="s">
        <v>154</v>
      </c>
      <c r="E11" s="1" t="s">
        <v>55</v>
      </c>
      <c r="F11" s="1" t="s">
        <v>139</v>
      </c>
      <c r="G11" s="1">
        <v>9610708</v>
      </c>
      <c r="H11" s="1">
        <v>2012</v>
      </c>
      <c r="I11" s="1">
        <v>2027</v>
      </c>
      <c r="K11" s="1">
        <v>6866424</v>
      </c>
      <c r="M11" s="1" t="s">
        <v>155</v>
      </c>
    </row>
    <row r="12" spans="1:13">
      <c r="A12" t="s">
        <v>53</v>
      </c>
      <c r="B12" s="1" t="s">
        <v>54</v>
      </c>
      <c r="C12" s="1">
        <v>2012</v>
      </c>
      <c r="D12" s="1" t="s">
        <v>156</v>
      </c>
      <c r="E12" s="1" t="s">
        <v>55</v>
      </c>
      <c r="F12" s="1" t="s">
        <v>139</v>
      </c>
      <c r="G12" s="1">
        <v>4164282.89</v>
      </c>
      <c r="H12" s="1">
        <v>2012</v>
      </c>
      <c r="I12" s="1">
        <v>2032</v>
      </c>
      <c r="K12" s="1">
        <v>4077585.02</v>
      </c>
      <c r="M12" s="1" t="s">
        <v>157</v>
      </c>
    </row>
    <row r="13" spans="1:13">
      <c r="A13" t="s">
        <v>53</v>
      </c>
      <c r="B13" s="1" t="s">
        <v>54</v>
      </c>
      <c r="C13" s="1">
        <v>2014</v>
      </c>
      <c r="D13" s="1" t="s">
        <v>148</v>
      </c>
      <c r="E13" s="1" t="s">
        <v>55</v>
      </c>
      <c r="F13" s="1" t="s">
        <v>139</v>
      </c>
      <c r="G13" s="1">
        <v>251495</v>
      </c>
      <c r="H13" s="1">
        <v>2012</v>
      </c>
      <c r="I13" s="1">
        <v>2024</v>
      </c>
      <c r="K13" s="1">
        <v>97470</v>
      </c>
      <c r="M13" s="1" t="s">
        <v>158</v>
      </c>
    </row>
    <row r="14" spans="1:13">
      <c r="A14" t="s">
        <v>53</v>
      </c>
      <c r="B14" s="1" t="s">
        <v>54</v>
      </c>
      <c r="C14" s="1">
        <v>2014</v>
      </c>
      <c r="D14" s="1" t="s">
        <v>154</v>
      </c>
      <c r="E14" s="1" t="s">
        <v>55</v>
      </c>
      <c r="F14" s="1" t="s">
        <v>139</v>
      </c>
      <c r="G14" s="1">
        <v>10053294.25</v>
      </c>
      <c r="H14" s="1">
        <v>2012</v>
      </c>
      <c r="I14" s="1">
        <v>2025</v>
      </c>
      <c r="K14" s="1">
        <v>6043541</v>
      </c>
      <c r="M14" s="1" t="s">
        <v>158</v>
      </c>
    </row>
    <row r="15" spans="1:13">
      <c r="A15" t="s">
        <v>53</v>
      </c>
      <c r="B15" s="1" t="s">
        <v>54</v>
      </c>
      <c r="C15" s="1">
        <v>2014</v>
      </c>
      <c r="D15" s="1" t="s">
        <v>156</v>
      </c>
      <c r="E15" s="1" t="s">
        <v>55</v>
      </c>
      <c r="F15" s="1" t="s">
        <v>139</v>
      </c>
      <c r="G15" s="1">
        <v>4257605</v>
      </c>
      <c r="H15" s="1">
        <v>2012</v>
      </c>
      <c r="I15" s="1">
        <v>2030</v>
      </c>
      <c r="K15" s="1">
        <v>3668185</v>
      </c>
      <c r="M15" s="1" t="s">
        <v>158</v>
      </c>
    </row>
    <row r="16" spans="1:13">
      <c r="A16" t="s">
        <v>53</v>
      </c>
      <c r="B16" s="1" t="s">
        <v>54</v>
      </c>
      <c r="C16" s="1">
        <v>2014</v>
      </c>
      <c r="D16" s="1" t="s">
        <v>159</v>
      </c>
      <c r="E16" s="1" t="s">
        <v>55</v>
      </c>
      <c r="F16" s="1" t="s">
        <v>160</v>
      </c>
      <c r="G16" s="1">
        <v>9350000</v>
      </c>
      <c r="H16" s="1">
        <v>2013</v>
      </c>
      <c r="I16" s="1">
        <v>2036</v>
      </c>
      <c r="J16" s="1">
        <v>1.5642857142857143</v>
      </c>
      <c r="K16" s="1">
        <v>9340000</v>
      </c>
    </row>
    <row r="17" spans="1:13">
      <c r="A17" t="s">
        <v>53</v>
      </c>
      <c r="B17" s="1" t="s">
        <v>54</v>
      </c>
      <c r="C17" s="1">
        <v>2016</v>
      </c>
      <c r="D17" s="1" t="s">
        <v>148</v>
      </c>
      <c r="E17" s="1" t="s">
        <v>55</v>
      </c>
      <c r="F17" s="1" t="s">
        <v>139</v>
      </c>
      <c r="G17" s="1">
        <v>251495.51</v>
      </c>
      <c r="H17" s="1">
        <v>2016</v>
      </c>
      <c r="I17" s="1">
        <v>2024</v>
      </c>
      <c r="K17" s="1">
        <v>80170.41</v>
      </c>
      <c r="M17" s="1" t="s">
        <v>161</v>
      </c>
    </row>
    <row r="18" spans="1:13">
      <c r="A18" t="s">
        <v>53</v>
      </c>
      <c r="B18" s="1" t="s">
        <v>54</v>
      </c>
      <c r="C18" s="1">
        <v>2016</v>
      </c>
      <c r="D18" s="1" t="s">
        <v>154</v>
      </c>
      <c r="E18" s="1" t="s">
        <v>55</v>
      </c>
      <c r="F18" s="1" t="s">
        <v>139</v>
      </c>
      <c r="G18" s="1">
        <v>10582415</v>
      </c>
      <c r="H18" s="1">
        <v>2016</v>
      </c>
      <c r="I18" s="1">
        <v>2027</v>
      </c>
      <c r="K18" s="1">
        <v>5662519.4800000004</v>
      </c>
      <c r="M18" s="1" t="s">
        <v>161</v>
      </c>
    </row>
    <row r="19" spans="1:13">
      <c r="A19" t="s">
        <v>53</v>
      </c>
      <c r="B19" s="1" t="s">
        <v>54</v>
      </c>
      <c r="C19" s="1">
        <v>2016</v>
      </c>
      <c r="D19" s="1" t="s">
        <v>156</v>
      </c>
      <c r="E19" s="1" t="s">
        <v>55</v>
      </c>
      <c r="F19" s="1" t="s">
        <v>139</v>
      </c>
      <c r="G19" s="1">
        <v>4456215.3499999996</v>
      </c>
      <c r="H19" s="1">
        <v>2016</v>
      </c>
      <c r="I19" s="1">
        <v>2031</v>
      </c>
      <c r="K19" s="1">
        <v>3482440.69</v>
      </c>
      <c r="M19" s="1" t="s">
        <v>161</v>
      </c>
    </row>
    <row r="20" spans="1:13" ht="15" customHeight="1">
      <c r="A20" t="s">
        <v>53</v>
      </c>
      <c r="B20" s="1" t="s">
        <v>54</v>
      </c>
      <c r="C20" s="1">
        <v>2016</v>
      </c>
      <c r="D20" s="1" t="s">
        <v>159</v>
      </c>
      <c r="E20" s="1" t="s">
        <v>55</v>
      </c>
      <c r="F20" s="1" t="s">
        <v>160</v>
      </c>
      <c r="G20" s="1">
        <v>9350000</v>
      </c>
      <c r="H20" s="1">
        <v>2013</v>
      </c>
      <c r="I20" s="1">
        <v>2036</v>
      </c>
      <c r="J20" s="1">
        <v>1.5642857142857143</v>
      </c>
      <c r="K20" s="1">
        <v>640000</v>
      </c>
      <c r="L20" s="1" t="s">
        <v>62</v>
      </c>
      <c r="M20" s="16" t="s">
        <v>162</v>
      </c>
    </row>
    <row r="21" spans="1:13">
      <c r="A21" t="s">
        <v>53</v>
      </c>
      <c r="B21" s="1" t="s">
        <v>54</v>
      </c>
      <c r="C21" s="1">
        <v>2016</v>
      </c>
      <c r="D21" s="1" t="s">
        <v>163</v>
      </c>
      <c r="E21" s="1" t="s">
        <v>55</v>
      </c>
      <c r="F21" s="1" t="s">
        <v>160</v>
      </c>
      <c r="G21" s="1">
        <v>8945000</v>
      </c>
      <c r="H21" s="1">
        <v>2015</v>
      </c>
      <c r="I21" s="1">
        <v>2040</v>
      </c>
      <c r="J21" s="1">
        <v>2.1428571428571428</v>
      </c>
      <c r="K21" s="1">
        <v>8925000</v>
      </c>
      <c r="L21" s="1" t="s">
        <v>62</v>
      </c>
      <c r="M21" s="1" t="s">
        <v>161</v>
      </c>
    </row>
    <row r="22" spans="1:13">
      <c r="A22" t="s">
        <v>53</v>
      </c>
      <c r="B22" s="1" t="s">
        <v>54</v>
      </c>
      <c r="C22" s="1">
        <v>2019</v>
      </c>
      <c r="D22" s="1" t="s">
        <v>148</v>
      </c>
      <c r="E22" s="1" t="s">
        <v>55</v>
      </c>
      <c r="F22" s="1" t="s">
        <v>139</v>
      </c>
      <c r="G22" s="1">
        <v>251495</v>
      </c>
      <c r="H22" s="1">
        <v>2012</v>
      </c>
      <c r="I22" s="1">
        <v>2024</v>
      </c>
      <c r="K22" s="1">
        <v>50352</v>
      </c>
      <c r="M22" s="1" t="s">
        <v>164</v>
      </c>
    </row>
    <row r="23" spans="1:13">
      <c r="A23" t="s">
        <v>53</v>
      </c>
      <c r="B23" s="1" t="s">
        <v>54</v>
      </c>
      <c r="C23" s="1">
        <v>2019</v>
      </c>
      <c r="D23" s="1" t="s">
        <v>154</v>
      </c>
      <c r="E23" s="1" t="s">
        <v>55</v>
      </c>
      <c r="F23" s="1" t="s">
        <v>139</v>
      </c>
      <c r="G23" s="1">
        <v>10582415</v>
      </c>
      <c r="H23" s="1">
        <v>2012</v>
      </c>
      <c r="K23" s="1">
        <v>4166909</v>
      </c>
      <c r="M23" s="1" t="s">
        <v>165</v>
      </c>
    </row>
    <row r="24" spans="1:13">
      <c r="A24" t="s">
        <v>53</v>
      </c>
      <c r="B24" s="1" t="s">
        <v>54</v>
      </c>
      <c r="C24" s="1">
        <v>2019</v>
      </c>
      <c r="D24" s="1" t="s">
        <v>156</v>
      </c>
      <c r="E24" s="1" t="s">
        <v>55</v>
      </c>
      <c r="F24" s="1" t="s">
        <v>139</v>
      </c>
      <c r="G24" s="1">
        <v>4480795</v>
      </c>
      <c r="H24" s="1">
        <v>2012</v>
      </c>
      <c r="I24" s="1">
        <v>2031</v>
      </c>
      <c r="K24" s="1">
        <v>2820495</v>
      </c>
      <c r="M24" s="1" t="s">
        <v>164</v>
      </c>
    </row>
    <row r="25" spans="1:13">
      <c r="A25" t="s">
        <v>53</v>
      </c>
      <c r="B25" s="1" t="s">
        <v>54</v>
      </c>
      <c r="C25" s="1">
        <v>2019</v>
      </c>
      <c r="D25" s="1" t="s">
        <v>159</v>
      </c>
      <c r="E25" s="1" t="s">
        <v>55</v>
      </c>
      <c r="F25" s="1" t="s">
        <v>160</v>
      </c>
      <c r="G25" s="1">
        <v>9350000</v>
      </c>
      <c r="H25" s="1">
        <v>2013</v>
      </c>
      <c r="I25" s="1">
        <v>2036</v>
      </c>
      <c r="J25" s="1">
        <v>1.5642857142857143</v>
      </c>
      <c r="K25" s="1">
        <v>640000</v>
      </c>
      <c r="L25" s="1" t="s">
        <v>62</v>
      </c>
      <c r="M25" s="1" t="s">
        <v>166</v>
      </c>
    </row>
    <row r="26" spans="1:13">
      <c r="A26" t="s">
        <v>53</v>
      </c>
      <c r="B26" s="1" t="s">
        <v>54</v>
      </c>
      <c r="C26" s="1">
        <v>2019</v>
      </c>
      <c r="D26" s="1" t="s">
        <v>163</v>
      </c>
      <c r="E26" s="1" t="s">
        <v>55</v>
      </c>
      <c r="F26" s="1" t="s">
        <v>160</v>
      </c>
      <c r="G26" s="1">
        <v>8945000</v>
      </c>
      <c r="H26" s="1">
        <v>2015</v>
      </c>
      <c r="I26" s="1">
        <v>2040</v>
      </c>
      <c r="J26" s="1">
        <v>2.1428571428571428</v>
      </c>
      <c r="K26" s="1">
        <v>8865000</v>
      </c>
      <c r="L26" s="1" t="s">
        <v>62</v>
      </c>
      <c r="M26" s="1" t="s">
        <v>167</v>
      </c>
    </row>
    <row r="27" spans="1:13">
      <c r="A27" t="s">
        <v>53</v>
      </c>
      <c r="B27" s="1" t="s">
        <v>54</v>
      </c>
      <c r="C27" s="1">
        <v>2019</v>
      </c>
      <c r="D27" s="1" t="s">
        <v>168</v>
      </c>
      <c r="E27" s="1" t="s">
        <v>55</v>
      </c>
      <c r="F27" s="1" t="s">
        <v>160</v>
      </c>
      <c r="G27" s="1">
        <v>9905000</v>
      </c>
      <c r="H27" s="1">
        <v>2017</v>
      </c>
      <c r="I27" s="1">
        <v>2036</v>
      </c>
      <c r="J27" s="1">
        <v>2.0983333333333332</v>
      </c>
      <c r="K27" s="1">
        <v>9755000</v>
      </c>
      <c r="L27" s="1" t="s">
        <v>62</v>
      </c>
    </row>
    <row r="28" spans="1:13">
      <c r="A28" t="s">
        <v>53</v>
      </c>
      <c r="B28" s="1" t="s">
        <v>54</v>
      </c>
      <c r="C28" s="1">
        <v>2012</v>
      </c>
      <c r="D28" s="1" t="s">
        <v>169</v>
      </c>
      <c r="E28" s="1" t="s">
        <v>67</v>
      </c>
      <c r="F28" s="1" t="s">
        <v>139</v>
      </c>
      <c r="G28" s="1">
        <v>6377819.75</v>
      </c>
      <c r="K28" s="1">
        <v>957988.23</v>
      </c>
      <c r="M28" s="1" t="s">
        <v>170</v>
      </c>
    </row>
    <row r="29" spans="1:13">
      <c r="A29" t="s">
        <v>53</v>
      </c>
      <c r="B29" s="1" t="s">
        <v>54</v>
      </c>
      <c r="C29" s="1">
        <v>2012</v>
      </c>
      <c r="D29" s="1" t="s">
        <v>171</v>
      </c>
      <c r="E29" s="1" t="s">
        <v>67</v>
      </c>
      <c r="F29" s="1" t="s">
        <v>139</v>
      </c>
      <c r="G29" s="1">
        <v>5893926.3899999997</v>
      </c>
      <c r="K29" s="1">
        <v>3168476.33</v>
      </c>
      <c r="M29" s="1" t="s">
        <v>172</v>
      </c>
    </row>
    <row r="30" spans="1:13">
      <c r="A30" t="s">
        <v>53</v>
      </c>
      <c r="B30" s="1" t="s">
        <v>54</v>
      </c>
      <c r="C30" s="1">
        <v>2017</v>
      </c>
      <c r="D30" s="1" t="s">
        <v>171</v>
      </c>
      <c r="E30" s="1" t="s">
        <v>67</v>
      </c>
      <c r="F30" s="1" t="s">
        <v>139</v>
      </c>
      <c r="G30" s="1">
        <v>5893926</v>
      </c>
    </row>
    <row r="31" spans="1:13">
      <c r="A31" t="s">
        <v>53</v>
      </c>
      <c r="B31" s="1" t="s">
        <v>54</v>
      </c>
      <c r="C31" s="1">
        <v>2017</v>
      </c>
      <c r="D31" s="1" t="s">
        <v>159</v>
      </c>
      <c r="E31" s="1" t="s">
        <v>67</v>
      </c>
      <c r="F31" s="1" t="s">
        <v>160</v>
      </c>
      <c r="G31" s="1">
        <v>1650000</v>
      </c>
      <c r="H31" s="1">
        <v>2012</v>
      </c>
      <c r="I31" s="1">
        <v>2021</v>
      </c>
      <c r="L31" s="1" t="s">
        <v>62</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
  <sheetViews>
    <sheetView workbookViewId="0">
      <pane ySplit="1" topLeftCell="A106" activePane="bottomLeft" state="frozen"/>
      <selection pane="bottomLeft" activeCell="E123" sqref="E123"/>
    </sheetView>
  </sheetViews>
  <sheetFormatPr defaultColWidth="8.6640625" defaultRowHeight="14.4"/>
  <cols>
    <col min="1" max="4" width="8.6640625" style="1"/>
    <col min="5" max="5" width="9.109375" style="1" bestFit="1" customWidth="1"/>
    <col min="6" max="6" width="8.6640625" style="1"/>
    <col min="7" max="7" width="12.109375" style="1" bestFit="1" customWidth="1"/>
    <col min="8" max="8" width="11.6640625" style="1" bestFit="1" customWidth="1"/>
    <col min="9" max="9" width="15" style="1" bestFit="1" customWidth="1"/>
    <col min="10" max="16" width="8.6640625" style="1"/>
    <col min="17" max="17" width="10.109375" style="1" bestFit="1" customWidth="1"/>
    <col min="18" max="16384" width="8.6640625" style="1"/>
  </cols>
  <sheetData>
    <row r="1" spans="1:10">
      <c r="A1" s="11" t="s">
        <v>34</v>
      </c>
      <c r="B1" s="11" t="s">
        <v>35</v>
      </c>
      <c r="C1" s="11" t="s">
        <v>36</v>
      </c>
      <c r="D1" s="11" t="s">
        <v>173</v>
      </c>
      <c r="E1" s="11" t="s">
        <v>174</v>
      </c>
      <c r="F1" s="11" t="s">
        <v>83</v>
      </c>
      <c r="G1" s="11" t="s">
        <v>175</v>
      </c>
      <c r="H1" s="11" t="s">
        <v>176</v>
      </c>
      <c r="I1" s="11" t="s">
        <v>177</v>
      </c>
      <c r="J1" s="11" t="s">
        <v>52</v>
      </c>
    </row>
    <row r="2" spans="1:10">
      <c r="A2" t="s">
        <v>53</v>
      </c>
      <c r="B2" s="1" t="s">
        <v>54</v>
      </c>
      <c r="C2" s="29">
        <v>1992</v>
      </c>
      <c r="D2" s="29"/>
      <c r="E2" s="29">
        <v>2875000</v>
      </c>
      <c r="F2" s="29">
        <v>11470.86</v>
      </c>
      <c r="G2" s="29"/>
      <c r="H2" s="29"/>
      <c r="I2" s="29"/>
      <c r="J2" s="29"/>
    </row>
    <row r="3" spans="1:10">
      <c r="A3" t="s">
        <v>53</v>
      </c>
      <c r="B3" s="1" t="s">
        <v>54</v>
      </c>
      <c r="C3" s="29">
        <v>2001</v>
      </c>
      <c r="D3" s="29"/>
      <c r="E3" s="29">
        <v>1640000</v>
      </c>
      <c r="F3" s="29">
        <v>5204</v>
      </c>
      <c r="G3" s="29"/>
      <c r="H3" s="29"/>
      <c r="I3" s="29"/>
      <c r="J3" s="29"/>
    </row>
    <row r="4" spans="1:10">
      <c r="A4" t="s">
        <v>53</v>
      </c>
      <c r="B4" s="1" t="s">
        <v>54</v>
      </c>
      <c r="C4" s="1">
        <v>2012</v>
      </c>
      <c r="D4" s="1">
        <v>2012</v>
      </c>
      <c r="E4" s="1">
        <v>9350000</v>
      </c>
      <c r="F4" s="1">
        <v>-147420</v>
      </c>
      <c r="G4" s="17">
        <f>E4+F4-I4</f>
        <v>8052483.6899999995</v>
      </c>
      <c r="H4" s="17">
        <v>951738.62000000011</v>
      </c>
      <c r="I4" s="17">
        <v>1150096.31</v>
      </c>
      <c r="J4" s="1" t="s">
        <v>178</v>
      </c>
    </row>
    <row r="5" spans="1:10">
      <c r="A5" t="s">
        <v>53</v>
      </c>
      <c r="B5" s="1" t="s">
        <v>54</v>
      </c>
      <c r="C5" s="1">
        <v>2012</v>
      </c>
      <c r="D5" s="1">
        <v>2013</v>
      </c>
      <c r="G5" s="17"/>
      <c r="H5" s="17">
        <v>926922.84000000008</v>
      </c>
      <c r="I5" s="17">
        <v>1292190.3400000001</v>
      </c>
    </row>
    <row r="6" spans="1:10">
      <c r="A6" t="s">
        <v>53</v>
      </c>
      <c r="B6" s="1" t="s">
        <v>54</v>
      </c>
      <c r="C6" s="1">
        <v>2012</v>
      </c>
      <c r="D6" s="1">
        <v>2014</v>
      </c>
      <c r="G6" s="17"/>
      <c r="H6" s="17">
        <v>926922.84000000008</v>
      </c>
      <c r="I6" s="17">
        <v>1292090.3400000001</v>
      </c>
    </row>
    <row r="7" spans="1:10">
      <c r="A7" t="s">
        <v>53</v>
      </c>
      <c r="B7" s="1" t="s">
        <v>54</v>
      </c>
      <c r="C7" s="1">
        <v>2012</v>
      </c>
      <c r="D7" s="1">
        <v>2015</v>
      </c>
      <c r="G7" s="17"/>
      <c r="H7" s="17">
        <v>926922.84000000008</v>
      </c>
      <c r="I7" s="17">
        <v>1291975.3400000001</v>
      </c>
    </row>
    <row r="8" spans="1:10">
      <c r="A8" t="s">
        <v>53</v>
      </c>
      <c r="B8" s="1" t="s">
        <v>54</v>
      </c>
      <c r="C8" s="1">
        <v>2012</v>
      </c>
      <c r="D8" s="1">
        <v>2016</v>
      </c>
      <c r="G8" s="17"/>
      <c r="H8" s="17">
        <v>926922.84000000008</v>
      </c>
      <c r="I8" s="17">
        <v>1291855.3400000001</v>
      </c>
    </row>
    <row r="9" spans="1:10">
      <c r="A9" t="s">
        <v>53</v>
      </c>
      <c r="B9" s="1" t="s">
        <v>54</v>
      </c>
      <c r="C9" s="1">
        <v>2012</v>
      </c>
      <c r="D9" s="1">
        <v>2017</v>
      </c>
      <c r="G9" s="17"/>
      <c r="H9" s="17">
        <v>926922.84000000008</v>
      </c>
      <c r="I9" s="17">
        <v>1291705.3400000001</v>
      </c>
    </row>
    <row r="10" spans="1:10">
      <c r="A10" t="s">
        <v>53</v>
      </c>
      <c r="B10" s="1" t="s">
        <v>54</v>
      </c>
      <c r="C10" s="1">
        <v>2012</v>
      </c>
      <c r="D10" s="1">
        <v>2018</v>
      </c>
      <c r="G10" s="17"/>
      <c r="H10" s="17">
        <v>926922.84000000008</v>
      </c>
      <c r="I10" s="17">
        <v>1291530.3400000001</v>
      </c>
    </row>
    <row r="11" spans="1:10">
      <c r="A11" t="s">
        <v>53</v>
      </c>
      <c r="B11" s="1" t="s">
        <v>54</v>
      </c>
      <c r="C11" s="1">
        <v>2012</v>
      </c>
      <c r="D11" s="1">
        <v>2019</v>
      </c>
      <c r="G11" s="17"/>
      <c r="H11" s="17">
        <v>926922.84000000008</v>
      </c>
      <c r="I11" s="17">
        <v>1291325.3400000001</v>
      </c>
    </row>
    <row r="12" spans="1:10">
      <c r="A12" t="s">
        <v>53</v>
      </c>
      <c r="B12" s="1" t="s">
        <v>54</v>
      </c>
      <c r="C12" s="1">
        <v>2012</v>
      </c>
      <c r="D12" s="1">
        <v>2020</v>
      </c>
      <c r="G12" s="17"/>
      <c r="H12" s="17">
        <v>926922.84000000008</v>
      </c>
      <c r="I12" s="17">
        <v>1291095.3400000001</v>
      </c>
    </row>
    <row r="13" spans="1:10">
      <c r="A13" t="s">
        <v>53</v>
      </c>
      <c r="B13" s="1" t="s">
        <v>54</v>
      </c>
      <c r="C13" s="1">
        <v>2012</v>
      </c>
      <c r="D13" s="1">
        <v>2021</v>
      </c>
      <c r="G13" s="17"/>
      <c r="H13" s="17">
        <v>926922.84000000008</v>
      </c>
      <c r="I13" s="17">
        <v>1290750.3400000001</v>
      </c>
    </row>
    <row r="14" spans="1:10">
      <c r="A14" t="s">
        <v>53</v>
      </c>
      <c r="B14" s="1" t="s">
        <v>54</v>
      </c>
      <c r="C14" s="1">
        <v>2012</v>
      </c>
      <c r="D14" s="1">
        <v>2022</v>
      </c>
      <c r="G14" s="17"/>
      <c r="H14" s="17">
        <v>926922.84000000008</v>
      </c>
      <c r="I14" s="17">
        <v>1290405.3400000001</v>
      </c>
    </row>
    <row r="15" spans="1:10">
      <c r="A15" t="s">
        <v>53</v>
      </c>
      <c r="B15" s="1" t="s">
        <v>54</v>
      </c>
      <c r="C15" s="1">
        <v>2012</v>
      </c>
      <c r="D15" s="1">
        <v>2023</v>
      </c>
      <c r="G15" s="17"/>
      <c r="H15" s="17">
        <v>926922.84000000008</v>
      </c>
      <c r="I15" s="17">
        <v>1290060.3400000001</v>
      </c>
    </row>
    <row r="16" spans="1:10">
      <c r="A16" t="s">
        <v>53</v>
      </c>
      <c r="B16" s="1" t="s">
        <v>54</v>
      </c>
      <c r="C16" s="1">
        <v>2012</v>
      </c>
      <c r="D16" s="1">
        <v>2024</v>
      </c>
      <c r="G16" s="17"/>
      <c r="H16" s="17">
        <v>923480.04</v>
      </c>
      <c r="I16" s="17">
        <v>1291272.54</v>
      </c>
    </row>
    <row r="17" spans="1:10">
      <c r="A17" t="s">
        <v>53</v>
      </c>
      <c r="B17" s="1" t="s">
        <v>54</v>
      </c>
      <c r="C17" s="1">
        <v>2012</v>
      </c>
      <c r="D17" s="1">
        <v>2025</v>
      </c>
      <c r="G17" s="17"/>
      <c r="H17" s="17">
        <v>916594.44</v>
      </c>
      <c r="I17" s="17">
        <v>1293869.44</v>
      </c>
    </row>
    <row r="18" spans="1:10">
      <c r="A18" t="s">
        <v>53</v>
      </c>
      <c r="B18" s="1" t="s">
        <v>54</v>
      </c>
      <c r="C18" s="1">
        <v>2012</v>
      </c>
      <c r="D18" s="1">
        <v>2026</v>
      </c>
      <c r="G18" s="17"/>
      <c r="H18" s="17">
        <v>916594.44</v>
      </c>
      <c r="I18" s="17">
        <v>1293006.94</v>
      </c>
    </row>
    <row r="19" spans="1:10">
      <c r="A19" t="s">
        <v>53</v>
      </c>
      <c r="B19" s="1" t="s">
        <v>54</v>
      </c>
      <c r="C19" s="1">
        <v>2012</v>
      </c>
      <c r="D19" s="1">
        <v>2027</v>
      </c>
      <c r="G19" s="17"/>
      <c r="H19" s="17">
        <v>303058.80000000005</v>
      </c>
      <c r="I19" s="17">
        <v>1293608.8</v>
      </c>
    </row>
    <row r="20" spans="1:10">
      <c r="A20" t="s">
        <v>53</v>
      </c>
      <c r="B20" s="1" t="s">
        <v>54</v>
      </c>
      <c r="C20" s="1">
        <v>2012</v>
      </c>
      <c r="D20" s="1">
        <v>2028</v>
      </c>
      <c r="G20" s="17"/>
      <c r="H20" s="17">
        <v>247283.04000000004</v>
      </c>
      <c r="I20" s="17">
        <v>1290433.04</v>
      </c>
    </row>
    <row r="21" spans="1:10">
      <c r="A21" t="s">
        <v>53</v>
      </c>
      <c r="B21" s="1" t="s">
        <v>54</v>
      </c>
      <c r="C21" s="1">
        <v>2012</v>
      </c>
      <c r="D21" s="1">
        <v>2029</v>
      </c>
      <c r="G21" s="17"/>
      <c r="H21" s="17">
        <v>247283.04000000004</v>
      </c>
      <c r="I21" s="17">
        <v>1290408.04</v>
      </c>
    </row>
    <row r="22" spans="1:10">
      <c r="A22" t="s">
        <v>53</v>
      </c>
      <c r="B22" s="1" t="s">
        <v>54</v>
      </c>
      <c r="C22" s="1">
        <v>2012</v>
      </c>
      <c r="D22" s="1">
        <v>2030</v>
      </c>
      <c r="G22" s="17"/>
      <c r="H22" s="17">
        <v>247283.04000000004</v>
      </c>
      <c r="I22" s="17">
        <v>1294508.04</v>
      </c>
    </row>
    <row r="23" spans="1:10">
      <c r="A23" t="s">
        <v>53</v>
      </c>
      <c r="B23" s="1" t="s">
        <v>54</v>
      </c>
      <c r="C23" s="1">
        <v>2012</v>
      </c>
      <c r="D23" s="1">
        <v>2031</v>
      </c>
      <c r="G23" s="17"/>
      <c r="H23" s="17">
        <v>247283.04000000004</v>
      </c>
      <c r="I23" s="17">
        <v>1290633.04</v>
      </c>
    </row>
    <row r="24" spans="1:10">
      <c r="A24" t="s">
        <v>53</v>
      </c>
      <c r="B24" s="1" t="s">
        <v>54</v>
      </c>
      <c r="C24" s="1">
        <v>2012</v>
      </c>
      <c r="D24" s="1">
        <v>2032</v>
      </c>
      <c r="G24" s="17"/>
      <c r="H24" s="17">
        <v>247283.04000000004</v>
      </c>
      <c r="I24" s="17">
        <v>1290820.54</v>
      </c>
    </row>
    <row r="25" spans="1:10">
      <c r="A25" t="s">
        <v>53</v>
      </c>
      <c r="B25" s="1" t="s">
        <v>54</v>
      </c>
      <c r="C25" s="1">
        <v>2012</v>
      </c>
      <c r="D25" s="1">
        <v>2033</v>
      </c>
      <c r="G25" s="17"/>
      <c r="H25" s="17">
        <v>0</v>
      </c>
      <c r="I25" s="17">
        <v>1292600</v>
      </c>
    </row>
    <row r="26" spans="1:10">
      <c r="A26" t="s">
        <v>53</v>
      </c>
      <c r="B26" s="1" t="s">
        <v>54</v>
      </c>
      <c r="C26" s="1">
        <v>2012</v>
      </c>
      <c r="D26" s="1">
        <v>2034</v>
      </c>
      <c r="G26" s="17"/>
      <c r="H26" s="17">
        <v>0</v>
      </c>
      <c r="I26" s="17">
        <v>1293400</v>
      </c>
    </row>
    <row r="27" spans="1:10">
      <c r="A27" t="s">
        <v>53</v>
      </c>
      <c r="B27" s="1" t="s">
        <v>54</v>
      </c>
      <c r="C27" s="1">
        <v>2012</v>
      </c>
      <c r="D27" s="1">
        <v>2035</v>
      </c>
      <c r="G27" s="17"/>
      <c r="H27" s="17">
        <v>0</v>
      </c>
      <c r="I27" s="17">
        <v>1292400</v>
      </c>
    </row>
    <row r="28" spans="1:10">
      <c r="A28" t="s">
        <v>53</v>
      </c>
      <c r="B28" s="1" t="s">
        <v>54</v>
      </c>
      <c r="C28" s="1">
        <v>2012</v>
      </c>
      <c r="D28" s="1">
        <v>2036</v>
      </c>
      <c r="G28" s="17"/>
      <c r="H28" s="17">
        <v>0</v>
      </c>
      <c r="I28" s="17">
        <v>1289600</v>
      </c>
    </row>
    <row r="29" spans="1:10">
      <c r="A29" t="s">
        <v>53</v>
      </c>
      <c r="B29" s="1" t="s">
        <v>54</v>
      </c>
      <c r="C29" s="1">
        <v>2014</v>
      </c>
      <c r="D29" s="1">
        <v>2014</v>
      </c>
      <c r="E29" s="1">
        <v>8945000</v>
      </c>
      <c r="F29" s="1">
        <v>41434.379999999997</v>
      </c>
      <c r="G29" s="1">
        <f t="shared" ref="G29" si="0">E29+F29-I29</f>
        <v>8335389.2100000009</v>
      </c>
      <c r="H29" s="1">
        <v>609610.79</v>
      </c>
      <c r="I29" s="18">
        <v>651045.17000000004</v>
      </c>
      <c r="J29" s="1" t="s">
        <v>179</v>
      </c>
    </row>
    <row r="30" spans="1:10">
      <c r="A30" t="s">
        <v>53</v>
      </c>
      <c r="B30" s="1" t="s">
        <v>54</v>
      </c>
      <c r="C30" s="1">
        <v>2014</v>
      </c>
      <c r="D30" s="1">
        <v>2015</v>
      </c>
      <c r="H30" s="1">
        <v>1457712.84</v>
      </c>
      <c r="I30" s="18">
        <v>1643450.34</v>
      </c>
    </row>
    <row r="31" spans="1:10">
      <c r="A31" t="s">
        <v>53</v>
      </c>
      <c r="B31" s="1" t="s">
        <v>54</v>
      </c>
      <c r="C31" s="1">
        <v>2014</v>
      </c>
      <c r="D31" s="1">
        <v>2016</v>
      </c>
      <c r="H31" s="1">
        <v>1457392.84</v>
      </c>
      <c r="I31" s="18">
        <v>1642930.34</v>
      </c>
    </row>
    <row r="32" spans="1:10">
      <c r="A32" t="s">
        <v>53</v>
      </c>
      <c r="B32" s="1" t="s">
        <v>54</v>
      </c>
      <c r="C32" s="1">
        <v>2014</v>
      </c>
      <c r="D32" s="1">
        <v>2017</v>
      </c>
      <c r="H32" s="1">
        <v>1457042.84</v>
      </c>
      <c r="I32" s="18">
        <v>1642380.34</v>
      </c>
    </row>
    <row r="33" spans="1:9">
      <c r="A33" t="s">
        <v>53</v>
      </c>
      <c r="B33" s="1" t="s">
        <v>54</v>
      </c>
      <c r="C33" s="1">
        <v>2014</v>
      </c>
      <c r="D33" s="1">
        <v>2018</v>
      </c>
      <c r="H33" s="1">
        <v>1456667.84</v>
      </c>
      <c r="I33" s="18">
        <v>1641805.34</v>
      </c>
    </row>
    <row r="34" spans="1:9">
      <c r="A34" t="s">
        <v>53</v>
      </c>
      <c r="B34" s="1" t="s">
        <v>54</v>
      </c>
      <c r="C34" s="1">
        <v>2014</v>
      </c>
      <c r="D34" s="1">
        <v>2019</v>
      </c>
      <c r="H34" s="1">
        <v>1456262.84</v>
      </c>
      <c r="I34" s="18">
        <v>1641200.34</v>
      </c>
    </row>
    <row r="35" spans="1:9">
      <c r="A35" t="s">
        <v>53</v>
      </c>
      <c r="B35" s="1" t="s">
        <v>54</v>
      </c>
      <c r="C35" s="1">
        <v>2014</v>
      </c>
      <c r="D35" s="1">
        <v>2020</v>
      </c>
      <c r="H35" s="1">
        <v>1455832.84</v>
      </c>
      <c r="I35" s="18">
        <v>1640570.34</v>
      </c>
    </row>
    <row r="36" spans="1:9">
      <c r="A36" t="s">
        <v>53</v>
      </c>
      <c r="B36" s="1" t="s">
        <v>54</v>
      </c>
      <c r="C36" s="1">
        <v>2014</v>
      </c>
      <c r="D36" s="1">
        <v>2021</v>
      </c>
      <c r="H36" s="1">
        <v>1455287.84</v>
      </c>
      <c r="I36" s="18">
        <v>1644825.34</v>
      </c>
    </row>
    <row r="37" spans="1:9">
      <c r="A37" t="s">
        <v>53</v>
      </c>
      <c r="B37" s="1" t="s">
        <v>54</v>
      </c>
      <c r="C37" s="1">
        <v>2014</v>
      </c>
      <c r="D37" s="1">
        <v>2022</v>
      </c>
      <c r="H37" s="1">
        <v>1454599.09</v>
      </c>
      <c r="I37" s="18">
        <v>1643792.84</v>
      </c>
    </row>
    <row r="38" spans="1:9">
      <c r="A38" t="s">
        <v>53</v>
      </c>
      <c r="B38" s="1" t="s">
        <v>54</v>
      </c>
      <c r="C38" s="1">
        <v>2014</v>
      </c>
      <c r="D38" s="1">
        <v>2023</v>
      </c>
      <c r="H38" s="1">
        <v>1453910.34</v>
      </c>
      <c r="I38" s="18">
        <v>1642760.34</v>
      </c>
    </row>
    <row r="39" spans="1:9">
      <c r="A39" t="s">
        <v>53</v>
      </c>
      <c r="B39" s="1" t="s">
        <v>54</v>
      </c>
      <c r="C39" s="1">
        <v>2014</v>
      </c>
      <c r="D39" s="1">
        <v>2024</v>
      </c>
      <c r="H39" s="1">
        <v>1454778.79</v>
      </c>
      <c r="I39" s="18">
        <v>1643285.04</v>
      </c>
    </row>
    <row r="40" spans="1:9">
      <c r="A40" t="s">
        <v>53</v>
      </c>
      <c r="B40" s="1" t="s">
        <v>54</v>
      </c>
      <c r="C40" s="1">
        <v>2014</v>
      </c>
      <c r="D40" s="1">
        <v>2025</v>
      </c>
      <c r="H40" s="1">
        <v>891908.27</v>
      </c>
      <c r="I40" s="18">
        <v>1640070.77</v>
      </c>
    </row>
    <row r="41" spans="1:9">
      <c r="A41" t="s">
        <v>53</v>
      </c>
      <c r="B41" s="1" t="s">
        <v>54</v>
      </c>
      <c r="C41" s="1">
        <v>2014</v>
      </c>
      <c r="D41" s="1">
        <v>2026</v>
      </c>
      <c r="H41" s="1">
        <v>778814.29</v>
      </c>
      <c r="I41" s="18">
        <v>1643933.04</v>
      </c>
    </row>
    <row r="42" spans="1:9">
      <c r="A42" t="s">
        <v>53</v>
      </c>
      <c r="B42" s="1" t="s">
        <v>54</v>
      </c>
      <c r="C42" s="1">
        <v>2014</v>
      </c>
      <c r="D42" s="1">
        <v>2027</v>
      </c>
      <c r="H42" s="1">
        <v>1382301.79</v>
      </c>
      <c r="I42" s="18">
        <v>1641770.54</v>
      </c>
    </row>
    <row r="43" spans="1:9">
      <c r="A43" t="s">
        <v>53</v>
      </c>
      <c r="B43" s="1" t="s">
        <v>54</v>
      </c>
      <c r="C43" s="1">
        <v>2014</v>
      </c>
      <c r="D43" s="1">
        <v>2028</v>
      </c>
      <c r="H43" s="1">
        <v>1432601.79</v>
      </c>
      <c r="I43" s="18">
        <v>1639770.54</v>
      </c>
    </row>
    <row r="44" spans="1:9">
      <c r="A44" t="s">
        <v>53</v>
      </c>
      <c r="B44" s="1" t="s">
        <v>54</v>
      </c>
      <c r="C44" s="1">
        <v>2014</v>
      </c>
      <c r="D44" s="1">
        <v>2029</v>
      </c>
      <c r="H44" s="1">
        <v>1431276.79</v>
      </c>
      <c r="I44" s="18">
        <v>1642145.54</v>
      </c>
    </row>
    <row r="45" spans="1:9">
      <c r="A45" t="s">
        <v>53</v>
      </c>
      <c r="B45" s="1" t="s">
        <v>54</v>
      </c>
      <c r="C45" s="1">
        <v>2014</v>
      </c>
      <c r="D45" s="1">
        <v>2030</v>
      </c>
      <c r="H45" s="1">
        <v>1387840.47</v>
      </c>
      <c r="I45" s="18">
        <v>1642309.22</v>
      </c>
    </row>
    <row r="46" spans="1:9">
      <c r="A46" t="s">
        <v>53</v>
      </c>
      <c r="B46" s="1" t="s">
        <v>54</v>
      </c>
      <c r="C46" s="1">
        <v>2014</v>
      </c>
      <c r="D46" s="1">
        <v>2031</v>
      </c>
      <c r="H46" s="1">
        <v>1180518.75</v>
      </c>
      <c r="I46" s="18">
        <v>1642687.5</v>
      </c>
    </row>
    <row r="47" spans="1:9">
      <c r="A47" t="s">
        <v>53</v>
      </c>
      <c r="B47" s="1" t="s">
        <v>54</v>
      </c>
      <c r="C47" s="1">
        <v>2014</v>
      </c>
      <c r="D47" s="1">
        <v>2032</v>
      </c>
      <c r="H47" s="1">
        <v>1174206.25</v>
      </c>
      <c r="I47" s="18">
        <v>1639875</v>
      </c>
    </row>
    <row r="48" spans="1:9">
      <c r="A48" t="s">
        <v>53</v>
      </c>
      <c r="B48" s="1" t="s">
        <v>54</v>
      </c>
      <c r="C48" s="1">
        <v>2014</v>
      </c>
      <c r="D48" s="1">
        <v>2033</v>
      </c>
      <c r="H48" s="1">
        <v>1416568.75</v>
      </c>
      <c r="I48" s="18">
        <v>1640537.5</v>
      </c>
    </row>
    <row r="49" spans="1:10">
      <c r="A49" t="s">
        <v>53</v>
      </c>
      <c r="B49" s="1" t="s">
        <v>54</v>
      </c>
      <c r="C49" s="1">
        <v>2014</v>
      </c>
      <c r="D49" s="1">
        <v>2034</v>
      </c>
      <c r="H49" s="1">
        <v>1415493.75</v>
      </c>
      <c r="I49" s="18">
        <v>1642587.5</v>
      </c>
    </row>
    <row r="50" spans="1:10">
      <c r="A50" t="s">
        <v>53</v>
      </c>
      <c r="B50" s="1" t="s">
        <v>54</v>
      </c>
      <c r="C50" s="1">
        <v>2014</v>
      </c>
      <c r="D50" s="1">
        <v>2035</v>
      </c>
      <c r="H50" s="1">
        <v>1412525</v>
      </c>
      <c r="I50" s="18">
        <v>1642650</v>
      </c>
    </row>
    <row r="51" spans="1:10">
      <c r="A51" t="s">
        <v>53</v>
      </c>
      <c r="B51" s="1" t="s">
        <v>54</v>
      </c>
      <c r="C51" s="1">
        <v>2014</v>
      </c>
      <c r="D51" s="1">
        <v>2036</v>
      </c>
      <c r="H51" s="1">
        <v>1407662.5</v>
      </c>
      <c r="I51" s="18">
        <v>1640725</v>
      </c>
    </row>
    <row r="52" spans="1:10">
      <c r="A52" t="s">
        <v>53</v>
      </c>
      <c r="B52" s="1" t="s">
        <v>54</v>
      </c>
      <c r="C52" s="1">
        <v>2014</v>
      </c>
      <c r="D52" s="1">
        <v>2037</v>
      </c>
      <c r="H52" s="1">
        <v>115906.25</v>
      </c>
      <c r="I52" s="18">
        <v>1641812.5</v>
      </c>
    </row>
    <row r="53" spans="1:10">
      <c r="A53" t="s">
        <v>53</v>
      </c>
      <c r="B53" s="1" t="s">
        <v>54</v>
      </c>
      <c r="C53" s="1">
        <v>2014</v>
      </c>
      <c r="D53" s="1">
        <v>2038</v>
      </c>
      <c r="H53" s="1">
        <v>89468.75</v>
      </c>
      <c r="I53" s="18">
        <v>1643937.5</v>
      </c>
    </row>
    <row r="54" spans="1:10">
      <c r="A54" t="s">
        <v>53</v>
      </c>
      <c r="B54" s="1" t="s">
        <v>54</v>
      </c>
      <c r="C54" s="1">
        <v>2014</v>
      </c>
      <c r="D54" s="1">
        <v>2039</v>
      </c>
      <c r="H54" s="1">
        <v>62000</v>
      </c>
      <c r="I54" s="18">
        <v>1644000</v>
      </c>
    </row>
    <row r="55" spans="1:10">
      <c r="A55" t="s">
        <v>53</v>
      </c>
      <c r="B55" s="1" t="s">
        <v>54</v>
      </c>
      <c r="C55" s="1">
        <v>2014</v>
      </c>
      <c r="D55" s="1">
        <v>2040</v>
      </c>
      <c r="H55" s="1">
        <v>31600</v>
      </c>
      <c r="I55" s="18">
        <v>1643200</v>
      </c>
    </row>
    <row r="56" spans="1:10">
      <c r="A56" t="s">
        <v>53</v>
      </c>
      <c r="B56" s="1" t="s">
        <v>54</v>
      </c>
      <c r="C56" s="1">
        <v>2016</v>
      </c>
      <c r="D56" s="1">
        <v>2016</v>
      </c>
      <c r="E56" s="1">
        <v>9905000</v>
      </c>
      <c r="H56" s="17">
        <v>636181.16</v>
      </c>
      <c r="I56" s="19">
        <v>687942.27</v>
      </c>
      <c r="J56" s="1" t="s">
        <v>179</v>
      </c>
    </row>
    <row r="57" spans="1:10">
      <c r="A57" t="s">
        <v>53</v>
      </c>
      <c r="B57" s="1" t="s">
        <v>54</v>
      </c>
      <c r="C57" s="1">
        <v>2016</v>
      </c>
      <c r="D57" s="1">
        <v>2017</v>
      </c>
      <c r="H57" s="17">
        <v>1385062.32</v>
      </c>
      <c r="I57" s="19">
        <v>1593162.32</v>
      </c>
    </row>
    <row r="58" spans="1:10">
      <c r="A58" t="s">
        <v>53</v>
      </c>
      <c r="B58" s="1" t="s">
        <v>54</v>
      </c>
      <c r="C58" s="1">
        <v>2016</v>
      </c>
      <c r="D58" s="1">
        <v>2018</v>
      </c>
      <c r="H58" s="17">
        <v>1383912.32</v>
      </c>
      <c r="I58" s="19">
        <v>1591262.32</v>
      </c>
    </row>
    <row r="59" spans="1:10">
      <c r="A59" t="s">
        <v>53</v>
      </c>
      <c r="B59" s="1" t="s">
        <v>54</v>
      </c>
      <c r="C59" s="1">
        <v>2016</v>
      </c>
      <c r="D59" s="1">
        <v>2019</v>
      </c>
      <c r="H59" s="17">
        <v>1382762.32</v>
      </c>
      <c r="I59" s="19">
        <v>1594362.32</v>
      </c>
    </row>
    <row r="60" spans="1:10">
      <c r="A60" t="s">
        <v>53</v>
      </c>
      <c r="B60" s="1" t="s">
        <v>54</v>
      </c>
      <c r="C60" s="1">
        <v>2016</v>
      </c>
      <c r="D60" s="1">
        <v>2020</v>
      </c>
      <c r="H60" s="17">
        <v>1381562.32</v>
      </c>
      <c r="I60" s="19">
        <v>1592362.32</v>
      </c>
    </row>
    <row r="61" spans="1:10">
      <c r="A61" t="s">
        <v>53</v>
      </c>
      <c r="B61" s="1" t="s">
        <v>54</v>
      </c>
      <c r="C61" s="1">
        <v>2016</v>
      </c>
      <c r="D61" s="1">
        <v>2021</v>
      </c>
      <c r="H61" s="17">
        <v>1385362.32</v>
      </c>
      <c r="I61" s="19">
        <v>1595362.32</v>
      </c>
    </row>
    <row r="62" spans="1:10">
      <c r="A62" t="s">
        <v>53</v>
      </c>
      <c r="B62" s="1" t="s">
        <v>54</v>
      </c>
      <c r="C62" s="1">
        <v>2016</v>
      </c>
      <c r="D62" s="1">
        <v>2022</v>
      </c>
      <c r="H62" s="17">
        <v>1383874.82</v>
      </c>
      <c r="I62" s="19">
        <v>1598074.82</v>
      </c>
    </row>
    <row r="63" spans="1:10">
      <c r="A63" t="s">
        <v>53</v>
      </c>
      <c r="B63" s="1" t="s">
        <v>54</v>
      </c>
      <c r="C63" s="1">
        <v>2016</v>
      </c>
      <c r="D63" s="1">
        <v>2023</v>
      </c>
      <c r="H63" s="17">
        <v>1382337.32</v>
      </c>
      <c r="I63" s="19">
        <v>1595687.32</v>
      </c>
    </row>
    <row r="64" spans="1:10">
      <c r="A64" t="s">
        <v>53</v>
      </c>
      <c r="B64" s="1" t="s">
        <v>54</v>
      </c>
      <c r="C64" s="1">
        <v>2016</v>
      </c>
      <c r="D64" s="1">
        <v>2024</v>
      </c>
      <c r="H64" s="17">
        <v>1377357.02</v>
      </c>
      <c r="I64" s="19">
        <v>1594857.02</v>
      </c>
    </row>
    <row r="65" spans="1:9">
      <c r="A65" t="s">
        <v>53</v>
      </c>
      <c r="B65" s="1" t="s">
        <v>54</v>
      </c>
      <c r="C65" s="1">
        <v>2016</v>
      </c>
      <c r="D65" s="1">
        <v>2025</v>
      </c>
      <c r="H65" s="17">
        <v>1928883.92</v>
      </c>
      <c r="I65" s="19">
        <v>2155483.92</v>
      </c>
    </row>
    <row r="66" spans="1:9">
      <c r="A66" t="s">
        <v>53</v>
      </c>
      <c r="B66" s="1" t="s">
        <v>54</v>
      </c>
      <c r="C66" s="1">
        <v>2016</v>
      </c>
      <c r="D66" s="1">
        <v>2026</v>
      </c>
      <c r="H66" s="17">
        <v>2036796.42</v>
      </c>
      <c r="I66" s="19">
        <v>2262396.42</v>
      </c>
    </row>
    <row r="67" spans="1:9">
      <c r="A67" t="s">
        <v>53</v>
      </c>
      <c r="B67" s="1" t="s">
        <v>54</v>
      </c>
      <c r="C67" s="1">
        <v>2016</v>
      </c>
      <c r="D67" s="1">
        <v>2027</v>
      </c>
      <c r="H67" s="17">
        <v>1489098.13</v>
      </c>
      <c r="I67" s="19">
        <v>1693698.13</v>
      </c>
    </row>
    <row r="68" spans="1:9">
      <c r="A68" t="s">
        <v>53</v>
      </c>
      <c r="B68" s="1" t="s">
        <v>54</v>
      </c>
      <c r="C68" s="1">
        <v>2016</v>
      </c>
      <c r="D68" s="1">
        <v>2028</v>
      </c>
      <c r="H68" s="17">
        <v>719393.74</v>
      </c>
      <c r="I68" s="19">
        <v>1638143.74</v>
      </c>
    </row>
    <row r="69" spans="1:9">
      <c r="A69" t="s">
        <v>53</v>
      </c>
      <c r="B69" s="1" t="s">
        <v>54</v>
      </c>
      <c r="C69" s="1">
        <v>2016</v>
      </c>
      <c r="D69" s="1">
        <v>2029</v>
      </c>
      <c r="H69" s="17">
        <v>713048.74</v>
      </c>
      <c r="I69" s="19">
        <v>1643053.74</v>
      </c>
    </row>
    <row r="70" spans="1:9">
      <c r="A70" t="s">
        <v>53</v>
      </c>
      <c r="B70" s="1" t="s">
        <v>54</v>
      </c>
      <c r="C70" s="1">
        <v>2016</v>
      </c>
      <c r="D70" s="1">
        <v>2030</v>
      </c>
      <c r="H70" s="17">
        <v>745876.24</v>
      </c>
      <c r="I70" s="19">
        <v>1686508.74</v>
      </c>
    </row>
    <row r="71" spans="1:9">
      <c r="A71" t="s">
        <v>53</v>
      </c>
      <c r="B71" s="1" t="s">
        <v>54</v>
      </c>
      <c r="C71" s="1">
        <v>2016</v>
      </c>
      <c r="D71" s="1">
        <v>2031</v>
      </c>
      <c r="H71" s="17">
        <v>900205.2</v>
      </c>
      <c r="I71" s="19">
        <v>1845817.7</v>
      </c>
    </row>
    <row r="72" spans="1:9">
      <c r="A72" t="s">
        <v>53</v>
      </c>
      <c r="B72" s="1" t="s">
        <v>54</v>
      </c>
      <c r="C72" s="1">
        <v>2016</v>
      </c>
      <c r="D72" s="1">
        <v>2032</v>
      </c>
      <c r="H72" s="17">
        <v>681537.5</v>
      </c>
      <c r="I72" s="19">
        <v>1641737.5</v>
      </c>
    </row>
    <row r="73" spans="1:9">
      <c r="A73" t="s">
        <v>53</v>
      </c>
      <c r="B73" s="1" t="s">
        <v>54</v>
      </c>
      <c r="C73" s="1">
        <v>2016</v>
      </c>
      <c r="D73" s="1">
        <v>2033</v>
      </c>
      <c r="H73" s="17">
        <v>420012.5</v>
      </c>
      <c r="I73" s="19">
        <v>1642087.5</v>
      </c>
    </row>
    <row r="74" spans="1:9">
      <c r="A74" t="s">
        <v>53</v>
      </c>
      <c r="B74" s="1" t="s">
        <v>54</v>
      </c>
      <c r="C74" s="1">
        <v>2016</v>
      </c>
      <c r="D74" s="1">
        <v>2034</v>
      </c>
      <c r="H74" s="17">
        <v>404012.5</v>
      </c>
      <c r="I74" s="19">
        <v>1643837.5</v>
      </c>
    </row>
    <row r="75" spans="1:9">
      <c r="A75" t="s">
        <v>53</v>
      </c>
      <c r="B75" s="1" t="s">
        <v>54</v>
      </c>
      <c r="C75" s="1">
        <v>2016</v>
      </c>
      <c r="D75" s="1">
        <v>2035</v>
      </c>
      <c r="H75" s="17">
        <v>387300</v>
      </c>
      <c r="I75" s="19">
        <v>1644350</v>
      </c>
    </row>
    <row r="76" spans="1:9">
      <c r="A76" t="s">
        <v>53</v>
      </c>
      <c r="B76" s="1" t="s">
        <v>54</v>
      </c>
      <c r="C76" s="1">
        <v>2016</v>
      </c>
      <c r="D76" s="1">
        <v>2036</v>
      </c>
      <c r="H76" s="17">
        <v>369875</v>
      </c>
      <c r="I76" s="19">
        <v>1638625</v>
      </c>
    </row>
    <row r="77" spans="1:9">
      <c r="A77" t="s">
        <v>53</v>
      </c>
      <c r="B77" s="1" t="s">
        <v>54</v>
      </c>
      <c r="C77" s="1">
        <v>2016</v>
      </c>
      <c r="D77" s="1">
        <v>2037</v>
      </c>
      <c r="I77" s="19">
        <v>1641812.5</v>
      </c>
    </row>
    <row r="78" spans="1:9">
      <c r="A78" t="s">
        <v>53</v>
      </c>
      <c r="B78" s="1" t="s">
        <v>54</v>
      </c>
      <c r="C78" s="1">
        <v>2016</v>
      </c>
      <c r="D78" s="1">
        <v>2038</v>
      </c>
      <c r="I78" s="19">
        <v>1643937.5</v>
      </c>
    </row>
    <row r="79" spans="1:9">
      <c r="A79" t="s">
        <v>53</v>
      </c>
      <c r="B79" s="1" t="s">
        <v>54</v>
      </c>
      <c r="C79" s="1">
        <v>2016</v>
      </c>
      <c r="D79" s="1">
        <v>2039</v>
      </c>
      <c r="I79" s="19">
        <v>1644000</v>
      </c>
    </row>
    <row r="80" spans="1:9">
      <c r="A80" t="s">
        <v>53</v>
      </c>
      <c r="B80" s="1" t="s">
        <v>54</v>
      </c>
      <c r="C80" s="1">
        <v>2016</v>
      </c>
      <c r="D80" s="1">
        <v>2040</v>
      </c>
      <c r="I80" s="19">
        <v>1643200</v>
      </c>
    </row>
    <row r="81" spans="1:10">
      <c r="A81" t="s">
        <v>53</v>
      </c>
      <c r="B81" s="1" t="s">
        <v>54</v>
      </c>
      <c r="C81" s="1">
        <v>2019</v>
      </c>
      <c r="D81" s="1">
        <v>2019</v>
      </c>
      <c r="E81" s="1">
        <v>23360000</v>
      </c>
      <c r="H81" s="17">
        <v>468234.64</v>
      </c>
      <c r="I81" s="18">
        <v>738186.52</v>
      </c>
      <c r="J81" s="1" t="s">
        <v>179</v>
      </c>
    </row>
    <row r="82" spans="1:10">
      <c r="A82" t="s">
        <v>53</v>
      </c>
      <c r="B82" s="1" t="s">
        <v>54</v>
      </c>
      <c r="C82" s="1">
        <v>2019</v>
      </c>
      <c r="D82" s="1">
        <v>2020</v>
      </c>
      <c r="H82" s="17">
        <v>938697.1399999999</v>
      </c>
      <c r="I82" s="18">
        <v>1934159.64</v>
      </c>
    </row>
    <row r="83" spans="1:10">
      <c r="A83" t="s">
        <v>53</v>
      </c>
      <c r="B83" s="1" t="s">
        <v>54</v>
      </c>
      <c r="C83" s="1">
        <v>2019</v>
      </c>
      <c r="D83" s="1">
        <v>2021</v>
      </c>
      <c r="H83" s="17">
        <v>927272.1399999999</v>
      </c>
      <c r="I83" s="18">
        <v>1932909.64</v>
      </c>
    </row>
    <row r="84" spans="1:10">
      <c r="A84" t="s">
        <v>53</v>
      </c>
      <c r="B84" s="1" t="s">
        <v>54</v>
      </c>
      <c r="C84" s="1">
        <v>2019</v>
      </c>
      <c r="D84" s="1">
        <v>2022</v>
      </c>
      <c r="H84" s="17">
        <v>917172.1399999999</v>
      </c>
      <c r="I84" s="18">
        <v>1929309.64</v>
      </c>
    </row>
    <row r="85" spans="1:10">
      <c r="A85" t="s">
        <v>53</v>
      </c>
      <c r="B85" s="1" t="s">
        <v>54</v>
      </c>
      <c r="C85" s="1">
        <v>2019</v>
      </c>
      <c r="D85" s="1">
        <v>2023</v>
      </c>
      <c r="H85" s="17">
        <v>901572.1399999999</v>
      </c>
      <c r="I85" s="18">
        <v>1929809.64</v>
      </c>
    </row>
    <row r="86" spans="1:10">
      <c r="A86" t="s">
        <v>53</v>
      </c>
      <c r="B86" s="1" t="s">
        <v>54</v>
      </c>
      <c r="C86" s="1">
        <v>2019</v>
      </c>
      <c r="D86" s="1">
        <v>2024</v>
      </c>
      <c r="H86" s="17">
        <v>886929.34000000008</v>
      </c>
      <c r="I86" s="18">
        <v>1925666.84</v>
      </c>
    </row>
    <row r="87" spans="1:10">
      <c r="A87" t="s">
        <v>53</v>
      </c>
      <c r="B87" s="1" t="s">
        <v>54</v>
      </c>
      <c r="C87" s="1">
        <v>2019</v>
      </c>
      <c r="D87" s="1">
        <v>2025</v>
      </c>
      <c r="H87" s="17">
        <v>873243.74</v>
      </c>
      <c r="I87" s="18">
        <v>1931981.24</v>
      </c>
    </row>
    <row r="88" spans="1:10">
      <c r="A88" t="s">
        <v>53</v>
      </c>
      <c r="B88" s="1" t="s">
        <v>54</v>
      </c>
      <c r="C88" s="1">
        <v>2019</v>
      </c>
      <c r="D88" s="1">
        <v>2026</v>
      </c>
      <c r="H88" s="17">
        <v>855543.74</v>
      </c>
      <c r="I88" s="18">
        <v>1928581.24</v>
      </c>
    </row>
    <row r="89" spans="1:10">
      <c r="A89" t="s">
        <v>53</v>
      </c>
      <c r="B89" s="1" t="s">
        <v>54</v>
      </c>
      <c r="C89" s="1">
        <v>2019</v>
      </c>
      <c r="D89" s="1">
        <v>2027</v>
      </c>
      <c r="H89" s="17">
        <v>817243.74</v>
      </c>
      <c r="I89" s="18">
        <v>1928981.24</v>
      </c>
    </row>
    <row r="90" spans="1:10">
      <c r="A90" t="s">
        <v>53</v>
      </c>
      <c r="B90" s="1" t="s">
        <v>54</v>
      </c>
      <c r="C90" s="1">
        <v>2019</v>
      </c>
      <c r="D90" s="1">
        <v>2028</v>
      </c>
      <c r="H90" s="17">
        <v>1513143.74</v>
      </c>
      <c r="I90" s="18">
        <v>1927481.24</v>
      </c>
    </row>
    <row r="91" spans="1:10">
      <c r="A91" t="s">
        <v>53</v>
      </c>
      <c r="B91" s="1" t="s">
        <v>54</v>
      </c>
      <c r="C91" s="1">
        <v>2019</v>
      </c>
      <c r="D91" s="1">
        <v>2029</v>
      </c>
      <c r="H91" s="17">
        <v>1513753.74</v>
      </c>
      <c r="I91" s="18">
        <v>1931191.24</v>
      </c>
    </row>
    <row r="92" spans="1:10">
      <c r="A92" t="s">
        <v>53</v>
      </c>
      <c r="B92" s="1" t="s">
        <v>54</v>
      </c>
      <c r="C92" s="1">
        <v>2019</v>
      </c>
      <c r="D92" s="1">
        <v>2030</v>
      </c>
      <c r="H92" s="17">
        <v>1513058.74</v>
      </c>
      <c r="I92" s="18">
        <v>1928546.24</v>
      </c>
    </row>
    <row r="93" spans="1:10">
      <c r="A93" t="s">
        <v>53</v>
      </c>
      <c r="B93" s="1" t="s">
        <v>54</v>
      </c>
      <c r="C93" s="1">
        <v>2019</v>
      </c>
      <c r="D93" s="1">
        <v>2031</v>
      </c>
      <c r="H93" s="17">
        <v>1465017.7</v>
      </c>
      <c r="I93" s="18">
        <v>1928555.2</v>
      </c>
    </row>
    <row r="94" spans="1:10">
      <c r="A94" t="s">
        <v>53</v>
      </c>
      <c r="B94" s="1" t="s">
        <v>54</v>
      </c>
      <c r="C94" s="1">
        <v>2019</v>
      </c>
      <c r="D94" s="1">
        <v>2032</v>
      </c>
      <c r="H94" s="17">
        <v>1261487.5</v>
      </c>
      <c r="I94" s="18">
        <v>1927575</v>
      </c>
    </row>
    <row r="95" spans="1:10">
      <c r="A95" t="s">
        <v>53</v>
      </c>
      <c r="B95" s="1" t="s">
        <v>54</v>
      </c>
      <c r="C95" s="1">
        <v>2019</v>
      </c>
      <c r="D95" s="1">
        <v>2033</v>
      </c>
      <c r="H95" s="17">
        <v>1505456.25</v>
      </c>
      <c r="I95" s="18">
        <v>1931762.5</v>
      </c>
    </row>
    <row r="96" spans="1:10">
      <c r="A96" t="s">
        <v>53</v>
      </c>
      <c r="B96" s="1" t="s">
        <v>54</v>
      </c>
      <c r="C96" s="1">
        <v>2019</v>
      </c>
      <c r="D96" s="1">
        <v>2034</v>
      </c>
      <c r="H96" s="17">
        <v>1503403.12</v>
      </c>
      <c r="I96" s="18">
        <v>1932156.25</v>
      </c>
    </row>
    <row r="97" spans="1:9">
      <c r="A97" t="s">
        <v>53</v>
      </c>
      <c r="B97" s="1" t="s">
        <v>54</v>
      </c>
      <c r="C97" s="1">
        <v>2019</v>
      </c>
      <c r="D97" s="1">
        <v>2035</v>
      </c>
      <c r="H97" s="17">
        <v>1500240.62</v>
      </c>
      <c r="I97" s="18">
        <v>1931381.25</v>
      </c>
    </row>
    <row r="98" spans="1:9">
      <c r="A98" t="s">
        <v>53</v>
      </c>
      <c r="B98" s="1" t="s">
        <v>54</v>
      </c>
      <c r="C98" s="1">
        <v>2019</v>
      </c>
      <c r="D98" s="1">
        <v>2036</v>
      </c>
      <c r="H98" s="17">
        <v>1490968.75</v>
      </c>
      <c r="I98" s="18">
        <v>1934437.5</v>
      </c>
    </row>
    <row r="99" spans="1:9">
      <c r="A99" t="s">
        <v>53</v>
      </c>
      <c r="B99" s="1" t="s">
        <v>54</v>
      </c>
      <c r="C99" s="1">
        <v>2019</v>
      </c>
      <c r="D99" s="1">
        <v>2037</v>
      </c>
      <c r="H99" s="17">
        <v>200618.75</v>
      </c>
      <c r="I99" s="18">
        <v>1931237.5</v>
      </c>
    </row>
    <row r="100" spans="1:9">
      <c r="A100" t="s">
        <v>53</v>
      </c>
      <c r="B100" s="1" t="s">
        <v>54</v>
      </c>
      <c r="C100" s="1">
        <v>2019</v>
      </c>
      <c r="D100" s="1">
        <v>2038</v>
      </c>
      <c r="H100" s="17">
        <v>182450</v>
      </c>
      <c r="I100" s="18">
        <v>1929900</v>
      </c>
    </row>
    <row r="101" spans="1:9">
      <c r="A101" t="s">
        <v>53</v>
      </c>
      <c r="B101" s="1" t="s">
        <v>54</v>
      </c>
      <c r="C101" s="1">
        <v>2019</v>
      </c>
      <c r="D101" s="1">
        <v>2039</v>
      </c>
      <c r="H101" s="17">
        <v>161909.37000000011</v>
      </c>
      <c r="I101" s="18">
        <v>1928818.75</v>
      </c>
    </row>
    <row r="102" spans="1:9">
      <c r="A102" t="s">
        <v>53</v>
      </c>
      <c r="B102" s="1" t="s">
        <v>54</v>
      </c>
      <c r="C102" s="1">
        <v>2019</v>
      </c>
      <c r="D102" s="1">
        <v>2040</v>
      </c>
      <c r="H102" s="17">
        <v>140843.75</v>
      </c>
      <c r="I102" s="18">
        <v>1931687.5</v>
      </c>
    </row>
    <row r="103" spans="1:9">
      <c r="A103" t="s">
        <v>53</v>
      </c>
      <c r="B103" s="1" t="s">
        <v>54</v>
      </c>
      <c r="C103" s="1">
        <v>2019</v>
      </c>
      <c r="D103" s="1">
        <v>2041</v>
      </c>
      <c r="H103" s="17">
        <v>119187.5</v>
      </c>
      <c r="I103" s="18">
        <v>1928375</v>
      </c>
    </row>
    <row r="104" spans="1:9">
      <c r="A104" t="s">
        <v>53</v>
      </c>
      <c r="B104" s="1" t="s">
        <v>54</v>
      </c>
      <c r="C104" s="1">
        <v>2019</v>
      </c>
      <c r="D104" s="1">
        <v>2042</v>
      </c>
      <c r="H104" s="17">
        <v>97006.25</v>
      </c>
      <c r="I104" s="18">
        <v>1929012.5</v>
      </c>
    </row>
    <row r="105" spans="1:9">
      <c r="A105" t="s">
        <v>53</v>
      </c>
      <c r="B105" s="1" t="s">
        <v>54</v>
      </c>
      <c r="C105" s="1">
        <v>2019</v>
      </c>
      <c r="D105" s="1">
        <v>2043</v>
      </c>
      <c r="H105" s="17">
        <v>73150</v>
      </c>
      <c r="I105" s="18">
        <v>1931300</v>
      </c>
    </row>
    <row r="106" spans="1:9">
      <c r="A106" t="s">
        <v>53</v>
      </c>
      <c r="B106" s="1" t="s">
        <v>54</v>
      </c>
      <c r="C106" s="1">
        <v>2019</v>
      </c>
      <c r="D106" s="1">
        <v>2044</v>
      </c>
      <c r="H106" s="17">
        <v>48606.25</v>
      </c>
      <c r="I106" s="18">
        <v>1932212.5</v>
      </c>
    </row>
    <row r="107" spans="1:9">
      <c r="A107" t="s">
        <v>53</v>
      </c>
      <c r="B107" s="1" t="s">
        <v>54</v>
      </c>
      <c r="C107" s="1">
        <v>2019</v>
      </c>
      <c r="D107" s="1">
        <v>2045</v>
      </c>
      <c r="H107" s="17">
        <v>23375</v>
      </c>
      <c r="I107" s="18">
        <v>1746750</v>
      </c>
    </row>
    <row r="108" spans="1:9">
      <c r="A108" t="s">
        <v>53</v>
      </c>
      <c r="B108" s="1" t="s">
        <v>54</v>
      </c>
      <c r="C108" s="1">
        <v>2012</v>
      </c>
      <c r="D108" s="1">
        <v>2012</v>
      </c>
      <c r="E108" s="1">
        <v>1645000</v>
      </c>
      <c r="H108" s="25">
        <v>44069</v>
      </c>
      <c r="I108" s="25">
        <v>861656</v>
      </c>
    </row>
    <row r="109" spans="1:9">
      <c r="A109" t="s">
        <v>53</v>
      </c>
      <c r="B109" s="1" t="s">
        <v>54</v>
      </c>
      <c r="C109" s="1">
        <v>2012</v>
      </c>
      <c r="D109" s="1">
        <v>2013</v>
      </c>
      <c r="H109" s="25">
        <v>199525</v>
      </c>
      <c r="I109" s="25">
        <v>981093</v>
      </c>
    </row>
    <row r="110" spans="1:9">
      <c r="A110" t="s">
        <v>53</v>
      </c>
      <c r="B110" s="1" t="s">
        <v>54</v>
      </c>
      <c r="C110" s="1">
        <v>2012</v>
      </c>
      <c r="D110" s="1">
        <v>2014</v>
      </c>
      <c r="H110" s="25">
        <v>198213</v>
      </c>
      <c r="I110" s="25">
        <v>716801</v>
      </c>
    </row>
    <row r="111" spans="1:9">
      <c r="A111" t="s">
        <v>53</v>
      </c>
      <c r="B111" s="1" t="s">
        <v>54</v>
      </c>
      <c r="C111" s="1">
        <v>2012</v>
      </c>
      <c r="D111" s="1">
        <v>2015</v>
      </c>
      <c r="H111" s="25">
        <v>191463</v>
      </c>
      <c r="I111" s="25">
        <v>504755</v>
      </c>
    </row>
    <row r="112" spans="1:9">
      <c r="A112" t="s">
        <v>53</v>
      </c>
      <c r="B112" s="1" t="s">
        <v>54</v>
      </c>
      <c r="C112" s="1">
        <v>2012</v>
      </c>
      <c r="D112" s="1">
        <v>2016</v>
      </c>
      <c r="H112" s="25">
        <v>194763</v>
      </c>
      <c r="I112" s="25">
        <v>508055</v>
      </c>
    </row>
    <row r="113" spans="1:10">
      <c r="A113" t="s">
        <v>53</v>
      </c>
      <c r="B113" s="1" t="s">
        <v>54</v>
      </c>
      <c r="C113" s="1">
        <v>2012</v>
      </c>
      <c r="D113" s="1">
        <v>2017</v>
      </c>
      <c r="H113" s="25">
        <v>192663</v>
      </c>
      <c r="I113" s="25">
        <v>505955</v>
      </c>
    </row>
    <row r="114" spans="1:10">
      <c r="A114" t="s">
        <v>53</v>
      </c>
      <c r="B114" s="1" t="s">
        <v>54</v>
      </c>
      <c r="C114" s="1">
        <v>2012</v>
      </c>
      <c r="D114" s="1">
        <v>2018</v>
      </c>
      <c r="H114" s="25">
        <v>195300</v>
      </c>
      <c r="I114" s="25">
        <v>508592</v>
      </c>
    </row>
    <row r="115" spans="1:10">
      <c r="A115" t="s">
        <v>53</v>
      </c>
      <c r="B115" s="1" t="s">
        <v>54</v>
      </c>
      <c r="C115" s="1">
        <v>2012</v>
      </c>
      <c r="D115" s="1">
        <v>2019</v>
      </c>
      <c r="H115" s="25">
        <v>197330</v>
      </c>
      <c r="I115" s="25">
        <v>510622</v>
      </c>
    </row>
    <row r="116" spans="1:10">
      <c r="A116" t="s">
        <v>53</v>
      </c>
      <c r="B116" s="1" t="s">
        <v>54</v>
      </c>
      <c r="C116" s="1">
        <v>2012</v>
      </c>
      <c r="D116" s="1">
        <v>2020</v>
      </c>
      <c r="H116" s="25">
        <v>193630</v>
      </c>
      <c r="I116" s="25">
        <v>506922</v>
      </c>
    </row>
    <row r="117" spans="1:10">
      <c r="A117" t="s">
        <v>53</v>
      </c>
      <c r="B117" s="1" t="s">
        <v>54</v>
      </c>
      <c r="C117" s="1">
        <v>2012</v>
      </c>
      <c r="D117" s="1">
        <v>2021</v>
      </c>
      <c r="H117" s="25">
        <v>194560</v>
      </c>
      <c r="I117" s="25">
        <v>507852</v>
      </c>
    </row>
    <row r="118" spans="1:10">
      <c r="A118" t="s">
        <v>53</v>
      </c>
      <c r="B118" s="1" t="s">
        <v>54</v>
      </c>
      <c r="C118" s="1">
        <v>2012</v>
      </c>
      <c r="D118" s="1">
        <v>2022</v>
      </c>
      <c r="H118" s="25">
        <v>0</v>
      </c>
      <c r="I118" s="25">
        <v>313293</v>
      </c>
    </row>
    <row r="119" spans="1:10">
      <c r="A119" t="s">
        <v>53</v>
      </c>
      <c r="B119" s="1" t="s">
        <v>54</v>
      </c>
      <c r="C119" s="1">
        <v>2012</v>
      </c>
      <c r="D119" s="1">
        <v>2023</v>
      </c>
      <c r="H119" s="25">
        <v>0</v>
      </c>
      <c r="I119" s="1">
        <v>0</v>
      </c>
    </row>
    <row r="120" spans="1:10">
      <c r="A120" t="s">
        <v>53</v>
      </c>
      <c r="B120" s="1" t="s">
        <v>54</v>
      </c>
      <c r="C120" s="1">
        <v>2012</v>
      </c>
      <c r="D120" s="1">
        <v>2024</v>
      </c>
      <c r="H120" s="25">
        <v>0</v>
      </c>
      <c r="I120" s="1">
        <v>0</v>
      </c>
    </row>
    <row r="121" spans="1:10">
      <c r="A121" t="s">
        <v>53</v>
      </c>
      <c r="B121" s="1" t="s">
        <v>54</v>
      </c>
      <c r="C121" s="1">
        <v>2012</v>
      </c>
      <c r="D121" s="1">
        <v>2025</v>
      </c>
      <c r="H121" s="25">
        <v>0</v>
      </c>
      <c r="I121" s="1">
        <v>0</v>
      </c>
    </row>
    <row r="122" spans="1:10">
      <c r="A122" t="s">
        <v>53</v>
      </c>
      <c r="B122" s="1" t="s">
        <v>54</v>
      </c>
      <c r="C122" s="1">
        <v>2017</v>
      </c>
      <c r="D122" s="1">
        <v>2017</v>
      </c>
      <c r="E122" s="1">
        <v>17965000</v>
      </c>
      <c r="H122" s="17">
        <v>304627.31999999995</v>
      </c>
      <c r="I122" s="17">
        <v>563675.31999999995</v>
      </c>
      <c r="J122" s="1" t="s">
        <v>180</v>
      </c>
    </row>
    <row r="123" spans="1:10">
      <c r="A123" t="s">
        <v>53</v>
      </c>
      <c r="B123" s="1" t="s">
        <v>54</v>
      </c>
      <c r="C123" s="1">
        <v>2017</v>
      </c>
      <c r="D123" s="1">
        <v>2018</v>
      </c>
      <c r="H123" s="17">
        <v>304627.32000000007</v>
      </c>
      <c r="I123" s="17">
        <v>1254647.32</v>
      </c>
    </row>
    <row r="124" spans="1:10">
      <c r="A124" t="s">
        <v>53</v>
      </c>
      <c r="B124" s="1" t="s">
        <v>54</v>
      </c>
      <c r="C124" s="1">
        <v>2017</v>
      </c>
      <c r="D124" s="1">
        <v>2019</v>
      </c>
      <c r="H124" s="17">
        <v>304627.32000000007</v>
      </c>
      <c r="I124" s="17">
        <v>1254834.82</v>
      </c>
    </row>
    <row r="125" spans="1:10">
      <c r="A125" t="s">
        <v>53</v>
      </c>
      <c r="B125" s="1" t="s">
        <v>54</v>
      </c>
      <c r="C125" s="1">
        <v>2017</v>
      </c>
      <c r="D125" s="1">
        <v>2020</v>
      </c>
      <c r="H125" s="17">
        <v>304627.32000000007</v>
      </c>
      <c r="I125" s="17">
        <v>1256634.82</v>
      </c>
    </row>
    <row r="126" spans="1:10">
      <c r="A126" t="s">
        <v>53</v>
      </c>
      <c r="B126" s="1" t="s">
        <v>54</v>
      </c>
      <c r="C126" s="1">
        <v>2017</v>
      </c>
      <c r="D126" s="1">
        <v>2021</v>
      </c>
      <c r="H126" s="17">
        <v>304627.32000000007</v>
      </c>
      <c r="I126" s="17">
        <v>1253234.82</v>
      </c>
    </row>
    <row r="127" spans="1:10">
      <c r="A127" t="s">
        <v>53</v>
      </c>
      <c r="B127" s="1" t="s">
        <v>54</v>
      </c>
      <c r="C127" s="1">
        <v>2017</v>
      </c>
      <c r="D127" s="1">
        <v>2022</v>
      </c>
      <c r="H127" s="17">
        <v>304627.32000000007</v>
      </c>
      <c r="I127" s="17">
        <v>1254634.82</v>
      </c>
    </row>
    <row r="128" spans="1:10">
      <c r="A128" t="s">
        <v>53</v>
      </c>
      <c r="B128" s="1" t="s">
        <v>54</v>
      </c>
      <c r="C128" s="1">
        <v>2017</v>
      </c>
      <c r="D128" s="1">
        <v>2023</v>
      </c>
      <c r="H128" s="17">
        <v>304627.32000000007</v>
      </c>
      <c r="I128" s="17">
        <v>1257034.82</v>
      </c>
    </row>
    <row r="129" spans="1:9">
      <c r="A129" t="s">
        <v>53</v>
      </c>
      <c r="B129" s="1" t="s">
        <v>54</v>
      </c>
      <c r="C129" s="1">
        <v>2017</v>
      </c>
      <c r="D129" s="1">
        <v>2024</v>
      </c>
      <c r="H129" s="17">
        <v>304627.32000000007</v>
      </c>
      <c r="I129" s="17">
        <v>1256997.32</v>
      </c>
    </row>
    <row r="130" spans="1:9">
      <c r="A130" t="s">
        <v>53</v>
      </c>
      <c r="B130" s="1" t="s">
        <v>54</v>
      </c>
      <c r="C130" s="1">
        <v>2017</v>
      </c>
      <c r="D130" s="1">
        <v>2025</v>
      </c>
      <c r="H130" s="17">
        <v>304627.32000000007</v>
      </c>
      <c r="I130" s="17">
        <v>1253587.32</v>
      </c>
    </row>
    <row r="131" spans="1:9">
      <c r="A131" t="s">
        <v>53</v>
      </c>
      <c r="B131" s="1" t="s">
        <v>54</v>
      </c>
      <c r="C131" s="1">
        <v>2017</v>
      </c>
      <c r="D131" s="1">
        <v>2026</v>
      </c>
      <c r="H131" s="17">
        <v>304627.32000000007</v>
      </c>
      <c r="I131" s="17">
        <v>1257512.32</v>
      </c>
    </row>
    <row r="132" spans="1:9">
      <c r="A132" t="s">
        <v>53</v>
      </c>
      <c r="B132" s="1" t="s">
        <v>54</v>
      </c>
      <c r="C132" s="1">
        <v>2017</v>
      </c>
      <c r="D132" s="1">
        <v>2027</v>
      </c>
      <c r="H132" s="17">
        <v>304627.32000000007</v>
      </c>
      <c r="I132" s="17">
        <v>1252102.32</v>
      </c>
    </row>
    <row r="133" spans="1:9">
      <c r="A133" t="s">
        <v>53</v>
      </c>
      <c r="B133" s="1" t="s">
        <v>54</v>
      </c>
      <c r="C133" s="1">
        <v>2017</v>
      </c>
      <c r="D133" s="1">
        <v>2028</v>
      </c>
      <c r="H133" s="17">
        <v>304627.32000000007</v>
      </c>
      <c r="I133" s="17">
        <v>1256239.82</v>
      </c>
    </row>
    <row r="134" spans="1:9">
      <c r="A134" t="s">
        <v>53</v>
      </c>
      <c r="B134" s="1" t="s">
        <v>54</v>
      </c>
      <c r="C134" s="1">
        <v>2017</v>
      </c>
      <c r="D134" s="1">
        <v>2029</v>
      </c>
      <c r="H134" s="17">
        <v>304627.32000000007</v>
      </c>
      <c r="I134" s="17">
        <v>1253859.82</v>
      </c>
    </row>
    <row r="135" spans="1:9">
      <c r="A135" t="s">
        <v>53</v>
      </c>
      <c r="B135" s="1" t="s">
        <v>54</v>
      </c>
      <c r="C135" s="1">
        <v>2017</v>
      </c>
      <c r="D135" s="1">
        <v>2030</v>
      </c>
      <c r="H135" s="17">
        <v>304627.32000000007</v>
      </c>
      <c r="I135" s="17">
        <v>1251179.82</v>
      </c>
    </row>
    <row r="136" spans="1:9">
      <c r="A136" t="s">
        <v>53</v>
      </c>
      <c r="B136" s="1" t="s">
        <v>54</v>
      </c>
      <c r="C136" s="1">
        <v>2017</v>
      </c>
      <c r="D136" s="1">
        <v>2031</v>
      </c>
      <c r="H136" s="17">
        <v>304627.32000000007</v>
      </c>
      <c r="I136" s="17">
        <v>1252849.82</v>
      </c>
    </row>
    <row r="137" spans="1:9">
      <c r="A137" t="s">
        <v>53</v>
      </c>
      <c r="B137" s="1" t="s">
        <v>54</v>
      </c>
      <c r="C137" s="1">
        <v>2017</v>
      </c>
      <c r="D137" s="1">
        <v>2032</v>
      </c>
      <c r="H137" s="17">
        <v>304627.32000000007</v>
      </c>
      <c r="I137" s="17">
        <v>1257147.32</v>
      </c>
    </row>
    <row r="138" spans="1:9">
      <c r="A138" t="s">
        <v>53</v>
      </c>
      <c r="B138" s="1" t="s">
        <v>54</v>
      </c>
      <c r="C138" s="1">
        <v>2017</v>
      </c>
      <c r="D138" s="1">
        <v>2033</v>
      </c>
      <c r="H138" s="17">
        <v>304627.32000000007</v>
      </c>
      <c r="I138" s="17">
        <v>1255737.32</v>
      </c>
    </row>
    <row r="139" spans="1:9">
      <c r="A139" t="s">
        <v>53</v>
      </c>
      <c r="B139" s="1" t="s">
        <v>54</v>
      </c>
      <c r="C139" s="1">
        <v>2017</v>
      </c>
      <c r="D139" s="1">
        <v>2034</v>
      </c>
      <c r="H139" s="17">
        <v>304627.32000000007</v>
      </c>
      <c r="I139" s="17">
        <v>1253802.32</v>
      </c>
    </row>
    <row r="140" spans="1:9">
      <c r="A140" t="s">
        <v>53</v>
      </c>
      <c r="B140" s="1" t="s">
        <v>54</v>
      </c>
      <c r="C140" s="1">
        <v>2017</v>
      </c>
      <c r="D140" s="1">
        <v>2035</v>
      </c>
      <c r="H140" s="17">
        <v>304627.32000000007</v>
      </c>
      <c r="I140" s="17">
        <v>1256334.82</v>
      </c>
    </row>
    <row r="141" spans="1:9">
      <c r="A141" t="s">
        <v>53</v>
      </c>
      <c r="B141" s="1" t="s">
        <v>54</v>
      </c>
      <c r="C141" s="1">
        <v>2017</v>
      </c>
      <c r="D141" s="1">
        <v>2036</v>
      </c>
      <c r="H141" s="17">
        <v>304627.32000000007</v>
      </c>
      <c r="I141" s="17">
        <v>1253159.82</v>
      </c>
    </row>
    <row r="142" spans="1:9">
      <c r="A142" t="s">
        <v>53</v>
      </c>
      <c r="B142" s="1" t="s">
        <v>54</v>
      </c>
      <c r="C142" s="1">
        <v>2017</v>
      </c>
      <c r="D142" s="1">
        <v>2037</v>
      </c>
      <c r="H142" s="17">
        <v>76156.830000000075</v>
      </c>
      <c r="I142" s="17">
        <v>1254914.33</v>
      </c>
    </row>
    <row r="143" spans="1:9">
      <c r="A143" t="s">
        <v>53</v>
      </c>
      <c r="B143" s="1" t="s">
        <v>54</v>
      </c>
      <c r="C143" s="1">
        <v>2017</v>
      </c>
      <c r="D143" s="1">
        <v>2038</v>
      </c>
      <c r="H143" s="17">
        <v>0</v>
      </c>
      <c r="I143" s="17">
        <v>1254612.5</v>
      </c>
    </row>
    <row r="144" spans="1:9">
      <c r="A144" t="s">
        <v>53</v>
      </c>
      <c r="B144" s="1" t="s">
        <v>54</v>
      </c>
      <c r="C144" s="1">
        <v>2017</v>
      </c>
      <c r="D144" s="1">
        <v>2039</v>
      </c>
      <c r="H144" s="17">
        <v>0</v>
      </c>
      <c r="I144" s="17">
        <v>1256535</v>
      </c>
    </row>
    <row r="145" spans="1:9">
      <c r="A145" t="s">
        <v>53</v>
      </c>
      <c r="B145" s="1" t="s">
        <v>54</v>
      </c>
      <c r="C145" s="1">
        <v>2017</v>
      </c>
      <c r="D145" s="1">
        <v>2040</v>
      </c>
      <c r="H145" s="17">
        <v>0</v>
      </c>
      <c r="I145" s="17">
        <v>1137150</v>
      </c>
    </row>
    <row r="146" spans="1:9">
      <c r="A146" t="s">
        <v>53</v>
      </c>
      <c r="B146" s="1" t="s">
        <v>54</v>
      </c>
      <c r="C146" s="1">
        <v>2017</v>
      </c>
      <c r="D146" s="1">
        <v>2041</v>
      </c>
      <c r="H146" s="17">
        <v>0</v>
      </c>
      <c r="I146" s="17">
        <v>1135837.5</v>
      </c>
    </row>
    <row r="147" spans="1:9">
      <c r="A147" t="s">
        <v>53</v>
      </c>
      <c r="B147" s="1" t="s">
        <v>54</v>
      </c>
      <c r="C147" s="1">
        <v>2017</v>
      </c>
      <c r="D147" s="1">
        <v>2042</v>
      </c>
      <c r="H147" s="17">
        <v>0</v>
      </c>
      <c r="I147" s="17">
        <v>1138400</v>
      </c>
    </row>
    <row r="148" spans="1:9">
      <c r="A148" t="s">
        <v>53</v>
      </c>
      <c r="B148" s="1" t="s">
        <v>54</v>
      </c>
      <c r="C148" s="1">
        <v>2017</v>
      </c>
      <c r="D148" s="1">
        <v>2043</v>
      </c>
      <c r="H148" s="17">
        <v>0</v>
      </c>
      <c r="I148" s="17">
        <v>1137400</v>
      </c>
    </row>
    <row r="149" spans="1:9">
      <c r="A149" t="s">
        <v>53</v>
      </c>
      <c r="B149" s="1" t="s">
        <v>54</v>
      </c>
      <c r="C149" s="1">
        <v>2017</v>
      </c>
      <c r="D149" s="1">
        <v>2044</v>
      </c>
      <c r="H149" s="17">
        <v>0</v>
      </c>
      <c r="I149" s="17">
        <v>1135000</v>
      </c>
    </row>
    <row r="150" spans="1:9">
      <c r="A150" t="s">
        <v>53</v>
      </c>
      <c r="B150" s="1" t="s">
        <v>54</v>
      </c>
      <c r="C150" s="1">
        <v>2017</v>
      </c>
      <c r="D150" s="1">
        <v>2045</v>
      </c>
      <c r="H150" s="17">
        <v>0</v>
      </c>
      <c r="I150" s="17">
        <v>1136200</v>
      </c>
    </row>
    <row r="151" spans="1:9">
      <c r="A151" t="s">
        <v>53</v>
      </c>
      <c r="B151" s="1" t="s">
        <v>54</v>
      </c>
      <c r="C151" s="1">
        <v>2017</v>
      </c>
      <c r="D151" s="1">
        <v>2046</v>
      </c>
      <c r="H151" s="17">
        <v>0</v>
      </c>
      <c r="I151" s="17">
        <v>1135800</v>
      </c>
    </row>
    <row r="152" spans="1:9">
      <c r="A152" t="s">
        <v>53</v>
      </c>
      <c r="B152" s="1" t="s">
        <v>54</v>
      </c>
      <c r="C152" s="1">
        <v>2017</v>
      </c>
      <c r="D152" s="1">
        <v>2047</v>
      </c>
      <c r="H152" s="17">
        <v>0</v>
      </c>
      <c r="I152" s="17">
        <v>1138800</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ColWidth="8.6640625" defaultRowHeight="14.4"/>
  <cols>
    <col min="1" max="16384" width="8.6640625" style="1"/>
  </cols>
  <sheetData>
    <row r="1" spans="1:9">
      <c r="A1" s="2" t="s">
        <v>34</v>
      </c>
      <c r="B1" s="2" t="s">
        <v>35</v>
      </c>
      <c r="C1" s="2" t="s">
        <v>36</v>
      </c>
      <c r="D1" s="2" t="s">
        <v>173</v>
      </c>
      <c r="E1" s="4" t="s">
        <v>181</v>
      </c>
      <c r="F1" s="4" t="s">
        <v>182</v>
      </c>
      <c r="G1" s="4" t="s">
        <v>183</v>
      </c>
      <c r="H1" s="4" t="s">
        <v>184</v>
      </c>
      <c r="I1" s="4" t="s">
        <v>185</v>
      </c>
    </row>
    <row r="2" spans="1:9">
      <c r="A2" s="7" t="s">
        <v>186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6"/>
  <sheetViews>
    <sheetView workbookViewId="0">
      <selection activeCell="D10" sqref="D10"/>
    </sheetView>
  </sheetViews>
  <sheetFormatPr defaultColWidth="8.6640625" defaultRowHeight="14.4"/>
  <cols>
    <col min="1" max="5" width="8.6640625" style="1"/>
    <col min="6" max="6" width="10.109375" style="1" bestFit="1" customWidth="1"/>
    <col min="7" max="7" width="11.33203125" style="1" bestFit="1" customWidth="1"/>
    <col min="8" max="16384" width="8.6640625" style="1"/>
  </cols>
  <sheetData>
    <row r="1" spans="1:8">
      <c r="A1" s="11" t="s">
        <v>34</v>
      </c>
      <c r="B1" s="11" t="s">
        <v>35</v>
      </c>
      <c r="C1" s="11" t="s">
        <v>36</v>
      </c>
      <c r="D1" s="11" t="s">
        <v>187</v>
      </c>
      <c r="E1" s="11" t="s">
        <v>188</v>
      </c>
      <c r="F1" s="11" t="s">
        <v>189</v>
      </c>
      <c r="G1" s="11" t="s">
        <v>190</v>
      </c>
      <c r="H1" s="11" t="s">
        <v>52</v>
      </c>
    </row>
    <row r="2" spans="1:8">
      <c r="A2" t="s">
        <v>53</v>
      </c>
      <c r="B2" s="1" t="s">
        <v>54</v>
      </c>
      <c r="C2" s="1">
        <v>1992</v>
      </c>
      <c r="D2" s="1" t="s">
        <v>191</v>
      </c>
      <c r="E2" s="1" t="s">
        <v>192</v>
      </c>
      <c r="F2" s="15">
        <v>34699</v>
      </c>
    </row>
    <row r="3" spans="1:8">
      <c r="A3" t="s">
        <v>53</v>
      </c>
      <c r="B3" s="1" t="s">
        <v>54</v>
      </c>
      <c r="C3" s="1">
        <v>1992</v>
      </c>
      <c r="D3" s="1" t="s">
        <v>193</v>
      </c>
      <c r="E3" s="1" t="s">
        <v>194</v>
      </c>
      <c r="F3" s="15">
        <v>34334</v>
      </c>
    </row>
    <row r="4" spans="1:8">
      <c r="A4" t="s">
        <v>53</v>
      </c>
      <c r="B4" s="1" t="s">
        <v>54</v>
      </c>
      <c r="C4" s="1">
        <v>1992</v>
      </c>
      <c r="D4" s="1" t="s">
        <v>195</v>
      </c>
      <c r="E4" s="14" t="s">
        <v>196</v>
      </c>
      <c r="F4" s="15">
        <v>33969</v>
      </c>
    </row>
    <row r="5" spans="1:8">
      <c r="A5" t="s">
        <v>53</v>
      </c>
      <c r="B5" s="1" t="s">
        <v>54</v>
      </c>
      <c r="C5" s="1">
        <v>1992</v>
      </c>
      <c r="D5" s="1" t="s">
        <v>197</v>
      </c>
      <c r="E5" s="14" t="s">
        <v>198</v>
      </c>
      <c r="F5" s="15">
        <v>35430</v>
      </c>
    </row>
    <row r="6" spans="1:8">
      <c r="A6" t="s">
        <v>53</v>
      </c>
      <c r="B6" s="1" t="s">
        <v>54</v>
      </c>
      <c r="C6" s="1">
        <v>1992</v>
      </c>
      <c r="D6" s="1" t="s">
        <v>199</v>
      </c>
      <c r="E6" s="1" t="s">
        <v>200</v>
      </c>
      <c r="F6" s="15">
        <v>35064</v>
      </c>
    </row>
    <row r="7" spans="1:8">
      <c r="A7" t="s">
        <v>53</v>
      </c>
      <c r="B7" s="1" t="s">
        <v>54</v>
      </c>
      <c r="C7" s="1">
        <v>2001</v>
      </c>
      <c r="D7" s="1" t="s">
        <v>201</v>
      </c>
      <c r="E7" s="1" t="s">
        <v>192</v>
      </c>
      <c r="F7" s="15">
        <v>37986</v>
      </c>
    </row>
    <row r="8" spans="1:8">
      <c r="A8" t="s">
        <v>53</v>
      </c>
      <c r="B8" s="1" t="s">
        <v>54</v>
      </c>
      <c r="C8" s="1">
        <v>2001</v>
      </c>
      <c r="D8" s="1" t="s">
        <v>202</v>
      </c>
      <c r="E8" s="1" t="s">
        <v>194</v>
      </c>
      <c r="F8" s="15">
        <v>37621</v>
      </c>
    </row>
    <row r="9" spans="1:8">
      <c r="A9" t="s">
        <v>53</v>
      </c>
      <c r="B9" s="1" t="s">
        <v>54</v>
      </c>
      <c r="C9" s="1">
        <v>2001</v>
      </c>
      <c r="D9" s="1" t="s">
        <v>203</v>
      </c>
      <c r="E9" s="1" t="s">
        <v>196</v>
      </c>
      <c r="F9" s="15">
        <v>38717</v>
      </c>
    </row>
    <row r="10" spans="1:8">
      <c r="A10" t="s">
        <v>53</v>
      </c>
      <c r="B10" s="1" t="s">
        <v>54</v>
      </c>
      <c r="C10" s="1">
        <v>2001</v>
      </c>
      <c r="D10" s="1" t="s">
        <v>204</v>
      </c>
      <c r="E10" s="1" t="s">
        <v>198</v>
      </c>
      <c r="F10" s="15">
        <v>37256</v>
      </c>
    </row>
    <row r="11" spans="1:8">
      <c r="A11" t="s">
        <v>53</v>
      </c>
      <c r="B11" s="1" t="s">
        <v>54</v>
      </c>
      <c r="C11" s="1">
        <v>2001</v>
      </c>
      <c r="D11" s="1" t="s">
        <v>205</v>
      </c>
      <c r="E11" s="1" t="s">
        <v>200</v>
      </c>
      <c r="F11" s="15">
        <v>38352</v>
      </c>
    </row>
    <row r="12" spans="1:8">
      <c r="A12" t="s">
        <v>53</v>
      </c>
      <c r="B12" s="1" t="s">
        <v>54</v>
      </c>
      <c r="C12" s="1">
        <v>2012</v>
      </c>
      <c r="D12" s="1" t="s">
        <v>206</v>
      </c>
      <c r="E12" s="1" t="s">
        <v>192</v>
      </c>
      <c r="F12" s="15">
        <v>42735</v>
      </c>
    </row>
    <row r="13" spans="1:8">
      <c r="A13" t="s">
        <v>53</v>
      </c>
      <c r="B13" s="1" t="s">
        <v>54</v>
      </c>
      <c r="C13" s="1">
        <v>2012</v>
      </c>
      <c r="D13" s="1" t="s">
        <v>207</v>
      </c>
      <c r="E13" s="1" t="s">
        <v>194</v>
      </c>
      <c r="F13" s="15">
        <v>41274</v>
      </c>
    </row>
    <row r="14" spans="1:8">
      <c r="A14" t="s">
        <v>53</v>
      </c>
      <c r="B14" s="1" t="s">
        <v>54</v>
      </c>
      <c r="C14" s="1">
        <v>2012</v>
      </c>
      <c r="D14" s="1" t="s">
        <v>208</v>
      </c>
      <c r="E14" s="1" t="s">
        <v>196</v>
      </c>
      <c r="F14" s="15">
        <v>41639</v>
      </c>
    </row>
    <row r="15" spans="1:8">
      <c r="A15" t="s">
        <v>53</v>
      </c>
      <c r="B15" s="1" t="s">
        <v>54</v>
      </c>
      <c r="C15" s="1">
        <v>2012</v>
      </c>
      <c r="D15" s="1" t="s">
        <v>209</v>
      </c>
      <c r="E15" s="1" t="s">
        <v>198</v>
      </c>
      <c r="F15" s="15">
        <v>42004</v>
      </c>
    </row>
    <row r="16" spans="1:8">
      <c r="A16" t="s">
        <v>53</v>
      </c>
      <c r="B16" s="1" t="s">
        <v>54</v>
      </c>
      <c r="C16" s="1">
        <v>2012</v>
      </c>
      <c r="D16" s="1" t="s">
        <v>210</v>
      </c>
      <c r="E16" s="1" t="s">
        <v>200</v>
      </c>
      <c r="F16" s="15">
        <v>42369</v>
      </c>
    </row>
    <row r="17" spans="1:8">
      <c r="A17" t="s">
        <v>53</v>
      </c>
      <c r="B17" s="1" t="s">
        <v>54</v>
      </c>
      <c r="C17" s="1">
        <v>2014</v>
      </c>
      <c r="D17" s="1" t="s">
        <v>211</v>
      </c>
      <c r="E17" s="1" t="s">
        <v>192</v>
      </c>
      <c r="F17" s="15">
        <v>42735</v>
      </c>
    </row>
    <row r="18" spans="1:8">
      <c r="A18" t="s">
        <v>53</v>
      </c>
      <c r="B18" s="1" t="s">
        <v>54</v>
      </c>
      <c r="C18" s="1">
        <v>2014</v>
      </c>
      <c r="D18" s="1" t="s">
        <v>208</v>
      </c>
      <c r="E18" s="1" t="s">
        <v>194</v>
      </c>
      <c r="F18" s="15">
        <v>43465</v>
      </c>
    </row>
    <row r="19" spans="1:8">
      <c r="A19" t="s">
        <v>53</v>
      </c>
      <c r="B19" s="1" t="s">
        <v>54</v>
      </c>
      <c r="C19" s="1">
        <v>2014</v>
      </c>
      <c r="D19" s="1" t="s">
        <v>210</v>
      </c>
      <c r="E19" s="1" t="s">
        <v>196</v>
      </c>
      <c r="F19" s="15">
        <v>42369</v>
      </c>
    </row>
    <row r="20" spans="1:8">
      <c r="A20" t="s">
        <v>53</v>
      </c>
      <c r="B20" s="1" t="s">
        <v>54</v>
      </c>
      <c r="C20" s="1">
        <v>2014</v>
      </c>
      <c r="D20" s="1" t="s">
        <v>212</v>
      </c>
      <c r="E20" s="1" t="s">
        <v>198</v>
      </c>
      <c r="F20" s="15">
        <v>42004</v>
      </c>
    </row>
    <row r="21" spans="1:8">
      <c r="A21" t="s">
        <v>53</v>
      </c>
      <c r="B21" s="1" t="s">
        <v>54</v>
      </c>
      <c r="C21" s="1">
        <v>2014</v>
      </c>
      <c r="D21" s="1" t="s">
        <v>213</v>
      </c>
      <c r="E21" s="1" t="s">
        <v>200</v>
      </c>
      <c r="F21" s="15">
        <v>43100</v>
      </c>
    </row>
    <row r="22" spans="1:8">
      <c r="A22" t="s">
        <v>53</v>
      </c>
      <c r="B22" s="1" t="s">
        <v>54</v>
      </c>
      <c r="C22" s="1">
        <v>2016</v>
      </c>
      <c r="D22" s="1" t="s">
        <v>211</v>
      </c>
      <c r="E22" s="1" t="s">
        <v>192</v>
      </c>
      <c r="F22" s="15">
        <v>42735</v>
      </c>
    </row>
    <row r="23" spans="1:8">
      <c r="A23" t="s">
        <v>53</v>
      </c>
      <c r="B23" s="1" t="s">
        <v>54</v>
      </c>
      <c r="C23" s="1">
        <v>2016</v>
      </c>
      <c r="D23" s="1" t="s">
        <v>208</v>
      </c>
      <c r="E23" s="1" t="s">
        <v>194</v>
      </c>
      <c r="F23" s="15">
        <v>43465</v>
      </c>
    </row>
    <row r="24" spans="1:8">
      <c r="A24" t="s">
        <v>53</v>
      </c>
      <c r="B24" s="1" t="s">
        <v>54</v>
      </c>
      <c r="C24" s="1">
        <v>2016</v>
      </c>
      <c r="D24" s="1" t="s">
        <v>214</v>
      </c>
      <c r="E24" s="1" t="s">
        <v>196</v>
      </c>
      <c r="F24" s="15">
        <v>43830</v>
      </c>
    </row>
    <row r="25" spans="1:8">
      <c r="A25" t="s">
        <v>53</v>
      </c>
      <c r="B25" s="1" t="s">
        <v>54</v>
      </c>
      <c r="C25" s="1">
        <v>2016</v>
      </c>
      <c r="D25" s="1" t="s">
        <v>207</v>
      </c>
      <c r="E25" s="1" t="s">
        <v>198</v>
      </c>
      <c r="F25" s="15">
        <v>44196</v>
      </c>
    </row>
    <row r="26" spans="1:8">
      <c r="A26" t="s">
        <v>53</v>
      </c>
      <c r="B26" s="1" t="s">
        <v>54</v>
      </c>
      <c r="C26" s="1">
        <v>2016</v>
      </c>
      <c r="D26" s="1" t="s">
        <v>215</v>
      </c>
      <c r="E26" s="1" t="s">
        <v>200</v>
      </c>
      <c r="F26" s="15">
        <v>43100</v>
      </c>
    </row>
    <row r="27" spans="1:8">
      <c r="A27" t="s">
        <v>53</v>
      </c>
      <c r="B27" s="1" t="s">
        <v>54</v>
      </c>
      <c r="C27" s="1">
        <v>2019</v>
      </c>
      <c r="D27" s="1" t="s">
        <v>211</v>
      </c>
      <c r="E27" s="1" t="s">
        <v>192</v>
      </c>
      <c r="F27" s="15">
        <v>44561</v>
      </c>
    </row>
    <row r="28" spans="1:8">
      <c r="A28" t="s">
        <v>53</v>
      </c>
      <c r="B28" s="1" t="s">
        <v>54</v>
      </c>
      <c r="C28" s="1">
        <v>2019</v>
      </c>
      <c r="D28" s="1" t="s">
        <v>208</v>
      </c>
      <c r="E28" s="1" t="s">
        <v>194</v>
      </c>
      <c r="F28" s="15">
        <v>45291</v>
      </c>
    </row>
    <row r="29" spans="1:8">
      <c r="A29" t="s">
        <v>53</v>
      </c>
      <c r="B29" s="1" t="s">
        <v>54</v>
      </c>
      <c r="C29" s="1">
        <v>2019</v>
      </c>
      <c r="D29" s="1" t="s">
        <v>214</v>
      </c>
      <c r="E29" s="1" t="s">
        <v>196</v>
      </c>
      <c r="F29" s="15">
        <v>43830</v>
      </c>
    </row>
    <row r="30" spans="1:8">
      <c r="A30" t="s">
        <v>53</v>
      </c>
      <c r="B30" s="1" t="s">
        <v>54</v>
      </c>
      <c r="C30" s="1">
        <v>2019</v>
      </c>
      <c r="D30" s="1" t="s">
        <v>207</v>
      </c>
      <c r="E30" s="1" t="s">
        <v>198</v>
      </c>
      <c r="F30" s="15">
        <v>44196</v>
      </c>
    </row>
    <row r="31" spans="1:8">
      <c r="A31" t="s">
        <v>53</v>
      </c>
      <c r="B31" s="1" t="s">
        <v>54</v>
      </c>
      <c r="C31" s="1">
        <v>2019</v>
      </c>
      <c r="D31" s="1" t="s">
        <v>215</v>
      </c>
      <c r="E31" s="1" t="s">
        <v>200</v>
      </c>
      <c r="F31" s="15">
        <v>44926</v>
      </c>
    </row>
    <row r="32" spans="1:8">
      <c r="A32" t="s">
        <v>53</v>
      </c>
      <c r="B32" s="1" t="s">
        <v>54</v>
      </c>
      <c r="C32" s="1">
        <v>2001</v>
      </c>
      <c r="D32" s="1" t="s">
        <v>201</v>
      </c>
      <c r="E32" s="1" t="s">
        <v>192</v>
      </c>
      <c r="F32" s="15">
        <v>37986</v>
      </c>
      <c r="H32" s="1" t="s">
        <v>67</v>
      </c>
    </row>
    <row r="33" spans="1:6">
      <c r="A33" t="s">
        <v>53</v>
      </c>
      <c r="B33" s="1" t="s">
        <v>54</v>
      </c>
      <c r="C33" s="1">
        <v>2001</v>
      </c>
      <c r="D33" s="1" t="s">
        <v>202</v>
      </c>
      <c r="E33" s="1" t="s">
        <v>194</v>
      </c>
      <c r="F33" s="15">
        <v>37621</v>
      </c>
    </row>
    <row r="34" spans="1:6">
      <c r="A34" t="s">
        <v>53</v>
      </c>
      <c r="B34" s="1" t="s">
        <v>54</v>
      </c>
      <c r="C34" s="1">
        <v>2001</v>
      </c>
      <c r="D34" s="1" t="s">
        <v>203</v>
      </c>
      <c r="E34" s="14" t="s">
        <v>196</v>
      </c>
      <c r="F34" s="15">
        <v>38717</v>
      </c>
    </row>
    <row r="35" spans="1:6">
      <c r="A35" t="s">
        <v>53</v>
      </c>
      <c r="B35" s="1" t="s">
        <v>54</v>
      </c>
      <c r="C35" s="1">
        <v>2001</v>
      </c>
      <c r="D35" s="1" t="s">
        <v>204</v>
      </c>
      <c r="E35" s="14" t="s">
        <v>198</v>
      </c>
      <c r="F35" s="15">
        <v>37256</v>
      </c>
    </row>
    <row r="36" spans="1:6">
      <c r="A36" t="s">
        <v>53</v>
      </c>
      <c r="B36" s="1" t="s">
        <v>54</v>
      </c>
      <c r="C36" s="1">
        <v>2001</v>
      </c>
      <c r="D36" s="1" t="s">
        <v>205</v>
      </c>
      <c r="E36" s="1" t="s">
        <v>200</v>
      </c>
      <c r="F36" s="15">
        <v>38352</v>
      </c>
    </row>
    <row r="37" spans="1:6">
      <c r="A37" t="s">
        <v>53</v>
      </c>
      <c r="B37" s="1" t="s">
        <v>54</v>
      </c>
      <c r="C37" s="1">
        <v>2012</v>
      </c>
      <c r="D37" s="1" t="s">
        <v>206</v>
      </c>
      <c r="E37" s="1" t="s">
        <v>192</v>
      </c>
      <c r="F37" s="15">
        <v>42735</v>
      </c>
    </row>
    <row r="38" spans="1:6">
      <c r="A38" t="s">
        <v>53</v>
      </c>
      <c r="B38" s="1" t="s">
        <v>54</v>
      </c>
      <c r="C38" s="1">
        <v>2012</v>
      </c>
      <c r="D38" s="1" t="s">
        <v>207</v>
      </c>
      <c r="E38" s="1" t="s">
        <v>194</v>
      </c>
      <c r="F38" s="15">
        <v>41274</v>
      </c>
    </row>
    <row r="39" spans="1:6">
      <c r="A39" t="s">
        <v>53</v>
      </c>
      <c r="B39" s="1" t="s">
        <v>54</v>
      </c>
      <c r="C39" s="1">
        <v>2012</v>
      </c>
      <c r="D39" s="1" t="s">
        <v>208</v>
      </c>
      <c r="E39" s="1" t="s">
        <v>196</v>
      </c>
      <c r="F39" s="15">
        <v>41639</v>
      </c>
    </row>
    <row r="40" spans="1:6">
      <c r="A40" t="s">
        <v>53</v>
      </c>
      <c r="B40" s="1" t="s">
        <v>54</v>
      </c>
      <c r="C40" s="1">
        <v>2012</v>
      </c>
      <c r="D40" s="1" t="s">
        <v>209</v>
      </c>
      <c r="E40" s="1" t="s">
        <v>198</v>
      </c>
      <c r="F40" s="15">
        <v>42004</v>
      </c>
    </row>
    <row r="41" spans="1:6">
      <c r="A41" t="s">
        <v>53</v>
      </c>
      <c r="B41" s="1" t="s">
        <v>54</v>
      </c>
      <c r="C41" s="1">
        <v>2012</v>
      </c>
      <c r="D41" s="1" t="s">
        <v>210</v>
      </c>
      <c r="E41" s="1" t="s">
        <v>200</v>
      </c>
      <c r="F41" s="15">
        <v>42369</v>
      </c>
    </row>
    <row r="42" spans="1:6">
      <c r="A42" t="s">
        <v>53</v>
      </c>
      <c r="B42" s="1" t="s">
        <v>54</v>
      </c>
      <c r="C42" s="1">
        <v>2017</v>
      </c>
      <c r="D42" s="1" t="s">
        <v>206</v>
      </c>
      <c r="E42" s="1" t="s">
        <v>192</v>
      </c>
      <c r="F42" s="31">
        <v>44562</v>
      </c>
    </row>
    <row r="43" spans="1:6">
      <c r="A43" t="s">
        <v>53</v>
      </c>
      <c r="B43" s="1" t="s">
        <v>54</v>
      </c>
      <c r="C43" s="1">
        <v>2017</v>
      </c>
      <c r="D43" s="1" t="s">
        <v>208</v>
      </c>
      <c r="E43" s="1" t="s">
        <v>194</v>
      </c>
      <c r="F43" s="31">
        <v>43466</v>
      </c>
    </row>
    <row r="44" spans="1:6">
      <c r="A44" t="s">
        <v>53</v>
      </c>
      <c r="B44" s="1" t="s">
        <v>54</v>
      </c>
      <c r="C44" s="1">
        <v>2017</v>
      </c>
      <c r="D44" s="1" t="s">
        <v>214</v>
      </c>
      <c r="E44" s="1" t="s">
        <v>196</v>
      </c>
      <c r="F44" s="31">
        <v>43831</v>
      </c>
    </row>
    <row r="45" spans="1:6">
      <c r="A45" t="s">
        <v>53</v>
      </c>
      <c r="B45" s="1" t="s">
        <v>54</v>
      </c>
      <c r="C45" s="1">
        <v>2017</v>
      </c>
      <c r="D45" s="1" t="s">
        <v>207</v>
      </c>
      <c r="E45" s="1" t="s">
        <v>198</v>
      </c>
      <c r="F45" s="31">
        <v>44197</v>
      </c>
    </row>
    <row r="46" spans="1:6">
      <c r="A46" t="s">
        <v>53</v>
      </c>
      <c r="B46" s="1" t="s">
        <v>54</v>
      </c>
      <c r="C46" s="1">
        <v>2017</v>
      </c>
      <c r="D46" s="1" t="s">
        <v>215</v>
      </c>
      <c r="E46" s="1" t="s">
        <v>200</v>
      </c>
      <c r="F46" s="31">
        <v>43101</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0"/>
  <sheetViews>
    <sheetView workbookViewId="0">
      <selection activeCell="U8" sqref="U8"/>
    </sheetView>
  </sheetViews>
  <sheetFormatPr defaultColWidth="8.6640625" defaultRowHeight="14.4"/>
  <cols>
    <col min="1" max="16384" width="8.6640625" style="1"/>
  </cols>
  <sheetData>
    <row r="1" spans="1:21">
      <c r="A1" s="2" t="s">
        <v>34</v>
      </c>
      <c r="B1" s="2" t="s">
        <v>35</v>
      </c>
      <c r="C1" s="2" t="s">
        <v>36</v>
      </c>
      <c r="D1" s="2" t="s">
        <v>42</v>
      </c>
      <c r="E1" s="2" t="s">
        <v>37</v>
      </c>
      <c r="F1" s="2" t="s">
        <v>216</v>
      </c>
      <c r="G1" s="4" t="s">
        <v>217</v>
      </c>
      <c r="H1" s="4" t="s">
        <v>218</v>
      </c>
      <c r="I1" s="2" t="s">
        <v>219</v>
      </c>
      <c r="J1" s="2" t="s">
        <v>220</v>
      </c>
      <c r="K1" s="2" t="s">
        <v>221</v>
      </c>
      <c r="L1" s="2" t="s">
        <v>222</v>
      </c>
      <c r="M1" s="2" t="s">
        <v>223</v>
      </c>
      <c r="N1" s="2" t="s">
        <v>224</v>
      </c>
      <c r="O1" s="2" t="s">
        <v>225</v>
      </c>
      <c r="P1" s="2" t="s">
        <v>226</v>
      </c>
      <c r="Q1" s="2" t="s">
        <v>227</v>
      </c>
      <c r="R1" s="2" t="s">
        <v>228</v>
      </c>
      <c r="S1" s="2" t="s">
        <v>229</v>
      </c>
      <c r="T1" s="2" t="s">
        <v>230</v>
      </c>
      <c r="U1" s="2" t="s">
        <v>52</v>
      </c>
    </row>
    <row r="2" spans="1:21">
      <c r="A2" t="s">
        <v>53</v>
      </c>
      <c r="B2" s="1" t="s">
        <v>54</v>
      </c>
      <c r="C2" s="1">
        <v>1992</v>
      </c>
      <c r="D2" s="1">
        <v>1942</v>
      </c>
      <c r="E2" s="1" t="s">
        <v>55</v>
      </c>
      <c r="F2" s="1" t="s">
        <v>231</v>
      </c>
      <c r="G2" s="1" t="s">
        <v>61</v>
      </c>
      <c r="I2" s="1" t="s">
        <v>232</v>
      </c>
      <c r="L2" s="1">
        <v>35</v>
      </c>
      <c r="N2" s="1">
        <v>10</v>
      </c>
      <c r="O2" s="1">
        <v>2</v>
      </c>
      <c r="Q2" s="1">
        <v>35200</v>
      </c>
      <c r="S2" s="1">
        <v>150</v>
      </c>
    </row>
    <row r="3" spans="1:21">
      <c r="A3" t="s">
        <v>53</v>
      </c>
      <c r="B3" s="1" t="s">
        <v>54</v>
      </c>
      <c r="C3" s="1">
        <v>2001</v>
      </c>
      <c r="D3" s="1">
        <v>1942</v>
      </c>
      <c r="E3" s="1" t="s">
        <v>55</v>
      </c>
      <c r="F3" s="1" t="s">
        <v>231</v>
      </c>
      <c r="G3" s="1" t="s">
        <v>61</v>
      </c>
      <c r="I3" s="1" t="s">
        <v>232</v>
      </c>
      <c r="L3" s="1">
        <v>35</v>
      </c>
      <c r="N3" s="1">
        <v>11</v>
      </c>
      <c r="O3" s="1">
        <v>2</v>
      </c>
      <c r="Q3" s="1">
        <v>35200</v>
      </c>
      <c r="S3" s="1">
        <v>150</v>
      </c>
      <c r="U3" s="1" t="s">
        <v>233</v>
      </c>
    </row>
    <row r="4" spans="1:21">
      <c r="A4" t="s">
        <v>53</v>
      </c>
      <c r="B4" s="1" t="s">
        <v>54</v>
      </c>
      <c r="C4" s="1">
        <v>2012</v>
      </c>
      <c r="D4" s="1">
        <v>1942</v>
      </c>
      <c r="E4" s="1" t="s">
        <v>55</v>
      </c>
      <c r="F4" s="1" t="s">
        <v>231</v>
      </c>
      <c r="G4" s="1" t="s">
        <v>61</v>
      </c>
      <c r="I4" s="1" t="s">
        <v>234</v>
      </c>
      <c r="L4" s="1">
        <v>38</v>
      </c>
      <c r="N4" s="1">
        <v>12</v>
      </c>
      <c r="O4" s="1">
        <v>2</v>
      </c>
      <c r="Q4" s="1">
        <v>29500</v>
      </c>
      <c r="S4" s="1">
        <v>150</v>
      </c>
      <c r="U4" s="20" t="s">
        <v>235</v>
      </c>
    </row>
    <row r="5" spans="1:21">
      <c r="A5" t="s">
        <v>53</v>
      </c>
      <c r="B5" s="1" t="s">
        <v>54</v>
      </c>
      <c r="C5" s="1">
        <v>2014</v>
      </c>
      <c r="D5" s="1">
        <v>1942</v>
      </c>
      <c r="E5" s="1" t="s">
        <v>55</v>
      </c>
      <c r="F5" s="1" t="s">
        <v>231</v>
      </c>
      <c r="G5" s="1" t="s">
        <v>61</v>
      </c>
      <c r="I5" s="1" t="s">
        <v>234</v>
      </c>
      <c r="L5" s="1">
        <v>38</v>
      </c>
      <c r="N5" s="1">
        <v>13</v>
      </c>
      <c r="O5" s="1">
        <v>2</v>
      </c>
      <c r="Q5" s="1">
        <v>29500</v>
      </c>
      <c r="S5" s="1">
        <v>150</v>
      </c>
      <c r="U5" s="20" t="s">
        <v>236</v>
      </c>
    </row>
    <row r="6" spans="1:21">
      <c r="A6" t="s">
        <v>53</v>
      </c>
      <c r="B6" s="1" t="s">
        <v>54</v>
      </c>
      <c r="C6" s="1">
        <v>2016</v>
      </c>
      <c r="D6" s="1">
        <v>1942</v>
      </c>
      <c r="E6" s="1" t="s">
        <v>55</v>
      </c>
      <c r="F6" s="1" t="s">
        <v>231</v>
      </c>
      <c r="G6" s="1" t="s">
        <v>61</v>
      </c>
      <c r="I6" s="1" t="s">
        <v>234</v>
      </c>
      <c r="L6" s="1">
        <v>40</v>
      </c>
      <c r="N6" s="1">
        <v>13</v>
      </c>
      <c r="O6" s="1">
        <v>2</v>
      </c>
      <c r="Q6" s="1">
        <v>28500</v>
      </c>
      <c r="S6" s="1">
        <v>150</v>
      </c>
      <c r="U6" s="20" t="s">
        <v>237</v>
      </c>
    </row>
    <row r="7" spans="1:21">
      <c r="A7" t="s">
        <v>53</v>
      </c>
      <c r="B7" s="1" t="s">
        <v>54</v>
      </c>
      <c r="C7" s="1">
        <v>2019</v>
      </c>
      <c r="D7" s="1">
        <v>1942</v>
      </c>
      <c r="E7" s="1" t="s">
        <v>55</v>
      </c>
      <c r="F7" s="1" t="s">
        <v>231</v>
      </c>
      <c r="G7" s="1" t="s">
        <v>61</v>
      </c>
      <c r="I7" s="1" t="s">
        <v>238</v>
      </c>
      <c r="L7" s="1">
        <v>40</v>
      </c>
      <c r="N7" s="1">
        <v>14</v>
      </c>
      <c r="O7" s="1">
        <v>2</v>
      </c>
      <c r="Q7" s="1">
        <v>29560</v>
      </c>
      <c r="S7" s="1">
        <v>191</v>
      </c>
    </row>
    <row r="8" spans="1:21">
      <c r="A8" t="s">
        <v>53</v>
      </c>
      <c r="B8" s="1" t="s">
        <v>54</v>
      </c>
      <c r="C8" s="1">
        <v>2001</v>
      </c>
      <c r="D8" s="1">
        <v>1942</v>
      </c>
      <c r="E8" s="1" t="s">
        <v>67</v>
      </c>
      <c r="F8" s="1" t="s">
        <v>231</v>
      </c>
      <c r="G8" s="1" t="s">
        <v>61</v>
      </c>
      <c r="I8" s="1" t="s">
        <v>232</v>
      </c>
      <c r="L8" s="1">
        <v>35</v>
      </c>
      <c r="N8" s="1">
        <v>5</v>
      </c>
      <c r="O8" s="1">
        <v>1</v>
      </c>
      <c r="U8" s="1" t="s">
        <v>239</v>
      </c>
    </row>
    <row r="9" spans="1:21">
      <c r="A9" t="s">
        <v>53</v>
      </c>
      <c r="B9" s="1" t="s">
        <v>54</v>
      </c>
      <c r="C9" s="1">
        <v>2012</v>
      </c>
      <c r="D9" s="1">
        <v>1942</v>
      </c>
      <c r="E9" s="1" t="s">
        <v>67</v>
      </c>
      <c r="F9" s="1" t="s">
        <v>231</v>
      </c>
      <c r="G9" s="1" t="s">
        <v>61</v>
      </c>
      <c r="I9" s="1" t="s">
        <v>234</v>
      </c>
      <c r="L9" s="1">
        <v>37</v>
      </c>
      <c r="N9" s="1">
        <v>5</v>
      </c>
      <c r="O9" s="1">
        <v>1</v>
      </c>
    </row>
    <row r="10" spans="1:21">
      <c r="A10" t="s">
        <v>53</v>
      </c>
      <c r="B10" s="1" t="s">
        <v>54</v>
      </c>
      <c r="C10" s="1">
        <v>2017</v>
      </c>
      <c r="D10" s="1">
        <v>1942</v>
      </c>
      <c r="E10" s="1" t="s">
        <v>67</v>
      </c>
      <c r="F10" s="1" t="s">
        <v>231</v>
      </c>
      <c r="G10" s="1" t="s">
        <v>61</v>
      </c>
      <c r="I10" s="1" t="s">
        <v>234</v>
      </c>
      <c r="L10" s="1">
        <v>40</v>
      </c>
      <c r="N10" s="1">
        <v>6</v>
      </c>
      <c r="O10" s="1">
        <v>1</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lpstr>financialIndicators</vt:lpstr>
    </vt:vector>
  </TitlesOfParts>
  <Manager/>
  <Company>Duke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Rachel Bash</cp:lastModifiedBy>
  <cp:revision/>
  <dcterms:created xsi:type="dcterms:W3CDTF">2019-08-01T16:52:11Z</dcterms:created>
  <dcterms:modified xsi:type="dcterms:W3CDTF">2020-01-28T21:37:35Z</dcterms:modified>
  <cp:category/>
  <cp:contentStatus/>
</cp:coreProperties>
</file>