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9524\Box\Shrinking Cities MP\data\bond_data\"/>
    </mc:Choice>
  </mc:AlternateContent>
  <xr:revisionPtr revIDLastSave="0" documentId="13_ncr:1_{A97A7AF3-54C1-4270-BB00-28D052D233F2}" xr6:coauthVersionLast="45" xr6:coauthVersionMax="45" xr10:uidLastSave="{00000000-0000-0000-0000-000000000000}"/>
  <bookViews>
    <workbookView xWindow="-108" yWindow="-108" windowWidth="23256" windowHeight="12576" firstSheet="11" activeTab="20" xr2:uid="{00000000-000D-0000-FFFF-FFFF00000000}"/>
  </bookViews>
  <sheets>
    <sheet name="notes" sheetId="17" r:id="rId1"/>
    <sheet name="basicInfo" sheetId="1" r:id="rId2"/>
    <sheet name="maturitySched" sheetId="2" r:id="rId3"/>
    <sheet name="bondPurpose" sheetId="5" r:id="rId4"/>
    <sheet name="otherDebt" sheetId="3" r:id="rId5"/>
    <sheet name="longTerm" sheetId="18" r:id="rId6"/>
    <sheet name="debtService" sheetId="4" r:id="rId7"/>
    <sheet name="board" sheetId="6" r:id="rId8"/>
    <sheet name="utilityInfo" sheetId="7" r:id="rId9"/>
    <sheet name="serviceArea" sheetId="8" r:id="rId10"/>
    <sheet name="interconnect" sheetId="9" r:id="rId11"/>
    <sheet name="source" sheetId="11" r:id="rId12"/>
    <sheet name="customers" sheetId="10" r:id="rId13"/>
    <sheet name="usage" sheetId="12" r:id="rId14"/>
    <sheet name="unaccounted" sheetId="13" r:id="rId15"/>
    <sheet name="largestCust" sheetId="14" r:id="rId16"/>
    <sheet name="rates" sheetId="19" r:id="rId17"/>
    <sheet name="fiscal" sheetId="16" r:id="rId18"/>
    <sheet name="assets" sheetId="20" r:id="rId19"/>
    <sheet name="revCollect" sheetId="15" r:id="rId20"/>
    <sheet name="financialIndicator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7" i="21" l="1"/>
  <c r="AH26" i="21"/>
  <c r="AK23" i="21"/>
  <c r="AG23" i="21"/>
  <c r="AE23" i="21"/>
  <c r="AC23" i="21"/>
  <c r="AA23" i="21"/>
  <c r="Y23" i="21"/>
  <c r="W23" i="21"/>
  <c r="Q23" i="21"/>
  <c r="AH22" i="21"/>
  <c r="AD22" i="21"/>
  <c r="Z22" i="21"/>
  <c r="V22" i="21"/>
  <c r="R22" i="21"/>
  <c r="N22" i="21"/>
  <c r="J22" i="21"/>
  <c r="F22" i="21"/>
  <c r="AI21" i="21"/>
  <c r="AE21" i="21"/>
  <c r="AA21" i="21"/>
  <c r="W21" i="21"/>
  <c r="S21" i="21"/>
  <c r="O21" i="21"/>
  <c r="K21" i="21"/>
  <c r="G21" i="21"/>
  <c r="AJ20" i="21"/>
  <c r="AH20" i="21"/>
  <c r="AF20" i="21"/>
  <c r="AD20" i="21"/>
  <c r="AB20" i="21"/>
  <c r="Z20" i="21"/>
  <c r="X20" i="21"/>
  <c r="V20" i="21"/>
  <c r="T20" i="21"/>
  <c r="R20" i="21"/>
  <c r="P20" i="21"/>
  <c r="L20" i="21"/>
  <c r="H20" i="21"/>
  <c r="AI23" i="21"/>
  <c r="U23" i="21"/>
  <c r="S23" i="21"/>
  <c r="O23" i="21"/>
  <c r="M23" i="21"/>
  <c r="K23" i="21"/>
  <c r="I23" i="21"/>
  <c r="G23" i="21"/>
  <c r="E23" i="21"/>
  <c r="AJ23" i="21"/>
  <c r="AH23" i="21"/>
  <c r="AF23" i="21"/>
  <c r="AD23" i="21"/>
  <c r="AB23" i="21"/>
  <c r="Z23" i="21"/>
  <c r="X23" i="21"/>
  <c r="V23" i="21"/>
  <c r="T23" i="21"/>
  <c r="R23" i="21"/>
  <c r="P23" i="21"/>
  <c r="N23" i="21"/>
  <c r="L23" i="21"/>
  <c r="J23" i="21"/>
  <c r="H23" i="21"/>
  <c r="F23" i="21"/>
  <c r="AK25" i="21"/>
  <c r="AK26" i="21" s="1"/>
  <c r="AF25" i="21"/>
  <c r="AF26" i="21" s="1"/>
  <c r="AD25" i="21"/>
  <c r="AD26" i="21" s="1"/>
  <c r="AA25" i="21"/>
  <c r="AA26" i="21" s="1"/>
  <c r="Z25" i="21"/>
  <c r="Z26" i="21" s="1"/>
  <c r="X25" i="21"/>
  <c r="X26" i="21" s="1"/>
  <c r="V25" i="21"/>
  <c r="V26" i="21" s="1"/>
  <c r="R25" i="21"/>
  <c r="R26" i="21" s="1"/>
  <c r="P25" i="21"/>
  <c r="P26" i="21" s="1"/>
  <c r="N25" i="21"/>
  <c r="N26" i="21" s="1"/>
  <c r="K25" i="21"/>
  <c r="K26" i="21" s="1"/>
  <c r="J25" i="21"/>
  <c r="J26" i="21" s="1"/>
  <c r="H25" i="21"/>
  <c r="H26" i="21" s="1"/>
  <c r="F25" i="21"/>
  <c r="F26" i="21" s="1"/>
  <c r="AK22" i="21"/>
  <c r="AJ22" i="21"/>
  <c r="AI24" i="21"/>
  <c r="AH24" i="21"/>
  <c r="AG24" i="21"/>
  <c r="AF24" i="21"/>
  <c r="AE24" i="21"/>
  <c r="AD24" i="21"/>
  <c r="AC22" i="21"/>
  <c r="AB22" i="21"/>
  <c r="AA24" i="21"/>
  <c r="Z24" i="21"/>
  <c r="Y24" i="21"/>
  <c r="X24" i="21"/>
  <c r="W24" i="21"/>
  <c r="V24" i="21"/>
  <c r="U22" i="21"/>
  <c r="T22" i="21"/>
  <c r="S24" i="21"/>
  <c r="R24" i="21"/>
  <c r="Q24" i="21"/>
  <c r="P24" i="21"/>
  <c r="O24" i="21"/>
  <c r="N24" i="21"/>
  <c r="M22" i="21"/>
  <c r="L22" i="21"/>
  <c r="K24" i="21"/>
  <c r="J24" i="21"/>
  <c r="I24" i="21"/>
  <c r="H24" i="21"/>
  <c r="G24" i="21"/>
  <c r="F24" i="21"/>
  <c r="E22" i="21"/>
  <c r="AK21" i="21"/>
  <c r="AJ21" i="21"/>
  <c r="AH21" i="21"/>
  <c r="AG21" i="21"/>
  <c r="AF21" i="21"/>
  <c r="AD21" i="21"/>
  <c r="AC21" i="21"/>
  <c r="AB21" i="21"/>
  <c r="Z21" i="21"/>
  <c r="Y21" i="21"/>
  <c r="X21" i="21"/>
  <c r="V21" i="21"/>
  <c r="U21" i="21"/>
  <c r="T21" i="21"/>
  <c r="R21" i="21"/>
  <c r="Q21" i="21"/>
  <c r="P21" i="21"/>
  <c r="N21" i="21"/>
  <c r="M21" i="21"/>
  <c r="L21" i="21"/>
  <c r="J21" i="21"/>
  <c r="I21" i="21"/>
  <c r="H21" i="21"/>
  <c r="F21" i="21"/>
  <c r="E21" i="21"/>
  <c r="N20" i="21"/>
  <c r="J20" i="21"/>
  <c r="F20" i="21"/>
  <c r="AK20" i="21"/>
  <c r="AI20" i="21"/>
  <c r="AG20" i="21"/>
  <c r="AE20" i="21"/>
  <c r="AC20" i="21"/>
  <c r="AA20" i="21"/>
  <c r="Y20" i="21"/>
  <c r="W20" i="21"/>
  <c r="U20" i="21"/>
  <c r="S20" i="21"/>
  <c r="Q20" i="21"/>
  <c r="O20" i="21"/>
  <c r="M20" i="21"/>
  <c r="K20" i="21"/>
  <c r="I20" i="21"/>
  <c r="G20" i="21"/>
  <c r="E20" i="21"/>
  <c r="AK19" i="21"/>
  <c r="AJ19" i="21"/>
  <c r="AI26" i="21"/>
  <c r="AH19" i="21"/>
  <c r="AG18" i="21"/>
  <c r="AF19" i="21"/>
  <c r="AE19" i="21"/>
  <c r="AD19" i="21"/>
  <c r="AC19" i="21"/>
  <c r="AB19" i="21"/>
  <c r="AA19" i="21"/>
  <c r="Z19" i="21"/>
  <c r="Y18" i="21"/>
  <c r="X19" i="21"/>
  <c r="W19" i="21"/>
  <c r="V19" i="21"/>
  <c r="U19" i="21"/>
  <c r="T19" i="21"/>
  <c r="S26" i="21"/>
  <c r="R19" i="21"/>
  <c r="Q18" i="21"/>
  <c r="P19" i="21"/>
  <c r="O19" i="21"/>
  <c r="N19" i="21"/>
  <c r="M19" i="21"/>
  <c r="L19" i="21"/>
  <c r="K19" i="21"/>
  <c r="J19" i="21"/>
  <c r="I18" i="21"/>
  <c r="H19" i="21"/>
  <c r="G19" i="21"/>
  <c r="F19" i="21"/>
  <c r="E19" i="21"/>
  <c r="AH18" i="21"/>
  <c r="AD18" i="21"/>
  <c r="Z18" i="21"/>
  <c r="V18" i="21"/>
  <c r="T18" i="21"/>
  <c r="R18" i="21"/>
  <c r="N18" i="21"/>
  <c r="L18" i="21"/>
  <c r="J18" i="21"/>
  <c r="F18" i="21"/>
  <c r="AK17" i="21"/>
  <c r="AJ18" i="21"/>
  <c r="AI17" i="21"/>
  <c r="AH17" i="21"/>
  <c r="AG17" i="21"/>
  <c r="AF18" i="21"/>
  <c r="AE17" i="21"/>
  <c r="AD17" i="21"/>
  <c r="AC17" i="21"/>
  <c r="AB18" i="21"/>
  <c r="AA17" i="21"/>
  <c r="Z17" i="21"/>
  <c r="X18" i="21"/>
  <c r="W17" i="21"/>
  <c r="V17" i="21"/>
  <c r="U17" i="21"/>
  <c r="T17" i="21"/>
  <c r="S17" i="21"/>
  <c r="R17" i="21"/>
  <c r="Q17" i="21"/>
  <c r="P18" i="21"/>
  <c r="O17" i="21"/>
  <c r="N17" i="21"/>
  <c r="M17" i="21"/>
  <c r="L17" i="21"/>
  <c r="K17" i="21"/>
  <c r="J17" i="21"/>
  <c r="I17" i="21"/>
  <c r="H18" i="21"/>
  <c r="G17" i="21"/>
  <c r="F17" i="21"/>
  <c r="E17" i="21"/>
  <c r="T25" i="21" l="1"/>
  <c r="T26" i="21" s="1"/>
  <c r="I19" i="21"/>
  <c r="Y19" i="21"/>
  <c r="L24" i="21"/>
  <c r="T24" i="21"/>
  <c r="AB24" i="21"/>
  <c r="AJ24" i="21"/>
  <c r="E25" i="21"/>
  <c r="E26" i="21" s="1"/>
  <c r="M25" i="21"/>
  <c r="M26" i="21" s="1"/>
  <c r="U25" i="21"/>
  <c r="U26" i="21" s="1"/>
  <c r="AC25" i="21"/>
  <c r="AC26" i="21" s="1"/>
  <c r="AB17" i="21"/>
  <c r="AJ17" i="21"/>
  <c r="K18" i="21"/>
  <c r="S18" i="21"/>
  <c r="AA18" i="21"/>
  <c r="AI18" i="21"/>
  <c r="G22" i="21"/>
  <c r="O22" i="21"/>
  <c r="W22" i="21"/>
  <c r="AE22" i="21"/>
  <c r="E24" i="21"/>
  <c r="M24" i="21"/>
  <c r="U24" i="21"/>
  <c r="AC24" i="21"/>
  <c r="AK24" i="21"/>
  <c r="AB25" i="21"/>
  <c r="AB26" i="21" s="1"/>
  <c r="Q19" i="21"/>
  <c r="S19" i="21"/>
  <c r="AI19" i="21"/>
  <c r="H22" i="21"/>
  <c r="P22" i="21"/>
  <c r="X22" i="21"/>
  <c r="AF22" i="21"/>
  <c r="L25" i="21"/>
  <c r="L26" i="21" s="1"/>
  <c r="AJ25" i="21"/>
  <c r="AJ26" i="21" s="1"/>
  <c r="AG19" i="21"/>
  <c r="G25" i="21"/>
  <c r="G26" i="21" s="1"/>
  <c r="O25" i="21"/>
  <c r="O26" i="21" s="1"/>
  <c r="W25" i="21"/>
  <c r="W26" i="21" s="1"/>
  <c r="AE25" i="21"/>
  <c r="AE26" i="21" s="1"/>
  <c r="E18" i="21"/>
  <c r="M18" i="21"/>
  <c r="U18" i="21"/>
  <c r="AC18" i="21"/>
  <c r="AK18" i="21"/>
  <c r="I22" i="21"/>
  <c r="Q22" i="21"/>
  <c r="Y22" i="21"/>
  <c r="AG22" i="21"/>
  <c r="AG26" i="21"/>
  <c r="I25" i="21"/>
  <c r="I26" i="21" s="1"/>
  <c r="Q25" i="21"/>
  <c r="Q26" i="21" s="1"/>
  <c r="Y25" i="21"/>
  <c r="Y26" i="21" s="1"/>
  <c r="H17" i="21"/>
  <c r="P17" i="21"/>
  <c r="X17" i="21"/>
  <c r="AF17" i="21"/>
  <c r="G18" i="21"/>
  <c r="O18" i="21"/>
  <c r="W18" i="21"/>
  <c r="AE18" i="21"/>
  <c r="K22" i="21"/>
  <c r="S22" i="21"/>
  <c r="AA22" i="21"/>
  <c r="AI22" i="21"/>
  <c r="F48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E48" i="20"/>
  <c r="Z42" i="20"/>
  <c r="Z48" i="20" s="1"/>
  <c r="Z12" i="20"/>
  <c r="Z31" i="16" l="1"/>
  <c r="Y31" i="16"/>
  <c r="X31" i="16"/>
  <c r="AA23" i="16"/>
  <c r="Z23" i="16"/>
  <c r="Y23" i="16"/>
  <c r="X23" i="16"/>
  <c r="W23" i="16"/>
  <c r="AA20" i="16"/>
  <c r="Z20" i="16"/>
  <c r="Y20" i="16"/>
  <c r="X20" i="16"/>
  <c r="W20" i="16"/>
  <c r="G3" i="18" l="1"/>
  <c r="G4" i="18"/>
  <c r="G5" i="18"/>
  <c r="G6" i="18"/>
  <c r="G7" i="18"/>
  <c r="G8" i="18"/>
  <c r="G9" i="18"/>
  <c r="G10" i="18"/>
  <c r="G2" i="18"/>
  <c r="J2" i="2" l="1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AI21" i="16" l="1"/>
  <c r="AI14" i="16"/>
  <c r="AI22" i="16" s="1"/>
  <c r="AI28" i="16" s="1"/>
  <c r="E14" i="16" l="1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E21" i="16"/>
  <c r="F21" i="16"/>
  <c r="G21" i="16"/>
  <c r="H21" i="16"/>
  <c r="H22" i="16" s="1"/>
  <c r="H28" i="16" s="1"/>
  <c r="I21" i="16"/>
  <c r="J21" i="16"/>
  <c r="K21" i="16"/>
  <c r="L21" i="16"/>
  <c r="M21" i="16"/>
  <c r="N21" i="16"/>
  <c r="O21" i="16"/>
  <c r="P21" i="16"/>
  <c r="P22" i="16" s="1"/>
  <c r="P28" i="16" s="1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F22" i="16" s="1"/>
  <c r="AF28" i="16" s="1"/>
  <c r="AG21" i="16"/>
  <c r="R22" i="16"/>
  <c r="R28" i="16" s="1"/>
  <c r="AH21" i="16"/>
  <c r="AH14" i="16"/>
  <c r="Q22" i="16" l="1"/>
  <c r="Q28" i="16" s="1"/>
  <c r="AG22" i="16"/>
  <c r="AG28" i="16" s="1"/>
  <c r="AC22" i="16"/>
  <c r="AC28" i="16" s="1"/>
  <c r="U22" i="16"/>
  <c r="U28" i="16" s="1"/>
  <c r="M22" i="16"/>
  <c r="M28" i="16" s="1"/>
  <c r="X22" i="16"/>
  <c r="X28" i="16" s="1"/>
  <c r="Z22" i="16"/>
  <c r="Z28" i="16" s="1"/>
  <c r="J22" i="16"/>
  <c r="J28" i="16" s="1"/>
  <c r="E22" i="16"/>
  <c r="E28" i="16" s="1"/>
  <c r="AB22" i="16"/>
  <c r="AB28" i="16" s="1"/>
  <c r="AD22" i="16"/>
  <c r="AD28" i="16" s="1"/>
  <c r="V22" i="16"/>
  <c r="V28" i="16" s="1"/>
  <c r="N22" i="16"/>
  <c r="N28" i="16" s="1"/>
  <c r="F22" i="16"/>
  <c r="F28" i="16" s="1"/>
  <c r="AA22" i="16"/>
  <c r="AA28" i="16" s="1"/>
  <c r="S22" i="16"/>
  <c r="S28" i="16" s="1"/>
  <c r="K22" i="16"/>
  <c r="K28" i="16" s="1"/>
  <c r="Y22" i="16"/>
  <c r="Y28" i="16" s="1"/>
  <c r="I22" i="16"/>
  <c r="I28" i="16" s="1"/>
  <c r="T22" i="16"/>
  <c r="T28" i="16" s="1"/>
  <c r="L22" i="16"/>
  <c r="L28" i="16" s="1"/>
  <c r="AE22" i="16"/>
  <c r="AE28" i="16" s="1"/>
  <c r="W22" i="16"/>
  <c r="W28" i="16" s="1"/>
  <c r="O22" i="16"/>
  <c r="O28" i="16" s="1"/>
  <c r="G22" i="16"/>
  <c r="G28" i="16" s="1"/>
  <c r="AH22" i="16"/>
  <c r="AH28" i="16" s="1"/>
</calcChain>
</file>

<file path=xl/sharedStrings.xml><?xml version="1.0" encoding="utf-8"?>
<sst xmlns="http://schemas.openxmlformats.org/spreadsheetml/2006/main" count="971" uniqueCount="324">
  <si>
    <t>PWSID</t>
  </si>
  <si>
    <t>Name</t>
  </si>
  <si>
    <t>OSYear</t>
  </si>
  <si>
    <t>amount</t>
  </si>
  <si>
    <t>startYear</t>
  </si>
  <si>
    <t>endYear</t>
  </si>
  <si>
    <t>aveRate</t>
  </si>
  <si>
    <t>currentRemaining</t>
  </si>
  <si>
    <t>payments</t>
  </si>
  <si>
    <t>governance</t>
  </si>
  <si>
    <t>manager</t>
  </si>
  <si>
    <t>contractTermYrs</t>
  </si>
  <si>
    <t>contractAmount</t>
  </si>
  <si>
    <t>nEmployees</t>
  </si>
  <si>
    <t>ngoverningMunis</t>
  </si>
  <si>
    <t>nMunis</t>
  </si>
  <si>
    <t>nCounties</t>
  </si>
  <si>
    <t>defaultDebt</t>
  </si>
  <si>
    <t>populationServed</t>
  </si>
  <si>
    <t>meteredConnections</t>
  </si>
  <si>
    <t>pipeMiles</t>
  </si>
  <si>
    <t>aveVolume_MGD</t>
  </si>
  <si>
    <t>contractStart</t>
  </si>
  <si>
    <t>contractEnd</t>
  </si>
  <si>
    <t>WaterSewer</t>
  </si>
  <si>
    <t>nConnections</t>
  </si>
  <si>
    <t>sourceType</t>
  </si>
  <si>
    <t>name</t>
  </si>
  <si>
    <t>dateOnline</t>
  </si>
  <si>
    <t>challenges</t>
  </si>
  <si>
    <t>resolutions</t>
  </si>
  <si>
    <t>percentMethod</t>
  </si>
  <si>
    <t>amountBilled</t>
  </si>
  <si>
    <t>Means the sum doesn't match what was recorded</t>
  </si>
  <si>
    <t>These statements don't include depreciation but match earlier ones.</t>
  </si>
  <si>
    <t>Supplement with Financial statements</t>
  </si>
  <si>
    <t>Category</t>
  </si>
  <si>
    <t>SubCategory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</si>
  <si>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</si>
  <si>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</si>
  <si>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</si>
  <si>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</si>
  <si>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</si>
  <si>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</si>
  <si>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</si>
  <si>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</si>
  <si>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</si>
  <si>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</si>
  <si>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</si>
  <si>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</si>
  <si>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</si>
  <si>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</si>
  <si>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</si>
  <si>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</si>
  <si>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</si>
  <si>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</si>
  <si>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</si>
  <si>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</si>
  <si>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</si>
  <si>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</si>
  <si>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</si>
  <si>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</si>
  <si>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</si>
  <si>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</si>
  <si>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</si>
  <si>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</si>
  <si>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</si>
  <si>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</si>
  <si>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Revenues</t>
  </si>
  <si>
    <t>Total Operating Revenues</t>
  </si>
  <si>
    <t>Expenses</t>
  </si>
  <si>
    <t>Total Operating Expenses</t>
  </si>
  <si>
    <t>Other Income and (Expense)</t>
  </si>
  <si>
    <t>Revenue - Expense</t>
  </si>
  <si>
    <t>Total Other Income and Expenses</t>
  </si>
  <si>
    <t>Total nonoperating revenue and expenses</t>
  </si>
  <si>
    <t>Total Nonoperating Revenues and Expenses</t>
  </si>
  <si>
    <t>Net Income</t>
  </si>
  <si>
    <t>Retained Earnings</t>
  </si>
  <si>
    <t>Retained Earnings - Start of Year</t>
  </si>
  <si>
    <t>Retained Earnings - End of Year</t>
  </si>
  <si>
    <t>Change in Net Assets</t>
  </si>
  <si>
    <t>y2018</t>
  </si>
  <si>
    <t>Put any interesting about utility development, finances, etc. here</t>
  </si>
  <si>
    <t>document</t>
  </si>
  <si>
    <t>page</t>
  </si>
  <si>
    <t>description</t>
  </si>
  <si>
    <t>Also list the document and page number of interesting information so we can find it later.</t>
  </si>
  <si>
    <t>bondRatingMoody</t>
  </si>
  <si>
    <t>bondRatingSP</t>
  </si>
  <si>
    <t>systemRating</t>
  </si>
  <si>
    <t>bondAmount</t>
  </si>
  <si>
    <t>series</t>
  </si>
  <si>
    <t>payment</t>
  </si>
  <si>
    <t>taxable</t>
  </si>
  <si>
    <t>insured</t>
  </si>
  <si>
    <t>notes</t>
  </si>
  <si>
    <t>bondSeries</t>
  </si>
  <si>
    <t>scheduleType</t>
  </si>
  <si>
    <t>maturityYear</t>
  </si>
  <si>
    <t>month</t>
  </si>
  <si>
    <t>principalAmount</t>
  </si>
  <si>
    <t>couponRate</t>
  </si>
  <si>
    <t>remainingPrincipal</t>
  </si>
  <si>
    <t>interest</t>
  </si>
  <si>
    <t>yieldToMaturity</t>
  </si>
  <si>
    <t>price</t>
  </si>
  <si>
    <t>purpose</t>
  </si>
  <si>
    <t>debtName</t>
  </si>
  <si>
    <t>type</t>
  </si>
  <si>
    <t>year</t>
  </si>
  <si>
    <t>netIncome</t>
  </si>
  <si>
    <t>surplus</t>
  </si>
  <si>
    <t>principalInterest</t>
  </si>
  <si>
    <t>debtServCovNet</t>
  </si>
  <si>
    <t>debtServCovTotal</t>
  </si>
  <si>
    <t>principal</t>
  </si>
  <si>
    <t>total</t>
  </si>
  <si>
    <t>otherDebt</t>
  </si>
  <si>
    <t>totalDebtService</t>
  </si>
  <si>
    <t>members</t>
  </si>
  <si>
    <t>office</t>
  </si>
  <si>
    <t>termExpire</t>
  </si>
  <si>
    <t>municipality</t>
  </si>
  <si>
    <t>taxingPower</t>
  </si>
  <si>
    <t>areaMi2</t>
  </si>
  <si>
    <t>county</t>
  </si>
  <si>
    <t>systemName</t>
  </si>
  <si>
    <t>contractVolume_MGD</t>
  </si>
  <si>
    <t>role</t>
  </si>
  <si>
    <t>nameInf</t>
  </si>
  <si>
    <t>infType</t>
  </si>
  <si>
    <t>lastUpdate</t>
  </si>
  <si>
    <t>capacityMgal</t>
  </si>
  <si>
    <t>groupBy</t>
  </si>
  <si>
    <t>class</t>
  </si>
  <si>
    <t>tier</t>
  </si>
  <si>
    <t>location</t>
  </si>
  <si>
    <t>volume_MGD</t>
  </si>
  <si>
    <t>annual_MG</t>
  </si>
  <si>
    <t>grossPercent</t>
  </si>
  <si>
    <t>adjustedPercent</t>
  </si>
  <si>
    <t>method</t>
  </si>
  <si>
    <t>customer</t>
  </si>
  <si>
    <t>gallons</t>
  </si>
  <si>
    <t>revenue</t>
  </si>
  <si>
    <t>percentGal</t>
  </si>
  <si>
    <t>percentRev</t>
  </si>
  <si>
    <t>rateYear</t>
  </si>
  <si>
    <t>yearSet</t>
  </si>
  <si>
    <t>billFrequency</t>
  </si>
  <si>
    <t>charges</t>
  </si>
  <si>
    <t>chargeType</t>
  </si>
  <si>
    <t>classUnit</t>
  </si>
  <si>
    <t>gallonsIncluded</t>
  </si>
  <si>
    <t>cost</t>
  </si>
  <si>
    <t>costUnit</t>
  </si>
  <si>
    <t>uncollected</t>
  </si>
  <si>
    <t>percentCollected</t>
  </si>
  <si>
    <t>dateOffline</t>
  </si>
  <si>
    <t>Current Assets</t>
  </si>
  <si>
    <t>Restricted Assets</t>
  </si>
  <si>
    <t>Fixed Assets</t>
  </si>
  <si>
    <t>Other Assets</t>
  </si>
  <si>
    <t>Total Assets</t>
  </si>
  <si>
    <t>Current Liabilities</t>
  </si>
  <si>
    <t>Longterm Liabilities</t>
  </si>
  <si>
    <t>Total Liabilities</t>
  </si>
  <si>
    <t>Fund Equity</t>
  </si>
  <si>
    <t>Total Liabilities and Fund Equity</t>
  </si>
  <si>
    <t>Deferred</t>
  </si>
  <si>
    <t>rateCovenantCurrent</t>
  </si>
  <si>
    <t>rateCovenantTotal</t>
  </si>
  <si>
    <t>debtSRF</t>
  </si>
  <si>
    <t>ratesApproval</t>
  </si>
  <si>
    <t>openLoop</t>
  </si>
  <si>
    <t>otherClass</t>
  </si>
  <si>
    <t>peak_MGD</t>
  </si>
  <si>
    <t>percentUse</t>
  </si>
  <si>
    <t>OS 2011</t>
  </si>
  <si>
    <t xml:space="preserve">This OS is a general obligation bond for the City of Dubois. There is no specific water revenue bonds available for analysis. </t>
  </si>
  <si>
    <t>One of the uses for this bond is capital projects. However, it does not specify whether they are water infrastructure capital projects, or something else</t>
  </si>
  <si>
    <t>PA6170016</t>
  </si>
  <si>
    <t>Dubois</t>
  </si>
  <si>
    <t>N/A</t>
  </si>
  <si>
    <t>AA+</t>
  </si>
  <si>
    <t>Aa3</t>
  </si>
  <si>
    <t>Moody's gave the insurance company responsible for this bond a "negative outlook" (Aa3)</t>
  </si>
  <si>
    <t>List of the investments of Dubois and the credit rating of each type of debt</t>
  </si>
  <si>
    <t>A</t>
  </si>
  <si>
    <t>NA</t>
  </si>
  <si>
    <t>semi-annual</t>
  </si>
  <si>
    <t>no</t>
  </si>
  <si>
    <t>AGM/Assured Guaranty Municipal Corp</t>
  </si>
  <si>
    <t>Maturity</t>
  </si>
  <si>
    <t>Mandatory</t>
  </si>
  <si>
    <t>June</t>
  </si>
  <si>
    <t>December</t>
  </si>
  <si>
    <t>Loan retirement</t>
  </si>
  <si>
    <t>Insurance premium</t>
  </si>
  <si>
    <t>Costs of issuance</t>
  </si>
  <si>
    <t>capital projects</t>
  </si>
  <si>
    <t>is loan retirement the same thing as loan refinancing? I am pretty sure it is, but left it as is in case it means something slightly different</t>
  </si>
  <si>
    <t>Loan</t>
  </si>
  <si>
    <t>PEMA Loan 1995</t>
  </si>
  <si>
    <t>PEMA Loan 2002</t>
  </si>
  <si>
    <t>Pennvest 1997</t>
  </si>
  <si>
    <t>SRF</t>
  </si>
  <si>
    <t>Pennvest 2002</t>
  </si>
  <si>
    <t>Pennvest 2006</t>
  </si>
  <si>
    <t>2007 Bank Loan</t>
  </si>
  <si>
    <t>2008 Bank Loan</t>
  </si>
  <si>
    <t>2008B Bank Loan</t>
  </si>
  <si>
    <t>Series 2009 Bonds</t>
  </si>
  <si>
    <t>2009 Debt</t>
  </si>
  <si>
    <t>Bond</t>
  </si>
  <si>
    <t>Not sure why this loan is maked as negative</t>
  </si>
  <si>
    <t>Centrifuge Loan</t>
  </si>
  <si>
    <t>2015-2019</t>
  </si>
  <si>
    <t>2020-2024</t>
  </si>
  <si>
    <t>2025-2029</t>
  </si>
  <si>
    <t>2030-2034</t>
  </si>
  <si>
    <t>information taken from p 26. List of all debt service requirements to the city's bonded debt and notes payable</t>
  </si>
  <si>
    <t>Because this bond document is for the whole city of Dubois, there is no information about specific net income or surpluses</t>
  </si>
  <si>
    <t>Gary Gilbert</t>
  </si>
  <si>
    <t>James Aughenbaugh</t>
  </si>
  <si>
    <t>Diane Bernardo</t>
  </si>
  <si>
    <t>Randy Schmidt</t>
  </si>
  <si>
    <t>Edward Walsh</t>
  </si>
  <si>
    <t>John Suplizio</t>
  </si>
  <si>
    <t>Beth Ann Roy</t>
  </si>
  <si>
    <t>Alexis Stetz</t>
  </si>
  <si>
    <t>Mayor</t>
  </si>
  <si>
    <t>Councilmember</t>
  </si>
  <si>
    <t>City Manager</t>
  </si>
  <si>
    <t>Controller</t>
  </si>
  <si>
    <t>Treasured</t>
  </si>
  <si>
    <t>Duboi</t>
  </si>
  <si>
    <t>No info n when terms expire</t>
  </si>
  <si>
    <t>Yes</t>
  </si>
  <si>
    <t xml:space="preserve"> </t>
  </si>
  <si>
    <t>This information goes for the city of Dubois</t>
  </si>
  <si>
    <t>No information on municipalities served by water system</t>
  </si>
  <si>
    <t>Taxes</t>
  </si>
  <si>
    <t xml:space="preserve">Intergovernmental </t>
  </si>
  <si>
    <t>Services</t>
  </si>
  <si>
    <t>Licenses and Permits</t>
  </si>
  <si>
    <t>Fines and Forfeitures</t>
  </si>
  <si>
    <t>Interest and rentals</t>
  </si>
  <si>
    <t>General government</t>
  </si>
  <si>
    <t>Public Safety</t>
  </si>
  <si>
    <t>Public Works</t>
  </si>
  <si>
    <t>Community Development</t>
  </si>
  <si>
    <t>Culture and Recreation</t>
  </si>
  <si>
    <t>Debt service</t>
  </si>
  <si>
    <t>Misc</t>
  </si>
  <si>
    <t>These numbers include both sewer and water activities/funds</t>
  </si>
  <si>
    <t>Cash</t>
  </si>
  <si>
    <t>Receivables</t>
  </si>
  <si>
    <t>Accounts payable</t>
  </si>
  <si>
    <t>OS2011</t>
  </si>
  <si>
    <t>PDF 45</t>
  </si>
  <si>
    <t>Only one page lists revenues and expenses for water and sewer specifically. However, it only lists one single year. This spreadsheet contains revenues + expenses for the whole city from 2006-2010</t>
  </si>
  <si>
    <t>Line Item</t>
  </si>
  <si>
    <t>Notes</t>
  </si>
  <si>
    <t>[1]</t>
  </si>
  <si>
    <t>Enter as shown in the Total Operating Revenues line</t>
  </si>
  <si>
    <t>[2]</t>
  </si>
  <si>
    <t>Enter as shown in the Total Operating Expenses line</t>
  </si>
  <si>
    <t>[3]</t>
  </si>
  <si>
    <t>Depreciation &amp; Amortization Expenses</t>
  </si>
  <si>
    <t>Depreciation and amortization are listed as a line item within Operating Expenses</t>
  </si>
  <si>
    <t>[4]</t>
  </si>
  <si>
    <t>Debt Principal Payments</t>
  </si>
  <si>
    <t>Enter $0 if there were no debt service payments</t>
  </si>
  <si>
    <t>[4b]</t>
  </si>
  <si>
    <t>Debt Interest Payments</t>
  </si>
  <si>
    <t>[5]</t>
  </si>
  <si>
    <t>Current Assets, excluding inventories, restricted cash, prepaids</t>
  </si>
  <si>
    <t>Total Current Assets minus all inventories, prepaid items and any kind of restricted cash or restricted assets that cannot be used to pay for Current Liabilities</t>
  </si>
  <si>
    <t>[6]</t>
  </si>
  <si>
    <t>Current Liabilities, excluding deposits &amp; bond anticipation notes</t>
  </si>
  <si>
    <t>Total Current Liabilities minus all refundable deposits and bond anticipation notes</t>
  </si>
  <si>
    <t>[7]</t>
  </si>
  <si>
    <t>Unrestricted Cash &amp; Investments</t>
  </si>
  <si>
    <t>Unrestricted Cash &amp; Investments (and Cash Equivalents) is listed as a line item within Current Assets</t>
  </si>
  <si>
    <t>[8]</t>
  </si>
  <si>
    <t>Total Accumulated Depreciation</t>
  </si>
  <si>
    <t>Total accumulated depreciation on capital assets being depreciated (buildings, equipment, other improvements) is usually shown in the Detail Notes on Capital Assets.</t>
  </si>
  <si>
    <t>[9]</t>
  </si>
  <si>
    <t>Total Depreciable Capital Assets</t>
  </si>
  <si>
    <t>Enter the total value of capital assets being depreciated (buildings, equipment, othre improvements) only. Often listed in Detail Notes on Capital Assets.</t>
  </si>
  <si>
    <t>[10]</t>
  </si>
  <si>
    <t>[11]</t>
  </si>
  <si>
    <t>[12]</t>
  </si>
  <si>
    <t>Capital Spending</t>
  </si>
  <si>
    <t>Enter Current PPE less Prior PPE + Depreciation</t>
  </si>
  <si>
    <t>Indicators</t>
  </si>
  <si>
    <t>Formula</t>
  </si>
  <si>
    <t>Operating Ratio (including depreciation)</t>
  </si>
  <si>
    <r>
      <rPr>
        <u/>
        <sz val="11"/>
        <color theme="1"/>
        <rFont val="Calibri"/>
        <family val="2"/>
        <scheme val="minor"/>
      </rPr>
      <t xml:space="preserve">_[1]_ </t>
    </r>
    <r>
      <rPr>
        <sz val="11"/>
        <color theme="1"/>
        <rFont val="Calibri"/>
        <family val="2"/>
        <scheme val="minor"/>
      </rPr>
      <t xml:space="preserve">
[2]</t>
    </r>
  </si>
  <si>
    <t>Operating Ratio (not including depreciation)</t>
  </si>
  <si>
    <r>
      <t>___</t>
    </r>
    <r>
      <rPr>
        <u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___
 [2] - [3] </t>
    </r>
  </si>
  <si>
    <t>Debt Service coverage ratio</t>
  </si>
  <si>
    <r>
      <t xml:space="preserve">_[1] -  [2] + [3] _
</t>
    </r>
    <r>
      <rPr>
        <sz val="11"/>
        <color theme="1"/>
        <rFont val="Calibri"/>
        <family val="2"/>
        <scheme val="minor"/>
      </rPr>
      <t>[4] + [4b]</t>
    </r>
  </si>
  <si>
    <t>Quick Ratio</t>
  </si>
  <si>
    <r>
      <t xml:space="preserve">_[5]_
</t>
    </r>
    <r>
      <rPr>
        <sz val="11"/>
        <color theme="1"/>
        <rFont val="Calibri"/>
        <family val="2"/>
        <scheme val="minor"/>
      </rPr>
      <t>[6]</t>
    </r>
  </si>
  <si>
    <t>Days cash on hand</t>
  </si>
  <si>
    <r>
      <t xml:space="preserve">____[7]____
</t>
    </r>
    <r>
      <rPr>
        <sz val="11"/>
        <color theme="1"/>
        <rFont val="Calibri"/>
        <family val="2"/>
        <scheme val="minor"/>
      </rPr>
      <t>(([2] - [3])/365)</t>
    </r>
  </si>
  <si>
    <t>Percent of capital assets depreciated</t>
  </si>
  <si>
    <r>
      <t xml:space="preserve">_[8]_
</t>
    </r>
    <r>
      <rPr>
        <sz val="11"/>
        <color theme="1"/>
        <rFont val="Calibri"/>
        <family val="2"/>
        <scheme val="minor"/>
      </rPr>
      <t>[9]</t>
    </r>
  </si>
  <si>
    <t>Debt to Equity Ratio</t>
  </si>
  <si>
    <r>
      <t>__</t>
    </r>
    <r>
      <rPr>
        <u/>
        <sz val="11"/>
        <color theme="1"/>
        <rFont val="Calibri"/>
        <family val="2"/>
        <scheme val="minor"/>
      </rPr>
      <t>[11]</t>
    </r>
    <r>
      <rPr>
        <sz val="11"/>
        <color theme="1"/>
        <rFont val="Calibri"/>
        <family val="2"/>
        <scheme val="minor"/>
      </rPr>
      <t>__
( [10] - [11])</t>
    </r>
  </si>
  <si>
    <t>*</t>
  </si>
  <si>
    <t>Average plant age</t>
  </si>
  <si>
    <r>
      <t xml:space="preserve">_[8]_
</t>
    </r>
    <r>
      <rPr>
        <sz val="11"/>
        <color theme="1"/>
        <rFont val="Calibri"/>
        <family val="2"/>
        <scheme val="minor"/>
      </rPr>
      <t>[3]</t>
    </r>
  </si>
  <si>
    <t>**</t>
  </si>
  <si>
    <t>CapEx</t>
  </si>
  <si>
    <t>Replacement ratio</t>
  </si>
  <si>
    <r>
      <rPr>
        <u/>
        <sz val="11"/>
        <color theme="1"/>
        <rFont val="Calibri"/>
        <family val="2"/>
        <scheme val="minor"/>
      </rPr>
      <t xml:space="preserve">_CapEx_
</t>
    </r>
    <r>
      <rPr>
        <sz val="11"/>
        <color theme="1"/>
        <rFont val="Calibri"/>
        <family val="2"/>
        <scheme val="minor"/>
      </rPr>
      <t>[3]</t>
    </r>
  </si>
  <si>
    <t>*in cases where accumulated depcreciation is not available, calculate as: 35 - (net PPE / annual depreciation expense)</t>
  </si>
  <si>
    <t>**can also look in cash flow statement for capex value</t>
  </si>
  <si>
    <t>This is a city, with no water authority information filled in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</si>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</sst>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164" fontId="3" fillId="2" borderId="1" xfId="1" applyNumberFormat="1" applyFont="1" applyFill="1" applyBorder="1" applyAlignment="1"/>
    <xf numFmtId="2" fontId="3" fillId="2" borderId="1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left"/>
    </xf>
    <xf numFmtId="164" fontId="3" fillId="3" borderId="0" xfId="1" applyNumberFormat="1" applyFont="1" applyFill="1" applyAlignment="1">
      <alignment horizontal="center"/>
    </xf>
    <xf numFmtId="164" fontId="0" fillId="2" borderId="0" xfId="1" applyNumberFormat="1" applyFont="1" applyFill="1"/>
    <xf numFmtId="164" fontId="2" fillId="2" borderId="0" xfId="1" applyNumberFormat="1" applyFont="1" applyFill="1"/>
    <xf numFmtId="164" fontId="3" fillId="2" borderId="0" xfId="1" applyNumberFormat="1" applyFont="1" applyFill="1" applyAlignment="1">
      <alignment horizontal="center"/>
    </xf>
    <xf numFmtId="164" fontId="3" fillId="2" borderId="0" xfId="1" applyNumberFormat="1" applyFont="1" applyFill="1"/>
    <xf numFmtId="0" fontId="4" fillId="2" borderId="0" xfId="0" applyFont="1" applyFill="1"/>
    <xf numFmtId="0" fontId="3" fillId="2" borderId="1" xfId="0" applyFont="1" applyFill="1" applyBorder="1" applyAlignment="1">
      <alignment vertical="center"/>
    </xf>
    <xf numFmtId="0" fontId="0" fillId="2" borderId="0" xfId="0" applyFont="1" applyFill="1"/>
    <xf numFmtId="0" fontId="6" fillId="4" borderId="0" xfId="0" applyFont="1" applyFill="1"/>
    <xf numFmtId="0" fontId="0" fillId="0" borderId="0" xfId="0" applyFill="1"/>
    <xf numFmtId="43" fontId="0" fillId="2" borderId="0" xfId="1" applyFont="1" applyFill="1"/>
    <xf numFmtId="164" fontId="1" fillId="2" borderId="0" xfId="1" applyNumberFormat="1" applyFont="1" applyFill="1" applyAlignment="1">
      <alignment horizontal="center"/>
    </xf>
    <xf numFmtId="164" fontId="0" fillId="2" borderId="0" xfId="0" applyNumberFormat="1" applyFill="1"/>
    <xf numFmtId="0" fontId="3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 indent="1"/>
    </xf>
    <xf numFmtId="3" fontId="0" fillId="0" borderId="0" xfId="0" applyNumberFormat="1"/>
    <xf numFmtId="164" fontId="0" fillId="0" borderId="0" xfId="1" applyNumberFormat="1" applyFont="1"/>
    <xf numFmtId="6" fontId="0" fillId="0" borderId="0" xfId="0" applyNumberFormat="1"/>
    <xf numFmtId="0" fontId="9" fillId="0" borderId="1" xfId="0" applyFont="1" applyBorder="1"/>
    <xf numFmtId="0" fontId="3" fillId="0" borderId="0" xfId="0" applyFont="1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10" fillId="0" borderId="0" xfId="0" applyFont="1" applyAlignment="1">
      <alignment horizontal="center" vertical="center" wrapText="1"/>
    </xf>
    <xf numFmtId="1" fontId="0" fillId="0" borderId="0" xfId="0" applyNumberFormat="1"/>
    <xf numFmtId="9" fontId="0" fillId="0" borderId="0" xfId="2" applyFont="1"/>
    <xf numFmtId="16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9" sqref="B9"/>
    </sheetView>
  </sheetViews>
  <sheetFormatPr defaultColWidth="8.77734375" defaultRowHeight="14.4" x14ac:dyDescent="0.3"/>
  <cols>
    <col min="1" max="1" width="10.77734375" style="1" customWidth="1"/>
    <col min="2" max="16384" width="8.77734375" style="1"/>
  </cols>
  <sheetData>
    <row r="1" spans="1:3" ht="18" x14ac:dyDescent="0.35">
      <c r="A1" s="17" t="s">
        <v>83</v>
      </c>
    </row>
    <row r="2" spans="1:3" ht="18" x14ac:dyDescent="0.35">
      <c r="A2" s="17" t="s">
        <v>87</v>
      </c>
    </row>
    <row r="4" spans="1:3" x14ac:dyDescent="0.3">
      <c r="A4" s="18" t="s">
        <v>84</v>
      </c>
      <c r="B4" s="18" t="s">
        <v>85</v>
      </c>
      <c r="C4" s="18" t="s">
        <v>86</v>
      </c>
    </row>
    <row r="5" spans="1:3" x14ac:dyDescent="0.3">
      <c r="A5" s="1" t="s">
        <v>179</v>
      </c>
      <c r="B5" s="1">
        <v>0</v>
      </c>
      <c r="C5" s="1" t="s">
        <v>180</v>
      </c>
    </row>
    <row r="6" spans="1:3" x14ac:dyDescent="0.3">
      <c r="A6" s="1" t="s">
        <v>179</v>
      </c>
      <c r="B6" s="1">
        <v>1</v>
      </c>
      <c r="C6" s="1" t="s">
        <v>181</v>
      </c>
    </row>
    <row r="7" spans="1:3" x14ac:dyDescent="0.3">
      <c r="A7" s="1" t="s">
        <v>179</v>
      </c>
      <c r="B7" s="1">
        <v>3</v>
      </c>
      <c r="C7" s="1" t="s">
        <v>187</v>
      </c>
    </row>
    <row r="8" spans="1:3" x14ac:dyDescent="0.3">
      <c r="A8" s="1" t="s">
        <v>179</v>
      </c>
      <c r="B8" s="1">
        <v>20</v>
      </c>
      <c r="C8" s="1" t="s">
        <v>188</v>
      </c>
    </row>
    <row r="9" spans="1:3" x14ac:dyDescent="0.3">
      <c r="A9" s="1" t="s">
        <v>260</v>
      </c>
      <c r="B9" s="1" t="s">
        <v>261</v>
      </c>
      <c r="C9" s="1" t="s">
        <v>262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>
      <selection activeCell="A2" sqref="A2"/>
    </sheetView>
  </sheetViews>
  <sheetFormatPr defaultColWidth="8.77734375" defaultRowHeight="14.4" x14ac:dyDescent="0.3"/>
  <cols>
    <col min="1" max="4" width="8.77734375" style="1"/>
    <col min="5" max="5" width="15.44140625" style="1" bestFit="1" customWidth="1"/>
    <col min="6" max="6" width="11.77734375" style="1" bestFit="1" customWidth="1"/>
    <col min="7" max="15" width="8.77734375" style="1"/>
    <col min="16" max="16" width="10.33203125" style="1" bestFit="1" customWidth="1"/>
    <col min="17" max="16384" width="8.77734375" style="1"/>
  </cols>
  <sheetData>
    <row r="1" spans="1:19" x14ac:dyDescent="0.3">
      <c r="A1" s="18" t="s">
        <v>0</v>
      </c>
      <c r="B1" s="18" t="s">
        <v>27</v>
      </c>
      <c r="C1" s="18" t="s">
        <v>2</v>
      </c>
      <c r="D1" s="18" t="s">
        <v>24</v>
      </c>
      <c r="E1" s="18" t="s">
        <v>88</v>
      </c>
      <c r="F1" s="18" t="s">
        <v>89</v>
      </c>
      <c r="G1" s="18" t="s">
        <v>90</v>
      </c>
      <c r="H1" s="18" t="s">
        <v>91</v>
      </c>
      <c r="I1" s="18" t="s">
        <v>4</v>
      </c>
      <c r="J1" s="18" t="s">
        <v>5</v>
      </c>
      <c r="K1" s="18" t="s">
        <v>92</v>
      </c>
      <c r="L1" s="18" t="s">
        <v>171</v>
      </c>
      <c r="M1" s="18" t="s">
        <v>172</v>
      </c>
      <c r="N1" s="18" t="s">
        <v>173</v>
      </c>
      <c r="O1" s="18" t="s">
        <v>175</v>
      </c>
      <c r="P1" s="18" t="s">
        <v>93</v>
      </c>
      <c r="Q1" s="18" t="s">
        <v>94</v>
      </c>
      <c r="R1" s="18" t="s">
        <v>95</v>
      </c>
      <c r="S1" s="18" t="s">
        <v>96</v>
      </c>
    </row>
    <row r="2" spans="1:19" x14ac:dyDescent="0.3">
      <c r="A2" t="s">
        <v>182</v>
      </c>
      <c r="B2" s="1" t="s">
        <v>183</v>
      </c>
      <c r="C2" s="1">
        <v>2011</v>
      </c>
      <c r="D2" s="1" t="s">
        <v>184</v>
      </c>
      <c r="E2" s="1" t="s">
        <v>186</v>
      </c>
      <c r="F2" s="1" t="s">
        <v>185</v>
      </c>
      <c r="H2" s="1">
        <v>3440000</v>
      </c>
      <c r="I2" s="1">
        <v>2011</v>
      </c>
      <c r="J2" s="1">
        <v>2033</v>
      </c>
      <c r="K2" s="1" t="s">
        <v>189</v>
      </c>
      <c r="L2" s="1" t="s">
        <v>190</v>
      </c>
      <c r="M2" s="1" t="s">
        <v>190</v>
      </c>
      <c r="N2" s="1" t="s">
        <v>190</v>
      </c>
      <c r="O2" s="1" t="s">
        <v>190</v>
      </c>
      <c r="P2" s="1" t="s">
        <v>191</v>
      </c>
      <c r="Q2" s="1" t="s">
        <v>192</v>
      </c>
      <c r="R2" s="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workbookViewId="0">
      <selection activeCell="A2" sqref="A2"/>
    </sheetView>
  </sheetViews>
  <sheetFormatPr defaultColWidth="8.77734375" defaultRowHeight="14.4" x14ac:dyDescent="0.3"/>
  <cols>
    <col min="1" max="1" width="10.109375" style="1" bestFit="1" customWidth="1"/>
    <col min="2" max="3" width="8.77734375" style="1"/>
    <col min="4" max="4" width="9.77734375" style="1" bestFit="1" customWidth="1"/>
    <col min="5" max="5" width="11.77734375" style="1" bestFit="1" customWidth="1"/>
    <col min="6" max="6" width="11.33203125" style="1" bestFit="1" customWidth="1"/>
    <col min="7" max="7" width="8.77734375" style="1"/>
    <col min="8" max="8" width="15.33203125" style="1" bestFit="1" customWidth="1"/>
    <col min="9" max="9" width="10.44140625" style="1" bestFit="1" customWidth="1"/>
    <col min="10" max="10" width="15.77734375" style="1" bestFit="1" customWidth="1"/>
    <col min="11" max="11" width="8.77734375" style="1"/>
    <col min="12" max="12" width="13.6640625" style="1" bestFit="1" customWidth="1"/>
    <col min="13" max="16384" width="8.77734375" style="1"/>
  </cols>
  <sheetData>
    <row r="1" spans="1:13" x14ac:dyDescent="0.3">
      <c r="A1" s="2" t="s">
        <v>0</v>
      </c>
      <c r="B1" s="2" t="s">
        <v>27</v>
      </c>
      <c r="C1" s="2" t="s">
        <v>2</v>
      </c>
      <c r="D1" s="2" t="s">
        <v>97</v>
      </c>
      <c r="E1" s="2" t="s">
        <v>98</v>
      </c>
      <c r="F1" s="2" t="s">
        <v>99</v>
      </c>
      <c r="G1" s="2" t="s">
        <v>100</v>
      </c>
      <c r="H1" s="5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</row>
    <row r="2" spans="1:13" x14ac:dyDescent="0.3">
      <c r="A2" t="s">
        <v>182</v>
      </c>
      <c r="B2" s="1" t="s">
        <v>183</v>
      </c>
      <c r="C2" s="1">
        <v>2011</v>
      </c>
      <c r="D2" s="1" t="s">
        <v>189</v>
      </c>
      <c r="E2" s="1" t="s">
        <v>194</v>
      </c>
      <c r="F2" s="1">
        <v>2011</v>
      </c>
      <c r="G2" s="1" t="s">
        <v>196</v>
      </c>
      <c r="H2" s="1">
        <v>5000</v>
      </c>
      <c r="I2" s="1">
        <v>2</v>
      </c>
      <c r="J2" s="1">
        <f>3440000-H2</f>
        <v>3435000</v>
      </c>
      <c r="L2" s="1">
        <v>2</v>
      </c>
      <c r="M2" s="1">
        <v>100.30800000000001</v>
      </c>
    </row>
    <row r="3" spans="1:13" x14ac:dyDescent="0.3">
      <c r="A3" t="s">
        <v>182</v>
      </c>
      <c r="B3" s="1" t="s">
        <v>183</v>
      </c>
      <c r="C3" s="1">
        <v>2011</v>
      </c>
      <c r="D3" s="1" t="s">
        <v>189</v>
      </c>
      <c r="E3" s="1" t="s">
        <v>194</v>
      </c>
      <c r="F3" s="1">
        <v>2011</v>
      </c>
      <c r="G3" s="1" t="s">
        <v>197</v>
      </c>
      <c r="H3" s="1">
        <v>45000</v>
      </c>
      <c r="I3" s="1">
        <v>2</v>
      </c>
      <c r="J3" s="1">
        <f>J2-H3</f>
        <v>3390000</v>
      </c>
      <c r="L3" s="1">
        <v>2</v>
      </c>
      <c r="M3" s="1">
        <v>100.643</v>
      </c>
    </row>
    <row r="4" spans="1:13" x14ac:dyDescent="0.3">
      <c r="A4" t="s">
        <v>182</v>
      </c>
      <c r="B4" s="1" t="s">
        <v>183</v>
      </c>
      <c r="C4" s="1">
        <v>2011</v>
      </c>
      <c r="D4" s="1" t="s">
        <v>189</v>
      </c>
      <c r="E4" s="1" t="s">
        <v>194</v>
      </c>
      <c r="F4" s="1">
        <v>2012</v>
      </c>
      <c r="G4" s="1" t="s">
        <v>196</v>
      </c>
      <c r="H4" s="1">
        <v>50000</v>
      </c>
      <c r="I4" s="1">
        <v>2</v>
      </c>
      <c r="J4" s="1">
        <f t="shared" ref="J4:J47" si="0">J3-H4</f>
        <v>3340000</v>
      </c>
      <c r="L4" s="1">
        <v>2</v>
      </c>
      <c r="M4" s="1">
        <v>100.71</v>
      </c>
    </row>
    <row r="5" spans="1:13" x14ac:dyDescent="0.3">
      <c r="A5" t="s">
        <v>182</v>
      </c>
      <c r="B5" s="1" t="s">
        <v>183</v>
      </c>
      <c r="C5" s="1">
        <v>2011</v>
      </c>
      <c r="D5" s="1" t="s">
        <v>189</v>
      </c>
      <c r="E5" s="1" t="s">
        <v>194</v>
      </c>
      <c r="F5" s="1">
        <v>2012</v>
      </c>
      <c r="G5" s="1" t="s">
        <v>197</v>
      </c>
      <c r="H5" s="1">
        <v>50000</v>
      </c>
      <c r="I5" s="1">
        <v>2</v>
      </c>
      <c r="J5" s="1">
        <f t="shared" si="0"/>
        <v>3290000</v>
      </c>
      <c r="L5" s="1">
        <v>2</v>
      </c>
      <c r="M5" s="1">
        <v>100.79900000000001</v>
      </c>
    </row>
    <row r="6" spans="1:13" x14ac:dyDescent="0.3">
      <c r="A6" t="s">
        <v>182</v>
      </c>
      <c r="B6" s="1" t="s">
        <v>183</v>
      </c>
      <c r="C6" s="1">
        <v>2011</v>
      </c>
      <c r="D6" s="1" t="s">
        <v>189</v>
      </c>
      <c r="E6" s="1" t="s">
        <v>194</v>
      </c>
      <c r="F6" s="1">
        <v>2013</v>
      </c>
      <c r="G6" s="1" t="s">
        <v>196</v>
      </c>
      <c r="H6" s="1">
        <v>55000</v>
      </c>
      <c r="I6" s="1">
        <v>2</v>
      </c>
      <c r="J6" s="1">
        <f t="shared" si="0"/>
        <v>3235000</v>
      </c>
      <c r="L6" s="1">
        <v>2</v>
      </c>
      <c r="M6" s="1">
        <v>100.562</v>
      </c>
    </row>
    <row r="7" spans="1:13" x14ac:dyDescent="0.3">
      <c r="A7" t="s">
        <v>182</v>
      </c>
      <c r="B7" s="1" t="s">
        <v>183</v>
      </c>
      <c r="C7" s="1">
        <v>2011</v>
      </c>
      <c r="D7" s="1" t="s">
        <v>189</v>
      </c>
      <c r="E7" s="1" t="s">
        <v>194</v>
      </c>
      <c r="F7" s="1">
        <v>2013</v>
      </c>
      <c r="G7" s="1" t="s">
        <v>197</v>
      </c>
      <c r="H7" s="1">
        <v>55000</v>
      </c>
      <c r="I7" s="1">
        <v>2</v>
      </c>
      <c r="J7" s="1">
        <f t="shared" si="0"/>
        <v>3180000</v>
      </c>
      <c r="L7" s="1">
        <v>2</v>
      </c>
      <c r="M7" s="1">
        <v>100.407</v>
      </c>
    </row>
    <row r="8" spans="1:13" x14ac:dyDescent="0.3">
      <c r="A8" t="s">
        <v>182</v>
      </c>
      <c r="B8" s="1" t="s">
        <v>183</v>
      </c>
      <c r="C8" s="1">
        <v>2011</v>
      </c>
      <c r="D8" s="1" t="s">
        <v>189</v>
      </c>
      <c r="E8" s="1" t="s">
        <v>194</v>
      </c>
      <c r="F8" s="1">
        <v>2014</v>
      </c>
      <c r="G8" s="1" t="s">
        <v>196</v>
      </c>
      <c r="H8" s="1">
        <v>55000</v>
      </c>
      <c r="I8" s="1">
        <v>2</v>
      </c>
      <c r="J8" s="1">
        <f t="shared" si="0"/>
        <v>3125000</v>
      </c>
      <c r="L8" s="1">
        <v>2</v>
      </c>
      <c r="M8" s="1">
        <v>99.521000000000001</v>
      </c>
    </row>
    <row r="9" spans="1:13" x14ac:dyDescent="0.3">
      <c r="A9" t="s">
        <v>182</v>
      </c>
      <c r="B9" s="1" t="s">
        <v>183</v>
      </c>
      <c r="C9" s="1">
        <v>2011</v>
      </c>
      <c r="D9" s="1" t="s">
        <v>189</v>
      </c>
      <c r="E9" s="1" t="s">
        <v>194</v>
      </c>
      <c r="F9" s="1">
        <v>2014</v>
      </c>
      <c r="G9" s="1" t="s">
        <v>197</v>
      </c>
      <c r="H9" s="1">
        <v>55000</v>
      </c>
      <c r="I9" s="1">
        <v>2.1</v>
      </c>
      <c r="J9" s="1">
        <f t="shared" si="0"/>
        <v>3070000</v>
      </c>
      <c r="L9" s="1">
        <v>2.1</v>
      </c>
      <c r="M9" s="1">
        <v>99.272000000000006</v>
      </c>
    </row>
    <row r="10" spans="1:13" x14ac:dyDescent="0.3">
      <c r="A10" t="s">
        <v>182</v>
      </c>
      <c r="B10" s="1" t="s">
        <v>183</v>
      </c>
      <c r="C10" s="1">
        <v>2011</v>
      </c>
      <c r="D10" s="1" t="s">
        <v>189</v>
      </c>
      <c r="E10" s="1" t="s">
        <v>194</v>
      </c>
      <c r="F10" s="1">
        <v>2015</v>
      </c>
      <c r="G10" s="1" t="s">
        <v>196</v>
      </c>
      <c r="H10" s="1">
        <v>55000</v>
      </c>
      <c r="I10" s="1">
        <v>2.35</v>
      </c>
      <c r="J10" s="1">
        <f t="shared" si="0"/>
        <v>3015000</v>
      </c>
      <c r="L10" s="1">
        <v>2.35</v>
      </c>
      <c r="M10" s="1">
        <v>99.186000000000007</v>
      </c>
    </row>
    <row r="11" spans="1:13" x14ac:dyDescent="0.3">
      <c r="A11" t="s">
        <v>182</v>
      </c>
      <c r="B11" s="1" t="s">
        <v>183</v>
      </c>
      <c r="C11" s="1">
        <v>2011</v>
      </c>
      <c r="D11" s="1" t="s">
        <v>189</v>
      </c>
      <c r="E11" s="1" t="s">
        <v>194</v>
      </c>
      <c r="F11" s="1">
        <v>2015</v>
      </c>
      <c r="G11" s="1" t="s">
        <v>197</v>
      </c>
      <c r="H11" s="1">
        <v>55000</v>
      </c>
      <c r="I11" s="1">
        <v>2.4500000000000002</v>
      </c>
      <c r="J11" s="1">
        <f t="shared" si="0"/>
        <v>2960000</v>
      </c>
      <c r="L11" s="1">
        <v>2.4500000000000002</v>
      </c>
      <c r="M11" s="1">
        <v>99.1</v>
      </c>
    </row>
    <row r="12" spans="1:13" x14ac:dyDescent="0.3">
      <c r="A12" t="s">
        <v>182</v>
      </c>
      <c r="B12" s="1" t="s">
        <v>183</v>
      </c>
      <c r="C12" s="1">
        <v>2011</v>
      </c>
      <c r="D12" s="1" t="s">
        <v>189</v>
      </c>
      <c r="E12" s="1" t="s">
        <v>194</v>
      </c>
      <c r="F12" s="1">
        <v>2016</v>
      </c>
      <c r="G12" s="20" t="s">
        <v>196</v>
      </c>
      <c r="H12" s="1">
        <v>55000</v>
      </c>
      <c r="I12" s="1">
        <v>2.625</v>
      </c>
      <c r="J12" s="1">
        <f t="shared" si="0"/>
        <v>2905000</v>
      </c>
      <c r="L12" s="1">
        <v>2.625</v>
      </c>
      <c r="M12" s="1">
        <v>98.896000000000001</v>
      </c>
    </row>
    <row r="13" spans="1:13" x14ac:dyDescent="0.3">
      <c r="A13" t="s">
        <v>182</v>
      </c>
      <c r="B13" s="1" t="s">
        <v>183</v>
      </c>
      <c r="C13" s="1">
        <v>2011</v>
      </c>
      <c r="D13" s="1" t="s">
        <v>189</v>
      </c>
      <c r="E13" s="1" t="s">
        <v>194</v>
      </c>
      <c r="F13" s="1">
        <v>2016</v>
      </c>
      <c r="G13" s="20" t="s">
        <v>197</v>
      </c>
      <c r="H13" s="1">
        <v>55000</v>
      </c>
      <c r="I13" s="1">
        <v>2.75</v>
      </c>
      <c r="J13" s="1">
        <f t="shared" si="0"/>
        <v>2850000</v>
      </c>
      <c r="L13" s="1">
        <v>2.75</v>
      </c>
      <c r="M13" s="1">
        <v>98.936000000000007</v>
      </c>
    </row>
    <row r="14" spans="1:13" x14ac:dyDescent="0.3">
      <c r="A14" t="s">
        <v>182</v>
      </c>
      <c r="B14" s="1" t="s">
        <v>183</v>
      </c>
      <c r="C14" s="1">
        <v>2011</v>
      </c>
      <c r="D14" s="1" t="s">
        <v>189</v>
      </c>
      <c r="E14" s="1" t="s">
        <v>194</v>
      </c>
      <c r="F14" s="1">
        <v>2017</v>
      </c>
      <c r="G14" s="20" t="s">
        <v>196</v>
      </c>
      <c r="H14" s="1">
        <v>55000</v>
      </c>
      <c r="I14" s="1">
        <v>3.1</v>
      </c>
      <c r="J14" s="1">
        <f t="shared" si="0"/>
        <v>2795000</v>
      </c>
      <c r="L14" s="1">
        <v>3.1</v>
      </c>
      <c r="M14" s="1">
        <v>99.147000000000006</v>
      </c>
    </row>
    <row r="15" spans="1:13" x14ac:dyDescent="0.3">
      <c r="A15" t="s">
        <v>182</v>
      </c>
      <c r="B15" s="1" t="s">
        <v>183</v>
      </c>
      <c r="C15" s="1">
        <v>2011</v>
      </c>
      <c r="D15" s="1" t="s">
        <v>189</v>
      </c>
      <c r="E15" s="1" t="s">
        <v>194</v>
      </c>
      <c r="F15" s="1">
        <v>2017</v>
      </c>
      <c r="G15" s="20" t="s">
        <v>197</v>
      </c>
      <c r="H15" s="1">
        <v>60000</v>
      </c>
      <c r="I15" s="1">
        <v>3.2</v>
      </c>
      <c r="J15" s="1">
        <f t="shared" si="0"/>
        <v>2735000</v>
      </c>
      <c r="L15" s="1">
        <v>3.2</v>
      </c>
      <c r="M15" s="1">
        <v>98.789000000000001</v>
      </c>
    </row>
    <row r="16" spans="1:13" x14ac:dyDescent="0.3">
      <c r="A16" t="s">
        <v>182</v>
      </c>
      <c r="B16" s="1" t="s">
        <v>183</v>
      </c>
      <c r="C16" s="1">
        <v>2011</v>
      </c>
      <c r="D16" s="1" t="s">
        <v>189</v>
      </c>
      <c r="E16" s="1" t="s">
        <v>194</v>
      </c>
      <c r="F16" s="1">
        <v>2018</v>
      </c>
      <c r="G16" s="20" t="s">
        <v>196</v>
      </c>
      <c r="H16" s="1">
        <v>60000</v>
      </c>
      <c r="I16" s="1">
        <v>3.375</v>
      </c>
      <c r="J16" s="1">
        <f t="shared" si="0"/>
        <v>2675000</v>
      </c>
      <c r="L16" s="1">
        <v>3.375</v>
      </c>
      <c r="M16" s="1">
        <v>98.561000000000007</v>
      </c>
    </row>
    <row r="17" spans="1:13" x14ac:dyDescent="0.3">
      <c r="A17" t="s">
        <v>182</v>
      </c>
      <c r="B17" s="1" t="s">
        <v>183</v>
      </c>
      <c r="C17" s="1">
        <v>2011</v>
      </c>
      <c r="D17" s="1" t="s">
        <v>189</v>
      </c>
      <c r="E17" s="1" t="s">
        <v>194</v>
      </c>
      <c r="F17" s="1">
        <v>2018</v>
      </c>
      <c r="G17" s="20" t="s">
        <v>197</v>
      </c>
      <c r="H17" s="1">
        <v>60000</v>
      </c>
      <c r="I17" s="1">
        <v>3.5</v>
      </c>
      <c r="J17" s="1">
        <f t="shared" si="0"/>
        <v>2615000</v>
      </c>
      <c r="L17" s="1">
        <v>3.5</v>
      </c>
      <c r="M17" s="1">
        <v>98.316000000000003</v>
      </c>
    </row>
    <row r="18" spans="1:13" x14ac:dyDescent="0.3">
      <c r="A18" t="s">
        <v>182</v>
      </c>
      <c r="B18" s="1" t="s">
        <v>183</v>
      </c>
      <c r="C18" s="1">
        <v>2011</v>
      </c>
      <c r="D18" s="1" t="s">
        <v>189</v>
      </c>
      <c r="E18" s="1" t="s">
        <v>194</v>
      </c>
      <c r="F18" s="1">
        <v>2019</v>
      </c>
      <c r="G18" s="20" t="s">
        <v>196</v>
      </c>
      <c r="H18" s="1">
        <v>60000</v>
      </c>
      <c r="I18" s="1">
        <v>3.75</v>
      </c>
      <c r="J18" s="1">
        <f t="shared" si="0"/>
        <v>2555000</v>
      </c>
      <c r="L18" s="1">
        <v>3.75</v>
      </c>
      <c r="M18" s="1">
        <v>98.59</v>
      </c>
    </row>
    <row r="19" spans="1:13" x14ac:dyDescent="0.3">
      <c r="A19" t="s">
        <v>182</v>
      </c>
      <c r="B19" s="1" t="s">
        <v>183</v>
      </c>
      <c r="C19" s="1">
        <v>2011</v>
      </c>
      <c r="D19" s="1" t="s">
        <v>189</v>
      </c>
      <c r="E19" s="1" t="s">
        <v>194</v>
      </c>
      <c r="F19" s="1">
        <v>2019</v>
      </c>
      <c r="G19" s="20" t="s">
        <v>197</v>
      </c>
      <c r="H19" s="1">
        <v>60000</v>
      </c>
      <c r="I19" s="1">
        <v>3.85</v>
      </c>
      <c r="J19" s="1">
        <f t="shared" si="0"/>
        <v>2495000</v>
      </c>
      <c r="L19" s="1">
        <v>3.85</v>
      </c>
      <c r="M19" s="1">
        <v>98.525000000000006</v>
      </c>
    </row>
    <row r="20" spans="1:13" x14ac:dyDescent="0.3">
      <c r="A20" t="s">
        <v>182</v>
      </c>
      <c r="B20" s="1" t="s">
        <v>183</v>
      </c>
      <c r="C20" s="1">
        <v>2011</v>
      </c>
      <c r="D20" s="1" t="s">
        <v>189</v>
      </c>
      <c r="E20" s="1" t="s">
        <v>194</v>
      </c>
      <c r="F20" s="1">
        <v>2020</v>
      </c>
      <c r="G20" s="20" t="s">
        <v>196</v>
      </c>
      <c r="H20" s="1">
        <v>65000</v>
      </c>
      <c r="I20" s="1">
        <v>4</v>
      </c>
      <c r="J20" s="1">
        <f t="shared" si="0"/>
        <v>2430000</v>
      </c>
      <c r="L20" s="1">
        <v>4</v>
      </c>
      <c r="M20" s="1">
        <v>98.465999999999994</v>
      </c>
    </row>
    <row r="21" spans="1:13" x14ac:dyDescent="0.3">
      <c r="A21" t="s">
        <v>182</v>
      </c>
      <c r="B21" s="1" t="s">
        <v>183</v>
      </c>
      <c r="C21" s="1">
        <v>2011</v>
      </c>
      <c r="D21" s="1" t="s">
        <v>189</v>
      </c>
      <c r="E21" s="1" t="s">
        <v>194</v>
      </c>
      <c r="F21" s="1">
        <v>2020</v>
      </c>
      <c r="G21" s="20" t="s">
        <v>197</v>
      </c>
      <c r="H21" s="1">
        <v>65000</v>
      </c>
      <c r="I21" s="1">
        <v>4.0999999999999996</v>
      </c>
      <c r="J21" s="1">
        <f t="shared" si="0"/>
        <v>2365000</v>
      </c>
      <c r="L21" s="1">
        <v>4.0999999999999996</v>
      </c>
      <c r="M21" s="1">
        <v>98.406999999999996</v>
      </c>
    </row>
    <row r="22" spans="1:13" x14ac:dyDescent="0.3">
      <c r="A22" t="s">
        <v>182</v>
      </c>
      <c r="B22" s="1" t="s">
        <v>183</v>
      </c>
      <c r="C22" s="1">
        <v>2011</v>
      </c>
      <c r="D22" s="1" t="s">
        <v>189</v>
      </c>
      <c r="E22" s="1" t="s">
        <v>194</v>
      </c>
      <c r="F22" s="1">
        <v>2021</v>
      </c>
      <c r="G22" s="20" t="s">
        <v>196</v>
      </c>
      <c r="H22" s="1">
        <v>65000</v>
      </c>
      <c r="I22" s="1">
        <v>4.2</v>
      </c>
      <c r="J22" s="1">
        <f t="shared" si="0"/>
        <v>2300000</v>
      </c>
      <c r="L22" s="1">
        <v>4.2</v>
      </c>
      <c r="M22" s="1">
        <v>98.350999999999999</v>
      </c>
    </row>
    <row r="23" spans="1:13" x14ac:dyDescent="0.3">
      <c r="A23" t="s">
        <v>182</v>
      </c>
      <c r="B23" s="1" t="s">
        <v>183</v>
      </c>
      <c r="C23" s="1">
        <v>2011</v>
      </c>
      <c r="D23" s="1" t="s">
        <v>189</v>
      </c>
      <c r="E23" s="1" t="s">
        <v>194</v>
      </c>
      <c r="F23" s="1">
        <v>2021</v>
      </c>
      <c r="G23" s="20" t="s">
        <v>197</v>
      </c>
      <c r="H23" s="1">
        <v>70000</v>
      </c>
      <c r="I23" s="1">
        <v>4.25</v>
      </c>
      <c r="J23" s="1">
        <f t="shared" si="0"/>
        <v>2230000</v>
      </c>
      <c r="L23" s="1">
        <v>4.25</v>
      </c>
      <c r="M23" s="1">
        <v>98.292000000000002</v>
      </c>
    </row>
    <row r="24" spans="1:13" x14ac:dyDescent="0.3">
      <c r="A24" t="s">
        <v>182</v>
      </c>
      <c r="B24" s="1" t="s">
        <v>183</v>
      </c>
      <c r="C24" s="1">
        <v>2011</v>
      </c>
      <c r="D24" s="1" t="s">
        <v>189</v>
      </c>
      <c r="E24" s="1" t="s">
        <v>194</v>
      </c>
      <c r="F24" s="1">
        <v>2022</v>
      </c>
      <c r="G24" s="20" t="s">
        <v>196</v>
      </c>
      <c r="H24" s="1">
        <v>70000</v>
      </c>
      <c r="I24" s="1">
        <v>4.4000000000000004</v>
      </c>
      <c r="J24" s="1">
        <f t="shared" si="0"/>
        <v>2160000</v>
      </c>
      <c r="L24" s="1">
        <v>4.4000000000000004</v>
      </c>
      <c r="M24" s="1">
        <v>98.245000000000005</v>
      </c>
    </row>
    <row r="25" spans="1:13" x14ac:dyDescent="0.3">
      <c r="A25" t="s">
        <v>182</v>
      </c>
      <c r="B25" s="1" t="s">
        <v>183</v>
      </c>
      <c r="C25" s="1">
        <v>2011</v>
      </c>
      <c r="D25" s="1" t="s">
        <v>189</v>
      </c>
      <c r="E25" s="1" t="s">
        <v>194</v>
      </c>
      <c r="F25" s="1">
        <v>2022</v>
      </c>
      <c r="G25" s="20" t="s">
        <v>197</v>
      </c>
      <c r="H25" s="1">
        <v>70000</v>
      </c>
      <c r="I25" s="1">
        <v>4.45</v>
      </c>
      <c r="J25" s="1">
        <f t="shared" si="0"/>
        <v>2090000</v>
      </c>
      <c r="L25" s="1">
        <v>4.45</v>
      </c>
      <c r="M25" s="1">
        <v>98.191999999999993</v>
      </c>
    </row>
    <row r="26" spans="1:13" x14ac:dyDescent="0.3">
      <c r="A26" t="s">
        <v>182</v>
      </c>
      <c r="B26" s="1" t="s">
        <v>183</v>
      </c>
      <c r="C26" s="1">
        <v>2011</v>
      </c>
      <c r="D26" s="1" t="s">
        <v>189</v>
      </c>
      <c r="E26" s="1" t="s">
        <v>194</v>
      </c>
      <c r="F26" s="1">
        <v>2023</v>
      </c>
      <c r="G26" s="20" t="s">
        <v>196</v>
      </c>
      <c r="H26" s="1">
        <v>70000</v>
      </c>
      <c r="I26" s="1">
        <v>4.5</v>
      </c>
      <c r="J26" s="1">
        <f t="shared" si="0"/>
        <v>2020000</v>
      </c>
      <c r="L26" s="1">
        <v>4.5</v>
      </c>
      <c r="M26" s="1">
        <v>97.683000000000007</v>
      </c>
    </row>
    <row r="27" spans="1:13" x14ac:dyDescent="0.3">
      <c r="A27" t="s">
        <v>182</v>
      </c>
      <c r="B27" s="1" t="s">
        <v>183</v>
      </c>
      <c r="C27" s="1">
        <v>2011</v>
      </c>
      <c r="D27" s="1" t="s">
        <v>189</v>
      </c>
      <c r="E27" s="1" t="s">
        <v>194</v>
      </c>
      <c r="F27" s="1">
        <v>2023</v>
      </c>
      <c r="G27" s="20" t="s">
        <v>197</v>
      </c>
      <c r="H27" s="1">
        <v>75000</v>
      </c>
      <c r="I27" s="1">
        <v>4.5999999999999996</v>
      </c>
      <c r="J27" s="1">
        <f t="shared" si="0"/>
        <v>1945000</v>
      </c>
      <c r="L27" s="1">
        <v>4.5999999999999996</v>
      </c>
      <c r="M27" s="1">
        <v>98.096000000000004</v>
      </c>
    </row>
    <row r="28" spans="1:13" x14ac:dyDescent="0.3">
      <c r="A28" t="s">
        <v>182</v>
      </c>
      <c r="B28" s="1" t="s">
        <v>183</v>
      </c>
      <c r="C28" s="1">
        <v>2011</v>
      </c>
      <c r="D28" s="1" t="s">
        <v>189</v>
      </c>
      <c r="E28" s="1" t="s">
        <v>195</v>
      </c>
      <c r="F28" s="1">
        <v>2024</v>
      </c>
      <c r="G28" s="20" t="s">
        <v>196</v>
      </c>
      <c r="H28" s="1">
        <v>75000</v>
      </c>
      <c r="I28" s="1">
        <v>5</v>
      </c>
      <c r="J28" s="1">
        <f t="shared" si="0"/>
        <v>1870000</v>
      </c>
      <c r="L28" s="1">
        <v>5.15</v>
      </c>
      <c r="M28" s="1">
        <v>98.317999999999998</v>
      </c>
    </row>
    <row r="29" spans="1:13" x14ac:dyDescent="0.3">
      <c r="A29" t="s">
        <v>182</v>
      </c>
      <c r="B29" s="1" t="s">
        <v>183</v>
      </c>
      <c r="C29" s="1">
        <v>2011</v>
      </c>
      <c r="D29" s="1" t="s">
        <v>189</v>
      </c>
      <c r="E29" s="1" t="s">
        <v>195</v>
      </c>
      <c r="F29" s="1">
        <v>2024</v>
      </c>
      <c r="G29" s="20" t="s">
        <v>197</v>
      </c>
      <c r="H29" s="1">
        <v>80000</v>
      </c>
      <c r="I29" s="1">
        <v>5</v>
      </c>
      <c r="J29" s="1">
        <f t="shared" si="0"/>
        <v>1790000</v>
      </c>
      <c r="L29" s="1">
        <v>5.15</v>
      </c>
      <c r="M29" s="1">
        <v>98.317999999999998</v>
      </c>
    </row>
    <row r="30" spans="1:13" x14ac:dyDescent="0.3">
      <c r="A30" t="s">
        <v>182</v>
      </c>
      <c r="B30" s="1" t="s">
        <v>183</v>
      </c>
      <c r="C30" s="1">
        <v>2011</v>
      </c>
      <c r="D30" s="1" t="s">
        <v>189</v>
      </c>
      <c r="E30" s="1" t="s">
        <v>195</v>
      </c>
      <c r="F30" s="1">
        <v>2025</v>
      </c>
      <c r="G30" s="20" t="s">
        <v>196</v>
      </c>
      <c r="H30" s="1">
        <v>80000</v>
      </c>
      <c r="I30" s="1">
        <v>5</v>
      </c>
      <c r="J30" s="1">
        <f t="shared" si="0"/>
        <v>1710000</v>
      </c>
      <c r="L30" s="1">
        <v>5.15</v>
      </c>
      <c r="M30" s="1">
        <v>98.317999999999998</v>
      </c>
    </row>
    <row r="31" spans="1:13" x14ac:dyDescent="0.3">
      <c r="A31" t="s">
        <v>182</v>
      </c>
      <c r="B31" s="1" t="s">
        <v>183</v>
      </c>
      <c r="C31" s="1">
        <v>2011</v>
      </c>
      <c r="D31" s="1" t="s">
        <v>189</v>
      </c>
      <c r="E31" s="1" t="s">
        <v>195</v>
      </c>
      <c r="F31" s="1">
        <v>2025</v>
      </c>
      <c r="G31" s="20" t="s">
        <v>197</v>
      </c>
      <c r="H31" s="1">
        <v>80000</v>
      </c>
      <c r="I31" s="1">
        <v>5</v>
      </c>
      <c r="J31" s="1">
        <f t="shared" si="0"/>
        <v>1630000</v>
      </c>
      <c r="L31" s="1">
        <v>5.15</v>
      </c>
      <c r="M31" s="1">
        <v>98.317999999999998</v>
      </c>
    </row>
    <row r="32" spans="1:13" x14ac:dyDescent="0.3">
      <c r="A32" t="s">
        <v>182</v>
      </c>
      <c r="B32" s="1" t="s">
        <v>183</v>
      </c>
      <c r="C32" s="1">
        <v>2011</v>
      </c>
      <c r="D32" s="1" t="s">
        <v>189</v>
      </c>
      <c r="E32" s="1" t="s">
        <v>195</v>
      </c>
      <c r="F32" s="1">
        <v>2026</v>
      </c>
      <c r="G32" s="20" t="s">
        <v>196</v>
      </c>
      <c r="H32" s="1">
        <v>85000</v>
      </c>
      <c r="I32" s="1">
        <v>5</v>
      </c>
      <c r="J32" s="1">
        <f t="shared" si="0"/>
        <v>1545000</v>
      </c>
      <c r="L32" s="1">
        <v>5.15</v>
      </c>
      <c r="M32" s="1">
        <v>98.317999999999998</v>
      </c>
    </row>
    <row r="33" spans="1:13" x14ac:dyDescent="0.3">
      <c r="A33" t="s">
        <v>182</v>
      </c>
      <c r="B33" s="1" t="s">
        <v>183</v>
      </c>
      <c r="C33" s="1">
        <v>2011</v>
      </c>
      <c r="D33" s="1" t="s">
        <v>189</v>
      </c>
      <c r="E33" s="1" t="s">
        <v>195</v>
      </c>
      <c r="F33" s="1">
        <v>2026</v>
      </c>
      <c r="G33" s="20" t="s">
        <v>197</v>
      </c>
      <c r="H33" s="1">
        <v>85000</v>
      </c>
      <c r="I33" s="1">
        <v>5</v>
      </c>
      <c r="J33" s="1">
        <f t="shared" si="0"/>
        <v>1460000</v>
      </c>
      <c r="L33" s="1">
        <v>5.15</v>
      </c>
      <c r="M33" s="1">
        <v>98.317999999999998</v>
      </c>
    </row>
    <row r="34" spans="1:13" x14ac:dyDescent="0.3">
      <c r="A34" t="s">
        <v>182</v>
      </c>
      <c r="B34" s="1" t="s">
        <v>183</v>
      </c>
      <c r="C34" s="1">
        <v>2011</v>
      </c>
      <c r="D34" s="1" t="s">
        <v>189</v>
      </c>
      <c r="E34" s="1" t="s">
        <v>195</v>
      </c>
      <c r="F34" s="1">
        <v>2027</v>
      </c>
      <c r="G34" s="20" t="s">
        <v>196</v>
      </c>
      <c r="H34" s="1">
        <v>90000</v>
      </c>
      <c r="I34" s="1">
        <v>5</v>
      </c>
      <c r="J34" s="1">
        <f t="shared" si="0"/>
        <v>1370000</v>
      </c>
      <c r="L34" s="1">
        <v>5.15</v>
      </c>
      <c r="M34" s="1">
        <v>98.317999999999998</v>
      </c>
    </row>
    <row r="35" spans="1:13" x14ac:dyDescent="0.3">
      <c r="A35" t="s">
        <v>182</v>
      </c>
      <c r="B35" s="1" t="s">
        <v>183</v>
      </c>
      <c r="C35" s="1">
        <v>2011</v>
      </c>
      <c r="D35" s="1" t="s">
        <v>189</v>
      </c>
      <c r="E35" s="1" t="s">
        <v>195</v>
      </c>
      <c r="F35" s="1">
        <v>2027</v>
      </c>
      <c r="G35" s="20" t="s">
        <v>197</v>
      </c>
      <c r="H35" s="21">
        <v>90000</v>
      </c>
      <c r="I35" s="1">
        <v>5</v>
      </c>
      <c r="J35" s="1">
        <f t="shared" si="0"/>
        <v>1280000</v>
      </c>
      <c r="L35" s="1">
        <v>5.15</v>
      </c>
      <c r="M35" s="1">
        <v>98.317999999999998</v>
      </c>
    </row>
    <row r="36" spans="1:13" x14ac:dyDescent="0.3">
      <c r="A36" t="s">
        <v>182</v>
      </c>
      <c r="B36" s="1" t="s">
        <v>183</v>
      </c>
      <c r="C36" s="1">
        <v>2011</v>
      </c>
      <c r="D36" s="1" t="s">
        <v>189</v>
      </c>
      <c r="E36" s="1" t="s">
        <v>195</v>
      </c>
      <c r="F36" s="1">
        <v>2028</v>
      </c>
      <c r="G36" s="20" t="s">
        <v>196</v>
      </c>
      <c r="H36" s="1">
        <v>90000</v>
      </c>
      <c r="I36" s="1">
        <v>5.25</v>
      </c>
      <c r="J36" s="1">
        <f t="shared" si="0"/>
        <v>1190000</v>
      </c>
      <c r="L36" s="1">
        <v>5.45</v>
      </c>
      <c r="M36" s="1">
        <v>97.397999999999996</v>
      </c>
    </row>
    <row r="37" spans="1:13" x14ac:dyDescent="0.3">
      <c r="A37" t="s">
        <v>182</v>
      </c>
      <c r="B37" s="1" t="s">
        <v>183</v>
      </c>
      <c r="C37" s="1">
        <v>2011</v>
      </c>
      <c r="D37" s="1" t="s">
        <v>189</v>
      </c>
      <c r="E37" s="1" t="s">
        <v>195</v>
      </c>
      <c r="F37" s="1">
        <v>2028</v>
      </c>
      <c r="G37" s="20" t="s">
        <v>197</v>
      </c>
      <c r="H37" s="1">
        <v>95000</v>
      </c>
      <c r="I37" s="1">
        <v>5.25</v>
      </c>
      <c r="J37" s="1">
        <f t="shared" si="0"/>
        <v>1095000</v>
      </c>
      <c r="L37" s="1">
        <v>5.45</v>
      </c>
      <c r="M37" s="1">
        <v>97.397999999999996</v>
      </c>
    </row>
    <row r="38" spans="1:13" x14ac:dyDescent="0.3">
      <c r="A38" t="s">
        <v>182</v>
      </c>
      <c r="B38" s="1" t="s">
        <v>183</v>
      </c>
      <c r="C38" s="1">
        <v>2011</v>
      </c>
      <c r="D38" s="1" t="s">
        <v>189</v>
      </c>
      <c r="E38" s="1" t="s">
        <v>195</v>
      </c>
      <c r="F38" s="1">
        <v>2029</v>
      </c>
      <c r="G38" s="20" t="s">
        <v>196</v>
      </c>
      <c r="H38" s="1">
        <v>95000</v>
      </c>
      <c r="I38" s="1">
        <v>5.25</v>
      </c>
      <c r="J38" s="1">
        <f t="shared" si="0"/>
        <v>1000000</v>
      </c>
      <c r="L38" s="1">
        <v>5.45</v>
      </c>
      <c r="M38" s="1">
        <v>97.397999999999996</v>
      </c>
    </row>
    <row r="39" spans="1:13" x14ac:dyDescent="0.3">
      <c r="A39" t="s">
        <v>182</v>
      </c>
      <c r="B39" s="1" t="s">
        <v>183</v>
      </c>
      <c r="C39" s="1">
        <v>2011</v>
      </c>
      <c r="D39" s="1" t="s">
        <v>189</v>
      </c>
      <c r="E39" s="1" t="s">
        <v>195</v>
      </c>
      <c r="F39" s="1">
        <v>2029</v>
      </c>
      <c r="G39" s="20" t="s">
        <v>197</v>
      </c>
      <c r="H39" s="1">
        <v>100000</v>
      </c>
      <c r="I39" s="1">
        <v>5.25</v>
      </c>
      <c r="J39" s="1">
        <f t="shared" si="0"/>
        <v>900000</v>
      </c>
      <c r="L39" s="1">
        <v>5.45</v>
      </c>
      <c r="M39" s="1">
        <v>97.397999999999996</v>
      </c>
    </row>
    <row r="40" spans="1:13" x14ac:dyDescent="0.3">
      <c r="A40" t="s">
        <v>182</v>
      </c>
      <c r="B40" s="1" t="s">
        <v>183</v>
      </c>
      <c r="C40" s="1">
        <v>2011</v>
      </c>
      <c r="D40" s="1" t="s">
        <v>189</v>
      </c>
      <c r="E40" s="1" t="s">
        <v>195</v>
      </c>
      <c r="F40" s="1">
        <v>2030</v>
      </c>
      <c r="G40" s="20" t="s">
        <v>196</v>
      </c>
      <c r="H40" s="1">
        <v>100000</v>
      </c>
      <c r="I40" s="1">
        <v>5.25</v>
      </c>
      <c r="J40" s="1">
        <f t="shared" si="0"/>
        <v>800000</v>
      </c>
      <c r="L40" s="1">
        <v>5.45</v>
      </c>
      <c r="M40" s="1">
        <v>97.397999999999996</v>
      </c>
    </row>
    <row r="41" spans="1:13" x14ac:dyDescent="0.3">
      <c r="A41" t="s">
        <v>182</v>
      </c>
      <c r="B41" s="1" t="s">
        <v>183</v>
      </c>
      <c r="C41" s="1">
        <v>2011</v>
      </c>
      <c r="D41" s="1" t="s">
        <v>189</v>
      </c>
      <c r="E41" s="1" t="s">
        <v>195</v>
      </c>
      <c r="F41" s="1">
        <v>2030</v>
      </c>
      <c r="G41" s="20" t="s">
        <v>197</v>
      </c>
      <c r="H41" s="1">
        <v>105000</v>
      </c>
      <c r="I41" s="1">
        <v>5.25</v>
      </c>
      <c r="J41" s="1">
        <f t="shared" si="0"/>
        <v>695000</v>
      </c>
      <c r="L41" s="1">
        <v>5.45</v>
      </c>
      <c r="M41" s="1">
        <v>97.397999999999996</v>
      </c>
    </row>
    <row r="42" spans="1:13" x14ac:dyDescent="0.3">
      <c r="A42" t="s">
        <v>182</v>
      </c>
      <c r="B42" s="1" t="s">
        <v>183</v>
      </c>
      <c r="C42" s="1">
        <v>2011</v>
      </c>
      <c r="D42" s="1" t="s">
        <v>189</v>
      </c>
      <c r="E42" s="1" t="s">
        <v>195</v>
      </c>
      <c r="F42" s="1">
        <v>2031</v>
      </c>
      <c r="G42" s="20" t="s">
        <v>196</v>
      </c>
      <c r="H42" s="1">
        <v>110000</v>
      </c>
      <c r="I42" s="1">
        <v>5.25</v>
      </c>
      <c r="J42" s="1">
        <f t="shared" si="0"/>
        <v>585000</v>
      </c>
      <c r="L42" s="1">
        <v>5.45</v>
      </c>
      <c r="M42" s="1">
        <v>97.397999999999996</v>
      </c>
    </row>
    <row r="43" spans="1:13" x14ac:dyDescent="0.3">
      <c r="A43" t="s">
        <v>182</v>
      </c>
      <c r="B43" s="1" t="s">
        <v>183</v>
      </c>
      <c r="C43" s="1">
        <v>2011</v>
      </c>
      <c r="D43" s="1" t="s">
        <v>189</v>
      </c>
      <c r="E43" s="1" t="s">
        <v>195</v>
      </c>
      <c r="F43" s="1">
        <v>2031</v>
      </c>
      <c r="G43" s="20" t="s">
        <v>197</v>
      </c>
      <c r="H43" s="1">
        <v>110000</v>
      </c>
      <c r="I43" s="1">
        <v>5.25</v>
      </c>
      <c r="J43" s="1">
        <f t="shared" si="0"/>
        <v>475000</v>
      </c>
      <c r="L43" s="1">
        <v>5.45</v>
      </c>
      <c r="M43" s="1">
        <v>97.397999999999996</v>
      </c>
    </row>
    <row r="44" spans="1:13" x14ac:dyDescent="0.3">
      <c r="A44" t="s">
        <v>182</v>
      </c>
      <c r="B44" s="1" t="s">
        <v>183</v>
      </c>
      <c r="C44" s="1">
        <v>2011</v>
      </c>
      <c r="D44" s="1" t="s">
        <v>189</v>
      </c>
      <c r="E44" s="1" t="s">
        <v>195</v>
      </c>
      <c r="F44" s="1">
        <v>2032</v>
      </c>
      <c r="G44" s="20" t="s">
        <v>196</v>
      </c>
      <c r="H44" s="1">
        <v>115000</v>
      </c>
      <c r="I44" s="1">
        <v>5.25</v>
      </c>
      <c r="J44" s="1">
        <f t="shared" si="0"/>
        <v>360000</v>
      </c>
      <c r="L44" s="1">
        <v>5.45</v>
      </c>
      <c r="M44" s="1">
        <v>97.397999999999996</v>
      </c>
    </row>
    <row r="45" spans="1:13" x14ac:dyDescent="0.3">
      <c r="A45" t="s">
        <v>182</v>
      </c>
      <c r="B45" s="1" t="s">
        <v>183</v>
      </c>
      <c r="C45" s="1">
        <v>2011</v>
      </c>
      <c r="D45" s="1" t="s">
        <v>189</v>
      </c>
      <c r="E45" s="1" t="s">
        <v>195</v>
      </c>
      <c r="F45" s="1">
        <v>2032</v>
      </c>
      <c r="G45" s="20" t="s">
        <v>197</v>
      </c>
      <c r="H45" s="1">
        <v>115000</v>
      </c>
      <c r="I45" s="1">
        <v>5.25</v>
      </c>
      <c r="J45" s="1">
        <f t="shared" si="0"/>
        <v>245000</v>
      </c>
      <c r="L45" s="1">
        <v>5.45</v>
      </c>
      <c r="M45" s="1">
        <v>97.397999999999996</v>
      </c>
    </row>
    <row r="46" spans="1:13" x14ac:dyDescent="0.3">
      <c r="A46" t="s">
        <v>182</v>
      </c>
      <c r="B46" s="1" t="s">
        <v>183</v>
      </c>
      <c r="C46" s="1">
        <v>2011</v>
      </c>
      <c r="D46" s="1" t="s">
        <v>189</v>
      </c>
      <c r="E46" s="1" t="s">
        <v>195</v>
      </c>
      <c r="F46" s="1">
        <v>2033</v>
      </c>
      <c r="G46" s="20" t="s">
        <v>196</v>
      </c>
      <c r="H46" s="1">
        <v>120000</v>
      </c>
      <c r="I46" s="1">
        <v>5.25</v>
      </c>
      <c r="J46" s="1">
        <f t="shared" si="0"/>
        <v>125000</v>
      </c>
      <c r="L46" s="1">
        <v>5.45</v>
      </c>
      <c r="M46" s="1">
        <v>97.397999999999996</v>
      </c>
    </row>
    <row r="47" spans="1:13" x14ac:dyDescent="0.3">
      <c r="A47" t="s">
        <v>182</v>
      </c>
      <c r="B47" s="1" t="s">
        <v>183</v>
      </c>
      <c r="C47" s="1">
        <v>2011</v>
      </c>
      <c r="D47" s="1" t="s">
        <v>189</v>
      </c>
      <c r="E47" s="1" t="s">
        <v>195</v>
      </c>
      <c r="F47" s="1">
        <v>2033</v>
      </c>
      <c r="G47" s="20" t="s">
        <v>197</v>
      </c>
      <c r="H47" s="1">
        <v>125000</v>
      </c>
      <c r="I47" s="1">
        <v>5.25</v>
      </c>
      <c r="J47" s="1">
        <f t="shared" si="0"/>
        <v>0</v>
      </c>
      <c r="L47" s="1">
        <v>5.45</v>
      </c>
      <c r="M47" s="1">
        <v>97.397999999999996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2" sqref="A2:B2"/>
    </sheetView>
  </sheetViews>
  <sheetFormatPr defaultColWidth="8.77734375" defaultRowHeight="14.4" x14ac:dyDescent="0.3"/>
  <cols>
    <col min="1" max="3" width="8.77734375" style="1"/>
    <col min="4" max="4" width="16.33203125" style="1" customWidth="1"/>
    <col min="5" max="16384" width="8.77734375" style="1"/>
  </cols>
  <sheetData>
    <row r="1" spans="1:6" x14ac:dyDescent="0.3">
      <c r="A1" s="2" t="s">
        <v>0</v>
      </c>
      <c r="B1" s="2" t="s">
        <v>27</v>
      </c>
      <c r="C1" s="2" t="s">
        <v>2</v>
      </c>
      <c r="D1" s="5" t="s">
        <v>3</v>
      </c>
      <c r="E1" s="4" t="s">
        <v>107</v>
      </c>
      <c r="F1" s="4" t="s">
        <v>96</v>
      </c>
    </row>
    <row r="2" spans="1:6" x14ac:dyDescent="0.3">
      <c r="A2" t="s">
        <v>182</v>
      </c>
      <c r="B2" s="1" t="s">
        <v>183</v>
      </c>
      <c r="C2" s="1">
        <v>2011</v>
      </c>
      <c r="D2" s="22">
        <v>3150282.15</v>
      </c>
      <c r="E2" s="1" t="s">
        <v>198</v>
      </c>
      <c r="F2" s="1" t="s">
        <v>202</v>
      </c>
    </row>
    <row r="3" spans="1:6" x14ac:dyDescent="0.3">
      <c r="A3" t="s">
        <v>182</v>
      </c>
      <c r="B3" s="1" t="s">
        <v>183</v>
      </c>
      <c r="C3" s="1">
        <v>2011</v>
      </c>
      <c r="D3" s="22">
        <v>58790.48</v>
      </c>
      <c r="E3" s="1" t="s">
        <v>199</v>
      </c>
    </row>
    <row r="4" spans="1:6" x14ac:dyDescent="0.3">
      <c r="A4" t="s">
        <v>182</v>
      </c>
      <c r="B4" s="1" t="s">
        <v>183</v>
      </c>
      <c r="C4" s="1">
        <v>2011</v>
      </c>
      <c r="D4" s="22">
        <v>794600</v>
      </c>
      <c r="E4" s="1" t="s">
        <v>200</v>
      </c>
    </row>
    <row r="5" spans="1:6" x14ac:dyDescent="0.3">
      <c r="A5" t="s">
        <v>182</v>
      </c>
      <c r="B5" s="1" t="s">
        <v>183</v>
      </c>
      <c r="C5" s="1">
        <v>2011</v>
      </c>
      <c r="D5" s="22">
        <v>91125.17</v>
      </c>
      <c r="E5" s="1" t="s">
        <v>201</v>
      </c>
    </row>
    <row r="6" spans="1:6" x14ac:dyDescent="0.3">
      <c r="A6"/>
    </row>
    <row r="7" spans="1:6" x14ac:dyDescent="0.3">
      <c r="A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A14" sqref="A14:C14"/>
    </sheetView>
  </sheetViews>
  <sheetFormatPr defaultColWidth="8.77734375" defaultRowHeight="14.4" x14ac:dyDescent="0.3"/>
  <cols>
    <col min="1" max="3" width="8.77734375" style="1"/>
    <col min="4" max="4" width="9.44140625" style="1" bestFit="1" customWidth="1"/>
    <col min="5" max="10" width="8.77734375" style="1"/>
    <col min="11" max="11" width="16.33203125" style="1" bestFit="1" customWidth="1"/>
    <col min="12" max="16384" width="8.77734375" style="1"/>
  </cols>
  <sheetData>
    <row r="1" spans="1:13" x14ac:dyDescent="0.3">
      <c r="A1" s="2" t="s">
        <v>0</v>
      </c>
      <c r="B1" s="2" t="s">
        <v>27</v>
      </c>
      <c r="C1" s="2" t="s">
        <v>2</v>
      </c>
      <c r="D1" s="2" t="s">
        <v>108</v>
      </c>
      <c r="E1" s="2" t="s">
        <v>24</v>
      </c>
      <c r="F1" s="2" t="s">
        <v>109</v>
      </c>
      <c r="G1" s="5" t="s">
        <v>3</v>
      </c>
      <c r="H1" s="4" t="s">
        <v>4</v>
      </c>
      <c r="I1" s="4" t="s">
        <v>5</v>
      </c>
      <c r="J1" s="6" t="s">
        <v>6</v>
      </c>
      <c r="K1" s="3" t="s">
        <v>7</v>
      </c>
      <c r="L1" s="4" t="s">
        <v>8</v>
      </c>
      <c r="M1" s="4" t="s">
        <v>96</v>
      </c>
    </row>
    <row r="2" spans="1:13" x14ac:dyDescent="0.3">
      <c r="A2" t="s">
        <v>182</v>
      </c>
      <c r="B2" s="1" t="s">
        <v>183</v>
      </c>
      <c r="C2" s="1">
        <v>2011</v>
      </c>
      <c r="D2" s="1" t="s">
        <v>204</v>
      </c>
      <c r="E2" s="1" t="s">
        <v>190</v>
      </c>
      <c r="F2" s="1" t="s">
        <v>203</v>
      </c>
      <c r="H2" s="1">
        <v>1995</v>
      </c>
      <c r="K2" s="1">
        <v>1666</v>
      </c>
    </row>
    <row r="3" spans="1:13" x14ac:dyDescent="0.3">
      <c r="A3" t="s">
        <v>182</v>
      </c>
      <c r="B3" s="1" t="s">
        <v>183</v>
      </c>
      <c r="C3" s="1">
        <v>2011</v>
      </c>
      <c r="D3" s="1" t="s">
        <v>205</v>
      </c>
      <c r="E3" s="1" t="s">
        <v>190</v>
      </c>
      <c r="F3" s="1" t="s">
        <v>203</v>
      </c>
      <c r="H3" s="1">
        <v>2002</v>
      </c>
      <c r="K3" s="1">
        <v>42778</v>
      </c>
    </row>
    <row r="4" spans="1:13" x14ac:dyDescent="0.3">
      <c r="A4" t="s">
        <v>182</v>
      </c>
      <c r="B4" s="1" t="s">
        <v>183</v>
      </c>
      <c r="C4" s="1">
        <v>2011</v>
      </c>
      <c r="D4" s="1" t="s">
        <v>206</v>
      </c>
      <c r="F4" s="1" t="s">
        <v>207</v>
      </c>
      <c r="H4" s="1">
        <v>1997</v>
      </c>
      <c r="K4" s="1">
        <v>24791</v>
      </c>
    </row>
    <row r="5" spans="1:13" x14ac:dyDescent="0.3">
      <c r="A5" t="s">
        <v>182</v>
      </c>
      <c r="B5" s="1" t="s">
        <v>183</v>
      </c>
      <c r="C5" s="1">
        <v>2011</v>
      </c>
      <c r="D5" s="1" t="s">
        <v>206</v>
      </c>
      <c r="F5" s="1" t="s">
        <v>207</v>
      </c>
      <c r="H5" s="1">
        <v>1997</v>
      </c>
      <c r="K5" s="1">
        <v>136700</v>
      </c>
    </row>
    <row r="6" spans="1:13" x14ac:dyDescent="0.3">
      <c r="A6" t="s">
        <v>182</v>
      </c>
      <c r="B6" s="1" t="s">
        <v>183</v>
      </c>
      <c r="C6" s="1">
        <v>2011</v>
      </c>
      <c r="D6" s="1" t="s">
        <v>208</v>
      </c>
      <c r="F6" s="1" t="s">
        <v>207</v>
      </c>
      <c r="H6" s="1">
        <v>2002</v>
      </c>
      <c r="K6" s="1">
        <v>126666</v>
      </c>
    </row>
    <row r="7" spans="1:13" x14ac:dyDescent="0.3">
      <c r="A7" t="s">
        <v>182</v>
      </c>
      <c r="B7" s="1" t="s">
        <v>183</v>
      </c>
      <c r="C7" s="1">
        <v>2011</v>
      </c>
      <c r="D7" s="1" t="s">
        <v>209</v>
      </c>
      <c r="F7" s="1" t="s">
        <v>207</v>
      </c>
      <c r="H7" s="1">
        <v>2006</v>
      </c>
      <c r="K7" s="1">
        <v>1181056</v>
      </c>
    </row>
    <row r="8" spans="1:13" x14ac:dyDescent="0.3">
      <c r="A8" t="s">
        <v>182</v>
      </c>
      <c r="B8" s="1" t="s">
        <v>183</v>
      </c>
      <c r="C8" s="1">
        <v>2011</v>
      </c>
      <c r="D8" s="1" t="s">
        <v>209</v>
      </c>
      <c r="F8" s="1" t="s">
        <v>207</v>
      </c>
      <c r="H8" s="1">
        <v>2006</v>
      </c>
      <c r="K8" s="1">
        <v>338722</v>
      </c>
    </row>
    <row r="9" spans="1:13" x14ac:dyDescent="0.3">
      <c r="A9" t="s">
        <v>182</v>
      </c>
      <c r="B9" s="1" t="s">
        <v>183</v>
      </c>
      <c r="C9" s="1">
        <v>2011</v>
      </c>
      <c r="D9" s="1" t="s">
        <v>210</v>
      </c>
      <c r="F9" s="1" t="s">
        <v>203</v>
      </c>
      <c r="H9" s="1">
        <v>2007</v>
      </c>
      <c r="K9" s="1">
        <v>1555461</v>
      </c>
    </row>
    <row r="10" spans="1:13" x14ac:dyDescent="0.3">
      <c r="A10" t="s">
        <v>182</v>
      </c>
      <c r="B10" s="1" t="s">
        <v>183</v>
      </c>
      <c r="C10" s="1">
        <v>2011</v>
      </c>
      <c r="D10" s="1" t="s">
        <v>211</v>
      </c>
      <c r="F10" s="1" t="s">
        <v>203</v>
      </c>
      <c r="H10" s="1">
        <v>2008</v>
      </c>
      <c r="K10" s="1">
        <v>-3128431</v>
      </c>
      <c r="M10" s="1" t="s">
        <v>216</v>
      </c>
    </row>
    <row r="11" spans="1:13" x14ac:dyDescent="0.3">
      <c r="A11" t="s">
        <v>182</v>
      </c>
      <c r="B11" s="1" t="s">
        <v>183</v>
      </c>
      <c r="C11" s="1">
        <v>2011</v>
      </c>
      <c r="D11" s="1" t="s">
        <v>212</v>
      </c>
      <c r="F11" s="1" t="s">
        <v>203</v>
      </c>
      <c r="H11" s="1">
        <v>2008</v>
      </c>
      <c r="K11" s="1">
        <v>2211088</v>
      </c>
    </row>
    <row r="12" spans="1:13" x14ac:dyDescent="0.3">
      <c r="A12" t="s">
        <v>182</v>
      </c>
      <c r="B12" s="1" t="s">
        <v>183</v>
      </c>
      <c r="C12" s="1">
        <v>2011</v>
      </c>
      <c r="D12" s="1" t="s">
        <v>213</v>
      </c>
      <c r="F12" s="1" t="s">
        <v>215</v>
      </c>
      <c r="H12" s="1">
        <v>2009</v>
      </c>
      <c r="K12" s="1">
        <v>7500000</v>
      </c>
    </row>
    <row r="13" spans="1:13" x14ac:dyDescent="0.3">
      <c r="A13" t="s">
        <v>182</v>
      </c>
      <c r="B13" s="1" t="s">
        <v>183</v>
      </c>
      <c r="C13" s="1">
        <v>2011</v>
      </c>
      <c r="D13" s="1" t="s">
        <v>214</v>
      </c>
      <c r="F13" s="1" t="s">
        <v>190</v>
      </c>
      <c r="H13" s="1">
        <v>2009</v>
      </c>
      <c r="K13" s="1">
        <v>710400</v>
      </c>
    </row>
    <row r="14" spans="1:13" x14ac:dyDescent="0.3">
      <c r="A14" t="s">
        <v>182</v>
      </c>
      <c r="B14" s="1" t="s">
        <v>183</v>
      </c>
      <c r="C14" s="1">
        <v>2011</v>
      </c>
      <c r="D14" s="1" t="s">
        <v>217</v>
      </c>
      <c r="F14" s="1" t="s">
        <v>203</v>
      </c>
      <c r="H14" s="1" t="s">
        <v>190</v>
      </c>
      <c r="K14" s="1">
        <v>39898.800000000003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A2" sqref="A2:C2"/>
    </sheetView>
  </sheetViews>
  <sheetFormatPr defaultColWidth="8.77734375" defaultRowHeight="14.4" x14ac:dyDescent="0.3"/>
  <cols>
    <col min="1" max="8" width="8.77734375" style="1"/>
    <col min="9" max="9" width="15" style="1" bestFit="1" customWidth="1"/>
    <col min="10" max="16384" width="8.77734375" style="1"/>
  </cols>
  <sheetData>
    <row r="1" spans="1:10" x14ac:dyDescent="0.3">
      <c r="A1" s="18" t="s">
        <v>0</v>
      </c>
      <c r="B1" s="18" t="s">
        <v>27</v>
      </c>
      <c r="C1" s="18" t="s">
        <v>2</v>
      </c>
      <c r="D1" s="18" t="s">
        <v>110</v>
      </c>
      <c r="E1" s="18" t="s">
        <v>116</v>
      </c>
      <c r="F1" s="18" t="s">
        <v>104</v>
      </c>
      <c r="G1" s="18" t="s">
        <v>117</v>
      </c>
      <c r="H1" s="18" t="s">
        <v>118</v>
      </c>
      <c r="I1" s="18" t="s">
        <v>119</v>
      </c>
      <c r="J1" s="18" t="s">
        <v>96</v>
      </c>
    </row>
    <row r="2" spans="1:10" x14ac:dyDescent="0.3">
      <c r="A2" t="s">
        <v>182</v>
      </c>
      <c r="B2" s="1" t="s">
        <v>183</v>
      </c>
      <c r="C2" s="1">
        <v>2011</v>
      </c>
      <c r="D2" s="1">
        <v>2010</v>
      </c>
      <c r="E2" s="1">
        <v>648113</v>
      </c>
      <c r="F2" s="1">
        <v>704667</v>
      </c>
      <c r="G2" s="1">
        <f>E2+F2</f>
        <v>1352780</v>
      </c>
      <c r="J2" s="1" t="s">
        <v>222</v>
      </c>
    </row>
    <row r="3" spans="1:10" x14ac:dyDescent="0.3">
      <c r="A3" t="s">
        <v>182</v>
      </c>
      <c r="B3" s="1" t="s">
        <v>183</v>
      </c>
      <c r="C3" s="1">
        <v>2011</v>
      </c>
      <c r="D3" s="1">
        <v>2011</v>
      </c>
      <c r="E3" s="1">
        <v>658304</v>
      </c>
      <c r="F3" s="1">
        <v>686066</v>
      </c>
      <c r="G3" s="1">
        <f t="shared" ref="G3:G10" si="0">E3+F3</f>
        <v>1344370</v>
      </c>
    </row>
    <row r="4" spans="1:10" x14ac:dyDescent="0.3">
      <c r="A4" t="s">
        <v>182</v>
      </c>
      <c r="B4" s="1" t="s">
        <v>183</v>
      </c>
      <c r="C4" s="1">
        <v>2011</v>
      </c>
      <c r="D4" s="1">
        <v>2012</v>
      </c>
      <c r="E4" s="1">
        <v>670265</v>
      </c>
      <c r="F4" s="1">
        <v>681617</v>
      </c>
      <c r="G4" s="1">
        <f t="shared" si="0"/>
        <v>1351882</v>
      </c>
    </row>
    <row r="5" spans="1:10" x14ac:dyDescent="0.3">
      <c r="A5" t="s">
        <v>182</v>
      </c>
      <c r="B5" s="1" t="s">
        <v>183</v>
      </c>
      <c r="C5" s="1">
        <v>2011</v>
      </c>
      <c r="D5" s="1">
        <v>2013</v>
      </c>
      <c r="E5" s="1">
        <v>664951</v>
      </c>
      <c r="F5" s="1">
        <v>663644</v>
      </c>
      <c r="G5" s="1">
        <f t="shared" si="0"/>
        <v>1328595</v>
      </c>
    </row>
    <row r="6" spans="1:10" x14ac:dyDescent="0.3">
      <c r="A6" t="s">
        <v>182</v>
      </c>
      <c r="B6" s="1" t="s">
        <v>183</v>
      </c>
      <c r="C6" s="1">
        <v>2011</v>
      </c>
      <c r="D6" s="1">
        <v>2014</v>
      </c>
      <c r="E6" s="1">
        <v>654024</v>
      </c>
      <c r="F6" s="1">
        <v>642665</v>
      </c>
      <c r="G6" s="1">
        <f t="shared" si="0"/>
        <v>1296689</v>
      </c>
    </row>
    <row r="7" spans="1:10" x14ac:dyDescent="0.3">
      <c r="A7" t="s">
        <v>182</v>
      </c>
      <c r="B7" s="1" t="s">
        <v>183</v>
      </c>
      <c r="C7" s="1">
        <v>2011</v>
      </c>
      <c r="D7" s="1" t="s">
        <v>218</v>
      </c>
      <c r="E7" s="1">
        <v>3581048</v>
      </c>
      <c r="F7" s="1">
        <v>2855625</v>
      </c>
      <c r="G7" s="1">
        <f t="shared" si="0"/>
        <v>6436673</v>
      </c>
    </row>
    <row r="8" spans="1:10" x14ac:dyDescent="0.3">
      <c r="A8" t="s">
        <v>182</v>
      </c>
      <c r="B8" s="1" t="s">
        <v>183</v>
      </c>
      <c r="C8" s="1">
        <v>2011</v>
      </c>
      <c r="D8" s="1" t="s">
        <v>219</v>
      </c>
      <c r="E8" s="1">
        <v>3643102</v>
      </c>
      <c r="F8" s="1">
        <v>2146482</v>
      </c>
      <c r="G8" s="1">
        <f t="shared" si="0"/>
        <v>5789584</v>
      </c>
    </row>
    <row r="9" spans="1:10" x14ac:dyDescent="0.3">
      <c r="A9" t="s">
        <v>182</v>
      </c>
      <c r="B9" s="1" t="s">
        <v>183</v>
      </c>
      <c r="C9" s="1">
        <v>2011</v>
      </c>
      <c r="D9" s="1" t="s">
        <v>220</v>
      </c>
      <c r="E9" s="1">
        <v>3394908</v>
      </c>
      <c r="F9" s="1">
        <v>1386195</v>
      </c>
      <c r="G9" s="1">
        <f t="shared" si="0"/>
        <v>4781103</v>
      </c>
    </row>
    <row r="10" spans="1:10" x14ac:dyDescent="0.3">
      <c r="A10" t="s">
        <v>182</v>
      </c>
      <c r="B10" s="1" t="s">
        <v>183</v>
      </c>
      <c r="C10" s="1">
        <v>2011</v>
      </c>
      <c r="D10" s="1" t="s">
        <v>221</v>
      </c>
      <c r="E10" s="1">
        <v>3667276</v>
      </c>
      <c r="F10" s="1">
        <v>558182</v>
      </c>
      <c r="G10" s="1">
        <f t="shared" si="0"/>
        <v>4225458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H2" sqref="H2"/>
    </sheetView>
  </sheetViews>
  <sheetFormatPr defaultColWidth="8.77734375" defaultRowHeight="14.4" x14ac:dyDescent="0.3"/>
  <cols>
    <col min="1" max="2" width="8.77734375" style="1"/>
    <col min="3" max="3" width="7" style="1" customWidth="1"/>
    <col min="4" max="7" width="8.77734375" style="1"/>
    <col min="8" max="8" width="13.77734375" style="1" bestFit="1" customWidth="1"/>
    <col min="9" max="9" width="14.77734375" style="1" bestFit="1" customWidth="1"/>
    <col min="10" max="16384" width="8.77734375" style="1"/>
  </cols>
  <sheetData>
    <row r="1" spans="1:10" x14ac:dyDescent="0.3">
      <c r="A1" s="2" t="s">
        <v>0</v>
      </c>
      <c r="B1" s="2" t="s">
        <v>27</v>
      </c>
      <c r="C1" s="2" t="s">
        <v>2</v>
      </c>
      <c r="D1" s="2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115</v>
      </c>
    </row>
    <row r="2" spans="1:10" x14ac:dyDescent="0.3">
      <c r="A2" t="s">
        <v>182</v>
      </c>
      <c r="B2" s="1" t="s">
        <v>183</v>
      </c>
      <c r="C2" s="1">
        <v>2011</v>
      </c>
      <c r="J2" s="1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A2" sqref="A2:C2"/>
    </sheetView>
  </sheetViews>
  <sheetFormatPr defaultColWidth="8.77734375" defaultRowHeight="14.4" x14ac:dyDescent="0.3"/>
  <cols>
    <col min="1" max="3" width="8.77734375" style="1"/>
    <col min="4" max="4" width="16.44140625" style="1" bestFit="1" customWidth="1"/>
    <col min="5" max="5" width="8.77734375" style="1"/>
    <col min="6" max="6" width="10.109375" style="1" bestFit="1" customWidth="1"/>
    <col min="7" max="7" width="11.33203125" style="1" bestFit="1" customWidth="1"/>
    <col min="8" max="16384" width="8.77734375" style="1"/>
  </cols>
  <sheetData>
    <row r="1" spans="1:8" x14ac:dyDescent="0.3">
      <c r="A1" s="18" t="s">
        <v>0</v>
      </c>
      <c r="B1" s="18" t="s">
        <v>27</v>
      </c>
      <c r="C1" s="18" t="s">
        <v>2</v>
      </c>
      <c r="D1" s="18" t="s">
        <v>120</v>
      </c>
      <c r="E1" s="18" t="s">
        <v>121</v>
      </c>
      <c r="F1" s="18" t="s">
        <v>122</v>
      </c>
      <c r="G1" s="18" t="s">
        <v>123</v>
      </c>
      <c r="H1" s="18" t="s">
        <v>96</v>
      </c>
    </row>
    <row r="2" spans="1:8" x14ac:dyDescent="0.3">
      <c r="A2" t="s">
        <v>182</v>
      </c>
      <c r="B2" s="1" t="s">
        <v>183</v>
      </c>
      <c r="C2" s="1">
        <v>2011</v>
      </c>
      <c r="D2" s="1" t="s">
        <v>224</v>
      </c>
      <c r="E2" s="1" t="s">
        <v>232</v>
      </c>
      <c r="G2" s="1" t="s">
        <v>237</v>
      </c>
      <c r="H2" s="1" t="s">
        <v>238</v>
      </c>
    </row>
    <row r="3" spans="1:8" x14ac:dyDescent="0.3">
      <c r="A3" t="s">
        <v>182</v>
      </c>
      <c r="B3" s="1" t="s">
        <v>183</v>
      </c>
      <c r="C3" s="1">
        <v>2011</v>
      </c>
      <c r="D3" s="1" t="s">
        <v>225</v>
      </c>
      <c r="E3" s="1" t="s">
        <v>233</v>
      </c>
      <c r="G3" s="1" t="s">
        <v>237</v>
      </c>
    </row>
    <row r="4" spans="1:8" x14ac:dyDescent="0.3">
      <c r="A4" t="s">
        <v>182</v>
      </c>
      <c r="B4" s="1" t="s">
        <v>183</v>
      </c>
      <c r="C4" s="1">
        <v>2011</v>
      </c>
      <c r="D4" s="1" t="s">
        <v>226</v>
      </c>
      <c r="E4" s="1" t="s">
        <v>233</v>
      </c>
      <c r="G4" s="1" t="s">
        <v>237</v>
      </c>
    </row>
    <row r="5" spans="1:8" x14ac:dyDescent="0.3">
      <c r="A5" t="s">
        <v>182</v>
      </c>
      <c r="B5" s="1" t="s">
        <v>183</v>
      </c>
      <c r="C5" s="1">
        <v>2011</v>
      </c>
      <c r="D5" s="1" t="s">
        <v>227</v>
      </c>
      <c r="E5" s="1" t="s">
        <v>233</v>
      </c>
      <c r="G5" s="1" t="s">
        <v>237</v>
      </c>
    </row>
    <row r="6" spans="1:8" x14ac:dyDescent="0.3">
      <c r="A6" t="s">
        <v>182</v>
      </c>
      <c r="B6" s="1" t="s">
        <v>183</v>
      </c>
      <c r="C6" s="1">
        <v>2011</v>
      </c>
      <c r="D6" s="1" t="s">
        <v>228</v>
      </c>
      <c r="E6" s="1" t="s">
        <v>233</v>
      </c>
      <c r="G6" s="1" t="s">
        <v>237</v>
      </c>
    </row>
    <row r="7" spans="1:8" x14ac:dyDescent="0.3">
      <c r="A7" t="s">
        <v>182</v>
      </c>
      <c r="B7" s="1" t="s">
        <v>183</v>
      </c>
      <c r="C7" s="1">
        <v>2011</v>
      </c>
      <c r="D7" s="1" t="s">
        <v>229</v>
      </c>
      <c r="E7" s="1" t="s">
        <v>234</v>
      </c>
      <c r="G7" s="1" t="s">
        <v>237</v>
      </c>
    </row>
    <row r="8" spans="1:8" x14ac:dyDescent="0.3">
      <c r="A8" t="s">
        <v>182</v>
      </c>
      <c r="B8" s="1" t="s">
        <v>183</v>
      </c>
      <c r="C8" s="1">
        <v>2011</v>
      </c>
      <c r="D8" s="1" t="s">
        <v>230</v>
      </c>
      <c r="E8" s="1" t="s">
        <v>235</v>
      </c>
      <c r="G8" s="1" t="s">
        <v>237</v>
      </c>
    </row>
    <row r="9" spans="1:8" x14ac:dyDescent="0.3">
      <c r="A9" t="s">
        <v>182</v>
      </c>
      <c r="B9" s="1" t="s">
        <v>183</v>
      </c>
      <c r="C9" s="1">
        <v>2011</v>
      </c>
      <c r="D9" s="1" t="s">
        <v>231</v>
      </c>
      <c r="E9" s="1" t="s">
        <v>236</v>
      </c>
      <c r="G9" s="1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"/>
  <sheetViews>
    <sheetView workbookViewId="0">
      <selection activeCell="A2" sqref="A2:B2"/>
    </sheetView>
  </sheetViews>
  <sheetFormatPr defaultColWidth="8.77734375" defaultRowHeight="14.4" x14ac:dyDescent="0.3"/>
  <cols>
    <col min="1" max="4" width="8.77734375" style="1"/>
    <col min="5" max="5" width="10.77734375" style="1" bestFit="1" customWidth="1"/>
    <col min="6" max="6" width="10.109375" style="1" bestFit="1" customWidth="1"/>
    <col min="7" max="7" width="10.77734375" style="1" bestFit="1" customWidth="1"/>
    <col min="8" max="8" width="12" style="1" bestFit="1" customWidth="1"/>
    <col min="9" max="9" width="11.109375" style="1" bestFit="1" customWidth="1"/>
    <col min="10" max="11" width="14" style="1" bestFit="1" customWidth="1"/>
    <col min="12" max="12" width="10.44140625" style="1" bestFit="1" customWidth="1"/>
    <col min="13" max="13" width="14.6640625" style="1" bestFit="1" customWidth="1"/>
    <col min="14" max="14" width="8.77734375" style="1"/>
    <col min="15" max="15" width="9" style="1" bestFit="1" customWidth="1"/>
    <col min="16" max="16" width="10.44140625" style="1" bestFit="1" customWidth="1"/>
    <col min="17" max="17" width="15" style="1" bestFit="1" customWidth="1"/>
    <col min="18" max="18" width="17.77734375" style="1" bestFit="1" customWidth="1"/>
    <col min="19" max="16384" width="8.77734375" style="1"/>
  </cols>
  <sheetData>
    <row r="1" spans="1:21" x14ac:dyDescent="0.3">
      <c r="A1" s="2" t="s">
        <v>0</v>
      </c>
      <c r="B1" s="2" t="s">
        <v>27</v>
      </c>
      <c r="C1" s="2" t="s">
        <v>2</v>
      </c>
      <c r="D1" s="2" t="s">
        <v>4</v>
      </c>
      <c r="E1" s="2" t="s">
        <v>24</v>
      </c>
      <c r="F1" s="2" t="s">
        <v>9</v>
      </c>
      <c r="G1" s="4" t="s">
        <v>124</v>
      </c>
      <c r="H1" s="4" t="s">
        <v>174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125</v>
      </c>
      <c r="U1" s="2" t="s">
        <v>96</v>
      </c>
    </row>
    <row r="2" spans="1:21" x14ac:dyDescent="0.3">
      <c r="A2" t="s">
        <v>182</v>
      </c>
      <c r="B2" s="1" t="s">
        <v>183</v>
      </c>
      <c r="C2" s="1">
        <v>2011</v>
      </c>
      <c r="D2" s="1">
        <v>2010</v>
      </c>
      <c r="G2" s="1" t="s">
        <v>239</v>
      </c>
      <c r="I2" s="1" t="s">
        <v>229</v>
      </c>
      <c r="J2" s="1" t="s">
        <v>240</v>
      </c>
      <c r="L2" s="1">
        <v>38</v>
      </c>
      <c r="Q2" s="1">
        <v>7574</v>
      </c>
      <c r="U2" s="1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C3" sqref="C3"/>
    </sheetView>
  </sheetViews>
  <sheetFormatPr defaultColWidth="8.77734375" defaultRowHeight="14.4" x14ac:dyDescent="0.3"/>
  <cols>
    <col min="1" max="3" width="8.77734375" style="1"/>
    <col min="4" max="4" width="11.109375" style="1" bestFit="1" customWidth="1"/>
    <col min="5" max="16384" width="8.77734375" style="1"/>
  </cols>
  <sheetData>
    <row r="1" spans="1:8" x14ac:dyDescent="0.3">
      <c r="A1" s="2" t="s">
        <v>0</v>
      </c>
      <c r="B1" s="2" t="s">
        <v>27</v>
      </c>
      <c r="C1" s="2" t="s">
        <v>2</v>
      </c>
      <c r="D1" s="2" t="s">
        <v>24</v>
      </c>
      <c r="E1" s="2" t="s">
        <v>126</v>
      </c>
      <c r="F1" s="2" t="s">
        <v>123</v>
      </c>
      <c r="G1" s="2" t="s">
        <v>109</v>
      </c>
      <c r="H1" s="4" t="s">
        <v>96</v>
      </c>
    </row>
    <row r="2" spans="1:8" x14ac:dyDescent="0.3">
      <c r="A2" t="s">
        <v>182</v>
      </c>
      <c r="B2" s="1" t="s">
        <v>183</v>
      </c>
      <c r="C2" s="1">
        <v>2011</v>
      </c>
      <c r="H2" s="1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selection activeCell="G13" sqref="G13"/>
    </sheetView>
  </sheetViews>
  <sheetFormatPr defaultColWidth="8.77734375" defaultRowHeight="14.4" x14ac:dyDescent="0.3"/>
  <cols>
    <col min="1" max="2" width="8.77734375" style="1"/>
    <col min="3" max="3" width="11.109375" style="1" bestFit="1" customWidth="1"/>
    <col min="4" max="4" width="11.77734375" style="1" bestFit="1" customWidth="1"/>
    <col min="5" max="5" width="15.77734375" style="1" bestFit="1" customWidth="1"/>
    <col min="6" max="6" width="20" style="1" bestFit="1" customWidth="1"/>
    <col min="7" max="16384" width="8.77734375" style="1"/>
  </cols>
  <sheetData>
    <row r="1" spans="1:11" x14ac:dyDescent="0.3">
      <c r="A1" s="2" t="s">
        <v>0</v>
      </c>
      <c r="B1" s="2" t="s">
        <v>2</v>
      </c>
      <c r="C1" s="2" t="s">
        <v>24</v>
      </c>
      <c r="D1" s="2" t="s">
        <v>127</v>
      </c>
      <c r="E1" s="2" t="s">
        <v>21</v>
      </c>
      <c r="F1" s="2" t="s">
        <v>128</v>
      </c>
      <c r="G1" s="2" t="s">
        <v>109</v>
      </c>
      <c r="H1" s="2" t="s">
        <v>129</v>
      </c>
      <c r="I1" s="2" t="s">
        <v>22</v>
      </c>
      <c r="J1" s="2" t="s">
        <v>23</v>
      </c>
      <c r="K1" s="2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"/>
  <sheetViews>
    <sheetView workbookViewId="0">
      <selection activeCell="F9" sqref="F9"/>
    </sheetView>
  </sheetViews>
  <sheetFormatPr defaultColWidth="8.77734375" defaultRowHeight="14.4" x14ac:dyDescent="0.3"/>
  <cols>
    <col min="1" max="3" width="8.77734375" style="1"/>
    <col min="4" max="4" width="10" style="1" bestFit="1" customWidth="1"/>
    <col min="5" max="5" width="7.44140625" style="1" bestFit="1" customWidth="1"/>
    <col min="6" max="6" width="8.77734375" style="1"/>
    <col min="7" max="7" width="10.109375" style="1" bestFit="1" customWidth="1"/>
    <col min="8" max="8" width="8.77734375" style="1"/>
    <col min="9" max="9" width="11.33203125" style="1" bestFit="1" customWidth="1"/>
    <col min="10" max="10" width="9.77734375" style="1" bestFit="1" customWidth="1"/>
    <col min="11" max="16384" width="8.77734375" style="1"/>
  </cols>
  <sheetData>
    <row r="1" spans="1:13" x14ac:dyDescent="0.3">
      <c r="A1" s="2" t="s">
        <v>0</v>
      </c>
      <c r="B1" s="2" t="s">
        <v>27</v>
      </c>
      <c r="C1" s="2" t="s">
        <v>2</v>
      </c>
      <c r="D1" s="4" t="s">
        <v>26</v>
      </c>
      <c r="E1" s="4" t="s">
        <v>130</v>
      </c>
      <c r="F1" s="4" t="s">
        <v>131</v>
      </c>
      <c r="G1" s="4" t="s">
        <v>28</v>
      </c>
      <c r="H1" s="4" t="s">
        <v>132</v>
      </c>
      <c r="I1" s="4" t="s">
        <v>133</v>
      </c>
      <c r="J1" s="4" t="s">
        <v>159</v>
      </c>
      <c r="K1" s="4" t="s">
        <v>29</v>
      </c>
      <c r="L1" s="4" t="s">
        <v>30</v>
      </c>
      <c r="M1" s="4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"/>
  <sheetViews>
    <sheetView workbookViewId="0">
      <selection sqref="A1:J1"/>
    </sheetView>
  </sheetViews>
  <sheetFormatPr defaultColWidth="8.77734375" defaultRowHeight="14.4" x14ac:dyDescent="0.3"/>
  <cols>
    <col min="1" max="16384" width="8.77734375" style="1"/>
  </cols>
  <sheetData>
    <row r="1" spans="1:10" x14ac:dyDescent="0.3">
      <c r="A1" s="2" t="s">
        <v>0</v>
      </c>
      <c r="B1" s="2" t="s">
        <v>27</v>
      </c>
      <c r="C1" s="2" t="s">
        <v>2</v>
      </c>
      <c r="D1" s="2" t="s">
        <v>24</v>
      </c>
      <c r="E1" s="4" t="s">
        <v>134</v>
      </c>
      <c r="F1" s="4" t="s">
        <v>135</v>
      </c>
      <c r="G1" s="2" t="s">
        <v>136</v>
      </c>
      <c r="H1" s="4" t="s">
        <v>110</v>
      </c>
      <c r="I1" s="4" t="s">
        <v>25</v>
      </c>
      <c r="J1" s="4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"/>
  <sheetViews>
    <sheetView topLeftCell="G1" workbookViewId="0">
      <selection activeCell="G10" sqref="G10"/>
    </sheetView>
  </sheetViews>
  <sheetFormatPr defaultColWidth="8.77734375" defaultRowHeight="14.4" x14ac:dyDescent="0.3"/>
  <cols>
    <col min="1" max="3" width="8.77734375" style="1"/>
    <col min="4" max="4" width="11.109375" style="1" bestFit="1" customWidth="1"/>
    <col min="5" max="16384" width="8.77734375" style="1"/>
  </cols>
  <sheetData>
    <row r="1" spans="1:13" x14ac:dyDescent="0.3">
      <c r="A1" s="2" t="s">
        <v>0</v>
      </c>
      <c r="B1" s="2" t="s">
        <v>27</v>
      </c>
      <c r="C1" s="2" t="s">
        <v>2</v>
      </c>
      <c r="D1" s="2" t="s">
        <v>24</v>
      </c>
      <c r="E1" s="2" t="s">
        <v>134</v>
      </c>
      <c r="F1" s="2" t="s">
        <v>137</v>
      </c>
      <c r="G1" s="2" t="s">
        <v>135</v>
      </c>
      <c r="H1" s="2" t="s">
        <v>110</v>
      </c>
      <c r="I1" s="2" t="s">
        <v>138</v>
      </c>
      <c r="J1" s="2" t="s">
        <v>177</v>
      </c>
      <c r="K1" s="4" t="s">
        <v>139</v>
      </c>
      <c r="L1" s="4" t="s">
        <v>178</v>
      </c>
      <c r="M1" s="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"/>
  <sheetViews>
    <sheetView workbookViewId="0">
      <selection sqref="A1:H1"/>
    </sheetView>
  </sheetViews>
  <sheetFormatPr defaultColWidth="8.77734375" defaultRowHeight="14.4" x14ac:dyDescent="0.3"/>
  <cols>
    <col min="1" max="4" width="8.77734375" style="1"/>
    <col min="5" max="5" width="11.77734375" style="1" bestFit="1" customWidth="1"/>
    <col min="6" max="6" width="14.77734375" style="1" bestFit="1" customWidth="1"/>
    <col min="7" max="16384" width="8.77734375" style="1"/>
  </cols>
  <sheetData>
    <row r="1" spans="1:8" x14ac:dyDescent="0.3">
      <c r="A1" s="2" t="s">
        <v>0</v>
      </c>
      <c r="B1" s="2" t="s">
        <v>27</v>
      </c>
      <c r="C1" s="2" t="s">
        <v>2</v>
      </c>
      <c r="D1" s="2" t="s">
        <v>110</v>
      </c>
      <c r="E1" s="2" t="s">
        <v>140</v>
      </c>
      <c r="F1" s="2" t="s">
        <v>141</v>
      </c>
      <c r="G1" s="2" t="s">
        <v>142</v>
      </c>
      <c r="H1" s="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"/>
  <sheetViews>
    <sheetView workbookViewId="0">
      <selection sqref="A1:M1"/>
    </sheetView>
  </sheetViews>
  <sheetFormatPr defaultColWidth="8.77734375" defaultRowHeight="14.4" x14ac:dyDescent="0.3"/>
  <cols>
    <col min="1" max="16384" width="8.77734375" style="1"/>
  </cols>
  <sheetData>
    <row r="1" spans="1:13" x14ac:dyDescent="0.3">
      <c r="A1" s="2" t="s">
        <v>0</v>
      </c>
      <c r="B1" s="2" t="s">
        <v>27</v>
      </c>
      <c r="C1" s="2" t="s">
        <v>2</v>
      </c>
      <c r="D1" s="2" t="s">
        <v>24</v>
      </c>
      <c r="E1" s="2" t="s">
        <v>143</v>
      </c>
      <c r="F1" s="2" t="s">
        <v>109</v>
      </c>
      <c r="G1" s="2" t="s">
        <v>110</v>
      </c>
      <c r="H1" s="5" t="s">
        <v>144</v>
      </c>
      <c r="I1" s="4" t="s">
        <v>145</v>
      </c>
      <c r="J1" s="4" t="s">
        <v>31</v>
      </c>
      <c r="K1" s="2" t="s">
        <v>146</v>
      </c>
      <c r="L1" s="2" t="s">
        <v>147</v>
      </c>
      <c r="M1" s="4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"/>
  <sheetViews>
    <sheetView workbookViewId="0">
      <selection activeCell="M2" sqref="M2"/>
    </sheetView>
  </sheetViews>
  <sheetFormatPr defaultColWidth="8.77734375" defaultRowHeight="14.4" x14ac:dyDescent="0.3"/>
  <cols>
    <col min="1" max="16384" width="8.77734375" style="1"/>
  </cols>
  <sheetData>
    <row r="1" spans="1:16" x14ac:dyDescent="0.3">
      <c r="A1" s="4" t="s">
        <v>0</v>
      </c>
      <c r="B1" s="4" t="s">
        <v>27</v>
      </c>
      <c r="C1" s="4" t="s">
        <v>2</v>
      </c>
      <c r="D1" s="4" t="s">
        <v>148</v>
      </c>
      <c r="E1" s="4" t="s">
        <v>149</v>
      </c>
      <c r="F1" s="4" t="s">
        <v>24</v>
      </c>
      <c r="G1" s="4" t="s">
        <v>150</v>
      </c>
      <c r="H1" s="4" t="s">
        <v>151</v>
      </c>
      <c r="I1" s="4" t="s">
        <v>152</v>
      </c>
      <c r="J1" s="4" t="s">
        <v>135</v>
      </c>
      <c r="K1" s="4" t="s">
        <v>153</v>
      </c>
      <c r="L1" s="4" t="s">
        <v>154</v>
      </c>
      <c r="M1" s="4" t="s">
        <v>176</v>
      </c>
      <c r="N1" s="4" t="s">
        <v>155</v>
      </c>
      <c r="O1" s="4" t="s">
        <v>156</v>
      </c>
      <c r="P1" s="4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33"/>
  <sheetViews>
    <sheetView topLeftCell="C1" workbookViewId="0">
      <selection activeCell="Y23" sqref="Y23"/>
    </sheetView>
  </sheetViews>
  <sheetFormatPr defaultColWidth="8.77734375" defaultRowHeight="14.4" x14ac:dyDescent="0.3"/>
  <cols>
    <col min="1" max="3" width="8.77734375" style="1"/>
    <col min="4" max="4" width="18.6640625" style="1" customWidth="1"/>
    <col min="5" max="22" width="8.77734375" style="1"/>
    <col min="23" max="24" width="10.109375" style="1" bestFit="1" customWidth="1"/>
    <col min="25" max="25" width="10.33203125" style="1" customWidth="1"/>
    <col min="26" max="26" width="10.109375" style="1" bestFit="1" customWidth="1"/>
    <col min="27" max="27" width="10.6640625" style="1" bestFit="1" customWidth="1"/>
    <col min="28" max="16384" width="8.77734375" style="1"/>
  </cols>
  <sheetData>
    <row r="1" spans="1:35" x14ac:dyDescent="0.3">
      <c r="E1" s="10"/>
      <c r="F1" s="11" t="s">
        <v>33</v>
      </c>
      <c r="G1" s="12"/>
      <c r="H1" s="12"/>
      <c r="I1" s="12"/>
      <c r="J1" s="12"/>
      <c r="K1" s="12"/>
      <c r="L1" s="10"/>
      <c r="M1" s="10"/>
      <c r="N1" s="10"/>
      <c r="O1" s="10"/>
      <c r="P1" s="13"/>
      <c r="Q1" s="13"/>
      <c r="R1" s="13"/>
      <c r="S1" s="13"/>
      <c r="T1" s="13"/>
      <c r="U1" s="13"/>
      <c r="V1" s="13"/>
      <c r="W1" s="13"/>
      <c r="X1" s="13"/>
      <c r="Y1" s="14" t="s">
        <v>34</v>
      </c>
      <c r="Z1" s="13"/>
      <c r="AA1" s="13"/>
      <c r="AB1" s="13"/>
      <c r="AC1" s="14" t="s">
        <v>35</v>
      </c>
      <c r="AD1" s="13"/>
      <c r="AE1" s="13"/>
      <c r="AF1" s="13"/>
      <c r="AG1" s="13"/>
      <c r="AH1" s="13"/>
    </row>
    <row r="2" spans="1:35" x14ac:dyDescent="0.3">
      <c r="A2" s="2" t="s">
        <v>0</v>
      </c>
      <c r="B2" s="2" t="s">
        <v>1</v>
      </c>
      <c r="C2" s="2" t="s">
        <v>36</v>
      </c>
      <c r="D2" s="2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5" t="s">
        <v>51</v>
      </c>
      <c r="S2" s="5" t="s">
        <v>52</v>
      </c>
      <c r="T2" s="5" t="s">
        <v>53</v>
      </c>
      <c r="U2" s="5" t="s">
        <v>54</v>
      </c>
      <c r="V2" s="5" t="s">
        <v>55</v>
      </c>
      <c r="W2" s="5" t="s">
        <v>56</v>
      </c>
      <c r="X2" s="5" t="s">
        <v>57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65</v>
      </c>
      <c r="AG2" s="5" t="s">
        <v>66</v>
      </c>
      <c r="AH2" s="5" t="s">
        <v>67</v>
      </c>
      <c r="AI2" s="5" t="s">
        <v>82</v>
      </c>
    </row>
    <row r="3" spans="1:35" x14ac:dyDescent="0.3">
      <c r="C3" s="1" t="s">
        <v>68</v>
      </c>
      <c r="D3" s="1" t="s">
        <v>243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3"/>
      <c r="Q3" s="13"/>
      <c r="R3" s="13"/>
      <c r="S3" s="13"/>
      <c r="T3" s="13"/>
      <c r="U3" s="13"/>
      <c r="V3" s="13"/>
      <c r="W3" s="13">
        <v>2349406</v>
      </c>
      <c r="X3" s="13">
        <v>2424473</v>
      </c>
      <c r="Y3" s="13">
        <v>2248054</v>
      </c>
      <c r="Z3" s="13">
        <v>2288005</v>
      </c>
      <c r="AA3" s="13">
        <v>2274938</v>
      </c>
      <c r="AB3" s="13"/>
      <c r="AC3" s="13"/>
      <c r="AD3" s="13"/>
      <c r="AE3" s="13"/>
      <c r="AF3" s="13"/>
      <c r="AG3" s="13"/>
      <c r="AH3" s="13"/>
      <c r="AI3" s="13"/>
    </row>
    <row r="4" spans="1:35" x14ac:dyDescent="0.3">
      <c r="C4" s="1" t="s">
        <v>68</v>
      </c>
      <c r="D4" s="1" t="s">
        <v>244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3"/>
      <c r="Q4" s="13"/>
      <c r="R4" s="13"/>
      <c r="S4" s="13"/>
      <c r="T4" s="13"/>
      <c r="U4" s="13"/>
      <c r="V4" s="13"/>
      <c r="W4" s="13">
        <v>279268</v>
      </c>
      <c r="X4" s="13">
        <v>303815</v>
      </c>
      <c r="Y4" s="13">
        <v>282406</v>
      </c>
      <c r="Z4" s="13">
        <v>285512</v>
      </c>
      <c r="AA4" s="13">
        <v>289719</v>
      </c>
      <c r="AB4" s="13"/>
      <c r="AC4" s="13"/>
      <c r="AD4" s="13"/>
      <c r="AE4" s="13"/>
      <c r="AF4" s="13"/>
      <c r="AG4" s="13"/>
      <c r="AH4" s="13"/>
      <c r="AI4" s="13"/>
    </row>
    <row r="5" spans="1:35" x14ac:dyDescent="0.3">
      <c r="C5" s="1" t="s">
        <v>68</v>
      </c>
      <c r="D5" s="1" t="s">
        <v>245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3"/>
      <c r="Q5" s="13"/>
      <c r="R5" s="13"/>
      <c r="S5" s="13"/>
      <c r="T5" s="13"/>
      <c r="U5" s="13"/>
      <c r="V5" s="13"/>
      <c r="W5" s="13">
        <v>314874</v>
      </c>
      <c r="X5" s="13">
        <v>371483</v>
      </c>
      <c r="Y5" s="13">
        <v>368218</v>
      </c>
      <c r="Z5" s="13">
        <v>695892</v>
      </c>
      <c r="AA5" s="13">
        <v>696060</v>
      </c>
      <c r="AB5" s="13"/>
      <c r="AC5" s="13"/>
      <c r="AD5" s="13"/>
      <c r="AE5" s="13"/>
      <c r="AF5" s="13"/>
      <c r="AG5" s="13"/>
      <c r="AH5" s="13"/>
      <c r="AI5" s="13"/>
    </row>
    <row r="6" spans="1:35" x14ac:dyDescent="0.3">
      <c r="C6" s="1" t="s">
        <v>68</v>
      </c>
      <c r="D6" s="1" t="s">
        <v>246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3"/>
      <c r="Q6" s="13"/>
      <c r="R6" s="13"/>
      <c r="S6" s="13"/>
      <c r="T6" s="13"/>
      <c r="U6" s="13"/>
      <c r="V6" s="13"/>
      <c r="W6" s="13">
        <v>74021</v>
      </c>
      <c r="X6" s="13">
        <v>77444</v>
      </c>
      <c r="Y6" s="13">
        <v>76378</v>
      </c>
      <c r="Z6" s="13">
        <v>75352</v>
      </c>
      <c r="AA6" s="13">
        <v>74590</v>
      </c>
      <c r="AB6" s="13"/>
      <c r="AC6" s="13"/>
      <c r="AD6" s="13"/>
      <c r="AE6" s="13"/>
      <c r="AF6" s="13"/>
      <c r="AG6" s="13"/>
      <c r="AH6" s="13"/>
      <c r="AI6" s="13"/>
    </row>
    <row r="7" spans="1:35" x14ac:dyDescent="0.3">
      <c r="C7" s="1" t="s">
        <v>68</v>
      </c>
      <c r="D7" s="1" t="s">
        <v>247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3"/>
      <c r="Q7" s="13"/>
      <c r="R7" s="13"/>
      <c r="S7" s="13"/>
      <c r="T7" s="13"/>
      <c r="U7" s="13"/>
      <c r="V7" s="13"/>
      <c r="W7" s="13">
        <v>59176</v>
      </c>
      <c r="X7" s="13">
        <v>72572</v>
      </c>
      <c r="Y7" s="13">
        <v>70347</v>
      </c>
      <c r="Z7" s="13">
        <v>80077</v>
      </c>
      <c r="AA7" s="13">
        <v>91472</v>
      </c>
      <c r="AB7" s="13"/>
      <c r="AC7" s="13"/>
      <c r="AD7" s="13"/>
      <c r="AE7" s="13"/>
      <c r="AF7" s="13"/>
      <c r="AG7" s="13"/>
      <c r="AH7" s="13"/>
      <c r="AI7" s="13"/>
    </row>
    <row r="8" spans="1:35" x14ac:dyDescent="0.3">
      <c r="C8" s="1" t="s">
        <v>68</v>
      </c>
      <c r="D8" s="1" t="s">
        <v>248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3"/>
      <c r="Q8" s="13"/>
      <c r="R8" s="13"/>
      <c r="S8" s="13"/>
      <c r="T8" s="13"/>
      <c r="U8" s="13"/>
      <c r="V8" s="13"/>
      <c r="W8" s="13">
        <v>93356</v>
      </c>
      <c r="X8" s="13">
        <v>81725</v>
      </c>
      <c r="Y8" s="13">
        <v>63894</v>
      </c>
      <c r="Z8" s="13">
        <v>184968</v>
      </c>
      <c r="AA8" s="13">
        <v>128486</v>
      </c>
      <c r="AB8" s="13"/>
      <c r="AC8" s="13"/>
      <c r="AD8" s="13"/>
      <c r="AE8" s="13"/>
      <c r="AF8" s="13"/>
      <c r="AG8" s="13"/>
      <c r="AH8" s="13"/>
      <c r="AI8" s="13"/>
    </row>
    <row r="9" spans="1:35" x14ac:dyDescent="0.3">
      <c r="C9" s="1" t="s">
        <v>68</v>
      </c>
      <c r="D9" s="1" t="s">
        <v>255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3"/>
      <c r="Q9" s="13"/>
      <c r="R9" s="13"/>
      <c r="S9" s="13"/>
      <c r="T9" s="13"/>
      <c r="U9" s="13"/>
      <c r="V9" s="13"/>
      <c r="W9" s="13">
        <v>41748</v>
      </c>
      <c r="X9" s="13">
        <v>80556</v>
      </c>
      <c r="Y9" s="13">
        <v>95976</v>
      </c>
      <c r="Z9" s="13">
        <v>131278</v>
      </c>
      <c r="AA9" s="13">
        <v>3184297</v>
      </c>
      <c r="AB9" s="13"/>
      <c r="AC9" s="13"/>
      <c r="AD9" s="13"/>
      <c r="AE9" s="13"/>
      <c r="AF9" s="13"/>
      <c r="AG9" s="13"/>
      <c r="AH9" s="13"/>
      <c r="AI9" s="13"/>
    </row>
    <row r="10" spans="1:35" x14ac:dyDescent="0.3">
      <c r="C10" s="1" t="s">
        <v>68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x14ac:dyDescent="0.3">
      <c r="C11" s="1" t="s">
        <v>68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x14ac:dyDescent="0.3">
      <c r="C12" s="1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x14ac:dyDescent="0.3">
      <c r="C13" s="1" t="s">
        <v>68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x14ac:dyDescent="0.3">
      <c r="A14" s="7"/>
      <c r="B14" s="7"/>
      <c r="C14" s="7" t="s">
        <v>68</v>
      </c>
      <c r="D14" s="7" t="s">
        <v>69</v>
      </c>
      <c r="E14" s="15">
        <f t="shared" ref="E14:AG14" si="0">SUM(E3:E13)</f>
        <v>0</v>
      </c>
      <c r="F14" s="15">
        <f t="shared" si="0"/>
        <v>0</v>
      </c>
      <c r="G14" s="15">
        <f t="shared" si="0"/>
        <v>0</v>
      </c>
      <c r="H14" s="15">
        <f t="shared" si="0"/>
        <v>0</v>
      </c>
      <c r="I14" s="15">
        <f t="shared" si="0"/>
        <v>0</v>
      </c>
      <c r="J14" s="15">
        <f t="shared" si="0"/>
        <v>0</v>
      </c>
      <c r="K14" s="15">
        <f t="shared" si="0"/>
        <v>0</v>
      </c>
      <c r="L14" s="15">
        <f t="shared" si="0"/>
        <v>0</v>
      </c>
      <c r="M14" s="15">
        <f t="shared" si="0"/>
        <v>0</v>
      </c>
      <c r="N14" s="15">
        <f t="shared" si="0"/>
        <v>0</v>
      </c>
      <c r="O14" s="15">
        <f t="shared" si="0"/>
        <v>0</v>
      </c>
      <c r="P14" s="15">
        <f t="shared" si="0"/>
        <v>0</v>
      </c>
      <c r="Q14" s="15">
        <f t="shared" si="0"/>
        <v>0</v>
      </c>
      <c r="R14" s="15">
        <f t="shared" si="0"/>
        <v>0</v>
      </c>
      <c r="S14" s="15">
        <f t="shared" si="0"/>
        <v>0</v>
      </c>
      <c r="T14" s="15">
        <f t="shared" si="0"/>
        <v>0</v>
      </c>
      <c r="U14" s="15">
        <f t="shared" si="0"/>
        <v>0</v>
      </c>
      <c r="V14" s="15">
        <f t="shared" si="0"/>
        <v>0</v>
      </c>
      <c r="W14" s="15">
        <f t="shared" si="0"/>
        <v>3211849</v>
      </c>
      <c r="X14" s="15">
        <f t="shared" si="0"/>
        <v>3412068</v>
      </c>
      <c r="Y14" s="15">
        <f t="shared" si="0"/>
        <v>3205273</v>
      </c>
      <c r="Z14" s="15">
        <f t="shared" si="0"/>
        <v>3741084</v>
      </c>
      <c r="AA14" s="15">
        <f t="shared" si="0"/>
        <v>6739562</v>
      </c>
      <c r="AB14" s="15">
        <f t="shared" si="0"/>
        <v>0</v>
      </c>
      <c r="AC14" s="15">
        <f t="shared" si="0"/>
        <v>0</v>
      </c>
      <c r="AD14" s="15">
        <f t="shared" si="0"/>
        <v>0</v>
      </c>
      <c r="AE14" s="15">
        <f t="shared" si="0"/>
        <v>0</v>
      </c>
      <c r="AF14" s="15">
        <f t="shared" si="0"/>
        <v>0</v>
      </c>
      <c r="AG14" s="15">
        <f t="shared" si="0"/>
        <v>0</v>
      </c>
      <c r="AH14" s="15">
        <f t="shared" ref="AH14:AI14" si="1">SUM(AH3:AH13)</f>
        <v>0</v>
      </c>
      <c r="AI14" s="15">
        <f t="shared" si="1"/>
        <v>0</v>
      </c>
    </row>
    <row r="15" spans="1:35" x14ac:dyDescent="0.3">
      <c r="C15" s="1" t="s">
        <v>70</v>
      </c>
      <c r="D15" s="1" t="s">
        <v>249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>
        <v>580059</v>
      </c>
      <c r="X15" s="13">
        <v>531692</v>
      </c>
      <c r="Y15" s="13">
        <v>541797</v>
      </c>
      <c r="Z15" s="13">
        <v>670788</v>
      </c>
      <c r="AA15" s="13">
        <v>681914</v>
      </c>
      <c r="AB15" s="13"/>
      <c r="AC15" s="13"/>
      <c r="AD15" s="13"/>
      <c r="AE15" s="13"/>
      <c r="AF15" s="13"/>
      <c r="AG15" s="13"/>
      <c r="AH15" s="13"/>
      <c r="AI15" s="13"/>
    </row>
    <row r="16" spans="1:35" x14ac:dyDescent="0.3">
      <c r="C16" s="1" t="s">
        <v>70</v>
      </c>
      <c r="D16" s="1" t="s">
        <v>250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>
        <v>1466089</v>
      </c>
      <c r="X16" s="13">
        <v>1558269</v>
      </c>
      <c r="Y16" s="13">
        <v>1530614</v>
      </c>
      <c r="Z16" s="13">
        <v>1907101</v>
      </c>
      <c r="AA16" s="13">
        <v>1869346</v>
      </c>
      <c r="AB16" s="13"/>
      <c r="AC16" s="13"/>
      <c r="AD16" s="13"/>
      <c r="AE16" s="13"/>
      <c r="AF16" s="13"/>
      <c r="AG16" s="13"/>
      <c r="AH16" s="13"/>
      <c r="AI16" s="13"/>
    </row>
    <row r="17" spans="1:35" x14ac:dyDescent="0.3">
      <c r="C17" s="1" t="s">
        <v>70</v>
      </c>
      <c r="D17" s="1" t="s">
        <v>251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>
        <v>745250</v>
      </c>
      <c r="X17" s="13">
        <v>852508</v>
      </c>
      <c r="Y17" s="13">
        <v>772950</v>
      </c>
      <c r="Z17" s="13">
        <v>895919</v>
      </c>
      <c r="AA17" s="13">
        <v>1015480</v>
      </c>
      <c r="AB17" s="13"/>
      <c r="AC17" s="13"/>
      <c r="AD17" s="13"/>
      <c r="AE17" s="13"/>
      <c r="AF17" s="13"/>
      <c r="AG17" s="13"/>
      <c r="AH17" s="13"/>
      <c r="AI17" s="13"/>
    </row>
    <row r="18" spans="1:35" x14ac:dyDescent="0.3">
      <c r="C18" s="1" t="s">
        <v>70</v>
      </c>
      <c r="D18" s="1" t="s">
        <v>252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>
        <v>5000</v>
      </c>
      <c r="X18" s="13">
        <v>2350</v>
      </c>
      <c r="Y18" s="13">
        <v>0</v>
      </c>
      <c r="Z18" s="13">
        <v>0</v>
      </c>
      <c r="AA18" s="13">
        <v>10451</v>
      </c>
      <c r="AB18" s="13"/>
      <c r="AC18" s="13"/>
      <c r="AD18" s="13"/>
      <c r="AE18" s="13"/>
      <c r="AF18" s="13"/>
      <c r="AG18" s="13"/>
      <c r="AH18" s="13"/>
      <c r="AI18" s="13"/>
    </row>
    <row r="19" spans="1:35" x14ac:dyDescent="0.3">
      <c r="C19" s="1" t="s">
        <v>70</v>
      </c>
      <c r="D19" s="1" t="s">
        <v>253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>
        <v>182137</v>
      </c>
      <c r="X19" s="13">
        <v>221896</v>
      </c>
      <c r="Y19" s="13">
        <v>244514</v>
      </c>
      <c r="Z19" s="13">
        <v>257515</v>
      </c>
      <c r="AA19" s="13">
        <v>293800</v>
      </c>
      <c r="AB19" s="13"/>
      <c r="AC19" s="13"/>
      <c r="AD19" s="13"/>
      <c r="AE19" s="13"/>
      <c r="AF19" s="13"/>
      <c r="AG19" s="13"/>
      <c r="AH19" s="13"/>
      <c r="AI19" s="13"/>
    </row>
    <row r="20" spans="1:35" x14ac:dyDescent="0.3">
      <c r="C20" s="1" t="s">
        <v>70</v>
      </c>
      <c r="D20" s="1" t="s">
        <v>254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>
        <f>175980+28720</f>
        <v>204700</v>
      </c>
      <c r="X20" s="13">
        <f>182293+19794</f>
        <v>202087</v>
      </c>
      <c r="Y20" s="13">
        <f>195094+14838</f>
        <v>209932</v>
      </c>
      <c r="Z20" s="13">
        <f>64558+20813</f>
        <v>85371</v>
      </c>
      <c r="AA20" s="13">
        <f>102464+26295</f>
        <v>128759</v>
      </c>
      <c r="AB20" s="13"/>
      <c r="AC20" s="13"/>
      <c r="AD20" s="13"/>
      <c r="AE20" s="13"/>
      <c r="AF20" s="13"/>
      <c r="AG20" s="13"/>
      <c r="AH20" s="13"/>
      <c r="AI20" s="13"/>
    </row>
    <row r="21" spans="1:35" x14ac:dyDescent="0.3">
      <c r="A21" s="7"/>
      <c r="B21" s="7"/>
      <c r="C21" s="7" t="s">
        <v>70</v>
      </c>
      <c r="D21" s="7" t="s">
        <v>71</v>
      </c>
      <c r="E21" s="15">
        <f t="shared" ref="E21:AG21" si="2">SUM(E15:E20)</f>
        <v>0</v>
      </c>
      <c r="F21" s="15">
        <f t="shared" si="2"/>
        <v>0</v>
      </c>
      <c r="G21" s="15">
        <f t="shared" si="2"/>
        <v>0</v>
      </c>
      <c r="H21" s="15">
        <f t="shared" si="2"/>
        <v>0</v>
      </c>
      <c r="I21" s="15">
        <f t="shared" si="2"/>
        <v>0</v>
      </c>
      <c r="J21" s="15">
        <f t="shared" si="2"/>
        <v>0</v>
      </c>
      <c r="K21" s="15">
        <f t="shared" si="2"/>
        <v>0</v>
      </c>
      <c r="L21" s="15">
        <f t="shared" si="2"/>
        <v>0</v>
      </c>
      <c r="M21" s="15">
        <f t="shared" si="2"/>
        <v>0</v>
      </c>
      <c r="N21" s="15">
        <f t="shared" si="2"/>
        <v>0</v>
      </c>
      <c r="O21" s="15">
        <f t="shared" si="2"/>
        <v>0</v>
      </c>
      <c r="P21" s="15">
        <f t="shared" si="2"/>
        <v>0</v>
      </c>
      <c r="Q21" s="15">
        <f t="shared" si="2"/>
        <v>0</v>
      </c>
      <c r="R21" s="15">
        <f t="shared" si="2"/>
        <v>0</v>
      </c>
      <c r="S21" s="15">
        <f t="shared" si="2"/>
        <v>0</v>
      </c>
      <c r="T21" s="15">
        <f t="shared" si="2"/>
        <v>0</v>
      </c>
      <c r="U21" s="15">
        <f t="shared" si="2"/>
        <v>0</v>
      </c>
      <c r="V21" s="15">
        <f t="shared" si="2"/>
        <v>0</v>
      </c>
      <c r="W21" s="15">
        <f t="shared" si="2"/>
        <v>3183235</v>
      </c>
      <c r="X21" s="15">
        <f t="shared" si="2"/>
        <v>3368802</v>
      </c>
      <c r="Y21" s="15">
        <f t="shared" si="2"/>
        <v>3299807</v>
      </c>
      <c r="Z21" s="15">
        <f t="shared" si="2"/>
        <v>3816694</v>
      </c>
      <c r="AA21" s="15">
        <f t="shared" si="2"/>
        <v>3999750</v>
      </c>
      <c r="AB21" s="15">
        <f t="shared" si="2"/>
        <v>0</v>
      </c>
      <c r="AC21" s="15">
        <f t="shared" si="2"/>
        <v>0</v>
      </c>
      <c r="AD21" s="15">
        <f t="shared" si="2"/>
        <v>0</v>
      </c>
      <c r="AE21" s="15">
        <f t="shared" si="2"/>
        <v>0</v>
      </c>
      <c r="AF21" s="15">
        <f t="shared" si="2"/>
        <v>0</v>
      </c>
      <c r="AG21" s="15">
        <f t="shared" si="2"/>
        <v>0</v>
      </c>
      <c r="AH21" s="15">
        <f>SUM(AH15:AH20)</f>
        <v>0</v>
      </c>
      <c r="AI21" s="15">
        <f>SUM(AI15:AI20)</f>
        <v>0</v>
      </c>
    </row>
    <row r="22" spans="1:35" x14ac:dyDescent="0.3">
      <c r="A22" s="7"/>
      <c r="B22" s="7"/>
      <c r="C22" s="7" t="s">
        <v>72</v>
      </c>
      <c r="D22" s="7" t="s">
        <v>73</v>
      </c>
      <c r="E22" s="16">
        <f t="shared" ref="E22:AG22" si="3">E14-E21</f>
        <v>0</v>
      </c>
      <c r="F22" s="16">
        <f t="shared" si="3"/>
        <v>0</v>
      </c>
      <c r="G22" s="16">
        <f t="shared" si="3"/>
        <v>0</v>
      </c>
      <c r="H22" s="16">
        <f t="shared" si="3"/>
        <v>0</v>
      </c>
      <c r="I22" s="16">
        <f t="shared" si="3"/>
        <v>0</v>
      </c>
      <c r="J22" s="16">
        <f t="shared" si="3"/>
        <v>0</v>
      </c>
      <c r="K22" s="16">
        <f t="shared" si="3"/>
        <v>0</v>
      </c>
      <c r="L22" s="16">
        <f t="shared" si="3"/>
        <v>0</v>
      </c>
      <c r="M22" s="16">
        <f t="shared" si="3"/>
        <v>0</v>
      </c>
      <c r="N22" s="16">
        <f t="shared" si="3"/>
        <v>0</v>
      </c>
      <c r="O22" s="16">
        <f t="shared" si="3"/>
        <v>0</v>
      </c>
      <c r="P22" s="16">
        <f t="shared" si="3"/>
        <v>0</v>
      </c>
      <c r="Q22" s="16">
        <f t="shared" si="3"/>
        <v>0</v>
      </c>
      <c r="R22" s="16">
        <f t="shared" si="3"/>
        <v>0</v>
      </c>
      <c r="S22" s="16">
        <f t="shared" si="3"/>
        <v>0</v>
      </c>
      <c r="T22" s="16">
        <f t="shared" si="3"/>
        <v>0</v>
      </c>
      <c r="U22" s="16">
        <f t="shared" si="3"/>
        <v>0</v>
      </c>
      <c r="V22" s="16">
        <f t="shared" si="3"/>
        <v>0</v>
      </c>
      <c r="W22" s="16">
        <f t="shared" si="3"/>
        <v>28614</v>
      </c>
      <c r="X22" s="16">
        <f t="shared" si="3"/>
        <v>43266</v>
      </c>
      <c r="Y22" s="16">
        <f t="shared" si="3"/>
        <v>-94534</v>
      </c>
      <c r="Z22" s="16">
        <f t="shared" si="3"/>
        <v>-75610</v>
      </c>
      <c r="AA22" s="16">
        <f t="shared" si="3"/>
        <v>2739812</v>
      </c>
      <c r="AB22" s="16">
        <f t="shared" si="3"/>
        <v>0</v>
      </c>
      <c r="AC22" s="16">
        <f t="shared" si="3"/>
        <v>0</v>
      </c>
      <c r="AD22" s="16">
        <f t="shared" si="3"/>
        <v>0</v>
      </c>
      <c r="AE22" s="16">
        <f t="shared" si="3"/>
        <v>0</v>
      </c>
      <c r="AF22" s="16">
        <f t="shared" si="3"/>
        <v>0</v>
      </c>
      <c r="AG22" s="16">
        <f t="shared" si="3"/>
        <v>0</v>
      </c>
      <c r="AH22" s="16">
        <f>AH14-AH21</f>
        <v>0</v>
      </c>
      <c r="AI22" s="16">
        <f>AI14-AI21</f>
        <v>0</v>
      </c>
    </row>
    <row r="23" spans="1:35" x14ac:dyDescent="0.3">
      <c r="C23" s="1" t="s">
        <v>72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f>-(134896+359103)</f>
        <v>-493999</v>
      </c>
      <c r="X23" s="13">
        <f>-(350666+77406)</f>
        <v>-428072</v>
      </c>
      <c r="Y23" s="13">
        <f>-(339036+438615)</f>
        <v>-777651</v>
      </c>
      <c r="Z23" s="13">
        <f>-(194297+589855)</f>
        <v>-784152</v>
      </c>
      <c r="AA23" s="13">
        <f>-(376463+1297492)</f>
        <v>-1673955</v>
      </c>
      <c r="AB23" s="13"/>
      <c r="AC23" s="13"/>
      <c r="AD23" s="13"/>
      <c r="AE23" s="13"/>
      <c r="AF23" s="13"/>
      <c r="AG23" s="13"/>
      <c r="AH23" s="13"/>
      <c r="AI23" s="13"/>
    </row>
    <row r="24" spans="1:35" x14ac:dyDescent="0.3">
      <c r="C24" s="1" t="s">
        <v>72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>
        <v>483716</v>
      </c>
      <c r="X24" s="13">
        <v>449252</v>
      </c>
      <c r="Y24" s="13">
        <v>658605</v>
      </c>
      <c r="Z24" s="13">
        <v>3208959</v>
      </c>
      <c r="AA24" s="13">
        <v>1031973</v>
      </c>
      <c r="AB24" s="13"/>
      <c r="AC24" s="13"/>
      <c r="AD24" s="13"/>
      <c r="AE24" s="13"/>
      <c r="AF24" s="13"/>
      <c r="AG24" s="13"/>
      <c r="AH24" s="13"/>
      <c r="AI24" s="13"/>
    </row>
    <row r="25" spans="1:35" x14ac:dyDescent="0.3">
      <c r="C25" s="1" t="s">
        <v>72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x14ac:dyDescent="0.3">
      <c r="C26" s="1" t="s">
        <v>72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x14ac:dyDescent="0.3">
      <c r="C27" s="1" t="s">
        <v>72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x14ac:dyDescent="0.3">
      <c r="A28" s="7"/>
      <c r="B28" s="7"/>
      <c r="C28" s="7" t="s">
        <v>72</v>
      </c>
      <c r="D28" s="7" t="s">
        <v>74</v>
      </c>
      <c r="E28" s="15">
        <f t="shared" ref="E28:AG28" si="4">SUM(E22:E27)</f>
        <v>0</v>
      </c>
      <c r="F28" s="15">
        <f t="shared" si="4"/>
        <v>0</v>
      </c>
      <c r="G28" s="15">
        <f t="shared" si="4"/>
        <v>0</v>
      </c>
      <c r="H28" s="15">
        <f t="shared" si="4"/>
        <v>0</v>
      </c>
      <c r="I28" s="15">
        <f t="shared" si="4"/>
        <v>0</v>
      </c>
      <c r="J28" s="15">
        <f t="shared" si="4"/>
        <v>0</v>
      </c>
      <c r="K28" s="15">
        <f t="shared" si="4"/>
        <v>0</v>
      </c>
      <c r="L28" s="15">
        <f t="shared" si="4"/>
        <v>0</v>
      </c>
      <c r="M28" s="15">
        <f t="shared" si="4"/>
        <v>0</v>
      </c>
      <c r="N28" s="15">
        <f t="shared" si="4"/>
        <v>0</v>
      </c>
      <c r="O28" s="15">
        <f t="shared" si="4"/>
        <v>0</v>
      </c>
      <c r="P28" s="15">
        <f t="shared" si="4"/>
        <v>0</v>
      </c>
      <c r="Q28" s="15">
        <f t="shared" si="4"/>
        <v>0</v>
      </c>
      <c r="R28" s="15">
        <f t="shared" si="4"/>
        <v>0</v>
      </c>
      <c r="S28" s="15">
        <f t="shared" si="4"/>
        <v>0</v>
      </c>
      <c r="T28" s="15">
        <f t="shared" si="4"/>
        <v>0</v>
      </c>
      <c r="U28" s="15">
        <f t="shared" si="4"/>
        <v>0</v>
      </c>
      <c r="V28" s="15">
        <f t="shared" si="4"/>
        <v>0</v>
      </c>
      <c r="W28" s="15">
        <f t="shared" si="4"/>
        <v>18331</v>
      </c>
      <c r="X28" s="15">
        <f t="shared" si="4"/>
        <v>64446</v>
      </c>
      <c r="Y28" s="15">
        <f t="shared" si="4"/>
        <v>-213580</v>
      </c>
      <c r="Z28" s="15">
        <f t="shared" si="4"/>
        <v>2349197</v>
      </c>
      <c r="AA28" s="15">
        <f t="shared" si="4"/>
        <v>2097830</v>
      </c>
      <c r="AB28" s="15">
        <f t="shared" si="4"/>
        <v>0</v>
      </c>
      <c r="AC28" s="15">
        <f t="shared" si="4"/>
        <v>0</v>
      </c>
      <c r="AD28" s="15">
        <f t="shared" si="4"/>
        <v>0</v>
      </c>
      <c r="AE28" s="15">
        <f t="shared" si="4"/>
        <v>0</v>
      </c>
      <c r="AF28" s="15">
        <f t="shared" si="4"/>
        <v>0</v>
      </c>
      <c r="AG28" s="15">
        <f t="shared" si="4"/>
        <v>0</v>
      </c>
      <c r="AH28" s="15">
        <f>SUM(AH22:AH27)</f>
        <v>0</v>
      </c>
      <c r="AI28" s="15">
        <f>SUM(AI22:AI27)</f>
        <v>0</v>
      </c>
    </row>
    <row r="29" spans="1:35" x14ac:dyDescent="0.3">
      <c r="A29" s="7"/>
      <c r="B29" s="7"/>
      <c r="C29" s="7" t="s">
        <v>75</v>
      </c>
      <c r="D29" s="7" t="s">
        <v>76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1:35" x14ac:dyDescent="0.3">
      <c r="A30" s="7"/>
      <c r="B30" s="7"/>
      <c r="C30" s="7" t="s">
        <v>77</v>
      </c>
      <c r="D30" s="7" t="s">
        <v>77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3">
      <c r="A31" s="7"/>
      <c r="B31" s="7"/>
      <c r="C31" s="7" t="s">
        <v>78</v>
      </c>
      <c r="D31" s="7" t="s">
        <v>79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>
        <v>-160911</v>
      </c>
      <c r="X31" s="15">
        <f>W32</f>
        <v>-142580</v>
      </c>
      <c r="Y31" s="15">
        <f>X32</f>
        <v>-78134</v>
      </c>
      <c r="Z31" s="15">
        <f>Y32</f>
        <v>-291714</v>
      </c>
      <c r="AA31" s="15">
        <v>2057483</v>
      </c>
      <c r="AB31" s="15"/>
      <c r="AC31" s="15"/>
      <c r="AD31" s="15"/>
      <c r="AE31" s="15"/>
      <c r="AF31" s="15"/>
      <c r="AG31" s="15"/>
      <c r="AH31" s="15"/>
      <c r="AI31" s="15"/>
    </row>
    <row r="32" spans="1:35" x14ac:dyDescent="0.3">
      <c r="A32" s="7"/>
      <c r="B32" s="7"/>
      <c r="C32" s="7" t="s">
        <v>78</v>
      </c>
      <c r="D32" s="7" t="s">
        <v>80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>
        <v>-142580</v>
      </c>
      <c r="X32" s="15">
        <v>-78134</v>
      </c>
      <c r="Y32" s="15">
        <v>-291714</v>
      </c>
      <c r="Z32" s="15">
        <v>2057483</v>
      </c>
      <c r="AA32" s="15">
        <v>4155313</v>
      </c>
      <c r="AB32" s="15"/>
      <c r="AC32" s="15"/>
      <c r="AD32" s="15"/>
      <c r="AE32" s="15"/>
      <c r="AF32" s="15"/>
      <c r="AG32" s="15"/>
      <c r="AH32" s="15"/>
      <c r="AI32" s="15"/>
    </row>
    <row r="33" spans="1:35" x14ac:dyDescent="0.3">
      <c r="A33" s="7"/>
      <c r="B33" s="7"/>
      <c r="C33" s="7" t="s">
        <v>81</v>
      </c>
      <c r="D33" s="7" t="s">
        <v>81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54"/>
  <sheetViews>
    <sheetView workbookViewId="0">
      <selection activeCell="Y51" sqref="Y51"/>
    </sheetView>
  </sheetViews>
  <sheetFormatPr defaultColWidth="8.77734375" defaultRowHeight="14.4" x14ac:dyDescent="0.3"/>
  <cols>
    <col min="1" max="2" width="8.77734375" style="1"/>
    <col min="3" max="3" width="27.77734375" style="1" bestFit="1" customWidth="1"/>
    <col min="4" max="4" width="11.77734375" style="1" customWidth="1"/>
    <col min="5" max="25" width="8.77734375" style="1"/>
    <col min="26" max="26" width="10.109375" style="1" bestFit="1" customWidth="1"/>
    <col min="27" max="16384" width="8.77734375" style="1"/>
  </cols>
  <sheetData>
    <row r="1" spans="1:36" x14ac:dyDescent="0.3">
      <c r="E1" s="10"/>
      <c r="F1" s="11" t="s">
        <v>33</v>
      </c>
      <c r="G1" s="12"/>
      <c r="H1" s="12"/>
      <c r="I1" s="12"/>
      <c r="J1" s="12"/>
      <c r="K1" s="12"/>
      <c r="L1" s="10"/>
      <c r="M1" s="10"/>
      <c r="N1" s="10"/>
      <c r="O1" s="10"/>
      <c r="P1" s="13"/>
      <c r="Q1" s="13"/>
      <c r="R1" s="13"/>
      <c r="S1" s="13"/>
      <c r="T1" s="13"/>
      <c r="U1" s="13"/>
      <c r="V1" s="13"/>
      <c r="W1" s="13"/>
      <c r="X1" s="13"/>
      <c r="Y1" s="14" t="s">
        <v>34</v>
      </c>
      <c r="Z1" s="13"/>
      <c r="AA1" s="13"/>
      <c r="AB1" s="13"/>
      <c r="AC1" s="14" t="s">
        <v>35</v>
      </c>
      <c r="AD1" s="13"/>
      <c r="AE1" s="13"/>
      <c r="AF1" s="13"/>
      <c r="AG1" s="13"/>
      <c r="AH1" s="13"/>
    </row>
    <row r="2" spans="1:36" x14ac:dyDescent="0.3">
      <c r="A2" s="2" t="s">
        <v>0</v>
      </c>
      <c r="B2" s="2" t="s">
        <v>1</v>
      </c>
      <c r="C2" s="2" t="s">
        <v>36</v>
      </c>
      <c r="D2" s="2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5" t="s">
        <v>51</v>
      </c>
      <c r="S2" s="5" t="s">
        <v>52</v>
      </c>
      <c r="T2" s="5" t="s">
        <v>53</v>
      </c>
      <c r="U2" s="5" t="s">
        <v>54</v>
      </c>
      <c r="V2" s="5" t="s">
        <v>55</v>
      </c>
      <c r="W2" s="5" t="s">
        <v>56</v>
      </c>
      <c r="X2" s="5" t="s">
        <v>57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65</v>
      </c>
      <c r="AG2" s="5" t="s">
        <v>66</v>
      </c>
      <c r="AH2" s="5" t="s">
        <v>67</v>
      </c>
      <c r="AI2" s="5" t="s">
        <v>82</v>
      </c>
      <c r="AJ2" s="1" t="s">
        <v>256</v>
      </c>
    </row>
    <row r="3" spans="1:36" x14ac:dyDescent="0.3">
      <c r="A3" t="s">
        <v>182</v>
      </c>
      <c r="B3" s="1" t="s">
        <v>183</v>
      </c>
      <c r="C3" s="1" t="s">
        <v>160</v>
      </c>
      <c r="D3" s="1" t="s">
        <v>257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3"/>
      <c r="Q3" s="13"/>
      <c r="R3" s="13"/>
      <c r="S3" s="13"/>
      <c r="T3" s="13"/>
      <c r="U3" s="13"/>
      <c r="V3" s="13"/>
      <c r="W3" s="13"/>
      <c r="X3" s="13"/>
      <c r="Y3" s="13"/>
      <c r="Z3" s="13">
        <v>3691060</v>
      </c>
      <c r="AA3" s="13"/>
      <c r="AB3" s="13"/>
      <c r="AC3" s="13"/>
      <c r="AD3" s="13"/>
      <c r="AE3" s="13"/>
      <c r="AF3" s="13"/>
      <c r="AG3" s="13"/>
      <c r="AH3" s="13"/>
      <c r="AI3" s="13"/>
    </row>
    <row r="4" spans="1:36" x14ac:dyDescent="0.3">
      <c r="A4" t="s">
        <v>182</v>
      </c>
      <c r="B4" s="1" t="s">
        <v>183</v>
      </c>
      <c r="C4" s="1" t="s">
        <v>160</v>
      </c>
      <c r="D4" s="1" t="s">
        <v>258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3"/>
      <c r="Q4" s="13"/>
      <c r="R4" s="13"/>
      <c r="S4" s="13"/>
      <c r="T4" s="13"/>
      <c r="U4" s="13"/>
      <c r="V4" s="13"/>
      <c r="W4" s="13"/>
      <c r="X4" s="13"/>
      <c r="Y4" s="13"/>
      <c r="Z4" s="13">
        <v>14634</v>
      </c>
      <c r="AA4" s="13"/>
      <c r="AB4" s="13"/>
      <c r="AC4" s="13"/>
      <c r="AD4" s="13"/>
      <c r="AE4" s="13"/>
      <c r="AF4" s="13"/>
      <c r="AG4" s="13"/>
      <c r="AH4" s="13"/>
      <c r="AI4" s="13"/>
    </row>
    <row r="5" spans="1:36" x14ac:dyDescent="0.3">
      <c r="A5" t="s">
        <v>182</v>
      </c>
      <c r="B5" s="1" t="s">
        <v>183</v>
      </c>
      <c r="C5" s="1" t="s">
        <v>160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6" x14ac:dyDescent="0.3">
      <c r="A6" t="s">
        <v>182</v>
      </c>
      <c r="B6" s="1" t="s">
        <v>183</v>
      </c>
      <c r="C6" s="1" t="s">
        <v>160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6" x14ac:dyDescent="0.3">
      <c r="A7" t="s">
        <v>182</v>
      </c>
      <c r="B7" s="1" t="s">
        <v>183</v>
      </c>
      <c r="C7" s="1" t="s">
        <v>160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6" x14ac:dyDescent="0.3">
      <c r="A8" t="s">
        <v>182</v>
      </c>
      <c r="B8" s="1" t="s">
        <v>183</v>
      </c>
      <c r="C8" s="1" t="s">
        <v>160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6" x14ac:dyDescent="0.3">
      <c r="A9" t="s">
        <v>182</v>
      </c>
      <c r="B9" s="1" t="s">
        <v>183</v>
      </c>
      <c r="C9" s="1" t="s">
        <v>160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6" x14ac:dyDescent="0.3">
      <c r="A10" t="s">
        <v>182</v>
      </c>
      <c r="B10" s="1" t="s">
        <v>183</v>
      </c>
      <c r="C10" s="1" t="s">
        <v>160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6" x14ac:dyDescent="0.3">
      <c r="A11" t="s">
        <v>182</v>
      </c>
      <c r="B11" s="1" t="s">
        <v>183</v>
      </c>
      <c r="C11" s="1" t="s">
        <v>160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6" x14ac:dyDescent="0.3">
      <c r="A12" t="s">
        <v>182</v>
      </c>
      <c r="B12" s="1" t="s">
        <v>183</v>
      </c>
      <c r="C12" s="7" t="s">
        <v>160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>
        <f>SUM(Z3:Z11)</f>
        <v>3705694</v>
      </c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6" x14ac:dyDescent="0.3">
      <c r="A13" t="s">
        <v>182</v>
      </c>
      <c r="B13" s="1" t="s">
        <v>183</v>
      </c>
      <c r="C13" s="1" t="s">
        <v>161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6" x14ac:dyDescent="0.3">
      <c r="A14" t="s">
        <v>182</v>
      </c>
      <c r="B14" s="1" t="s">
        <v>183</v>
      </c>
      <c r="C14" s="1" t="s">
        <v>161</v>
      </c>
      <c r="D14" s="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6" x14ac:dyDescent="0.3">
      <c r="A15" t="s">
        <v>182</v>
      </c>
      <c r="B15" s="1" t="s">
        <v>183</v>
      </c>
      <c r="C15" s="1" t="s">
        <v>161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6" x14ac:dyDescent="0.3">
      <c r="A16" t="s">
        <v>182</v>
      </c>
      <c r="B16" s="1" t="s">
        <v>183</v>
      </c>
      <c r="C16" s="1" t="s">
        <v>161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x14ac:dyDescent="0.3">
      <c r="A17" t="s">
        <v>182</v>
      </c>
      <c r="B17" s="1" t="s">
        <v>183</v>
      </c>
      <c r="C17" s="1" t="s">
        <v>161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x14ac:dyDescent="0.3">
      <c r="A18" t="s">
        <v>182</v>
      </c>
      <c r="B18" s="1" t="s">
        <v>183</v>
      </c>
      <c r="C18" s="7" t="s">
        <v>161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x14ac:dyDescent="0.3">
      <c r="A19" t="s">
        <v>182</v>
      </c>
      <c r="B19" s="1" t="s">
        <v>183</v>
      </c>
      <c r="C19" s="1" t="s">
        <v>162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x14ac:dyDescent="0.3">
      <c r="A20" t="s">
        <v>182</v>
      </c>
      <c r="B20" s="1" t="s">
        <v>183</v>
      </c>
      <c r="C20" s="1" t="s">
        <v>162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x14ac:dyDescent="0.3">
      <c r="A21" t="s">
        <v>182</v>
      </c>
      <c r="B21" s="1" t="s">
        <v>183</v>
      </c>
      <c r="C21" s="1" t="s">
        <v>162</v>
      </c>
      <c r="D21" s="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x14ac:dyDescent="0.3">
      <c r="A22" t="s">
        <v>182</v>
      </c>
      <c r="B22" s="1" t="s">
        <v>183</v>
      </c>
      <c r="C22" s="1" t="s">
        <v>162</v>
      </c>
      <c r="D22" s="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x14ac:dyDescent="0.3">
      <c r="A23" t="s">
        <v>182</v>
      </c>
      <c r="B23" s="1" t="s">
        <v>183</v>
      </c>
      <c r="C23" s="7" t="s">
        <v>162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x14ac:dyDescent="0.3">
      <c r="A24" t="s">
        <v>182</v>
      </c>
      <c r="B24" s="1" t="s">
        <v>183</v>
      </c>
      <c r="C24" s="19" t="s">
        <v>163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x14ac:dyDescent="0.3">
      <c r="A25" t="s">
        <v>182</v>
      </c>
      <c r="B25" s="1" t="s">
        <v>183</v>
      </c>
      <c r="C25" s="19" t="s">
        <v>163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x14ac:dyDescent="0.3">
      <c r="A26" t="s">
        <v>182</v>
      </c>
      <c r="B26" s="1" t="s">
        <v>183</v>
      </c>
      <c r="C26" s="19" t="s">
        <v>163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x14ac:dyDescent="0.3">
      <c r="A27" t="s">
        <v>182</v>
      </c>
      <c r="B27" s="1" t="s">
        <v>183</v>
      </c>
      <c r="C27" s="7" t="s">
        <v>163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x14ac:dyDescent="0.3">
      <c r="A28" t="s">
        <v>182</v>
      </c>
      <c r="B28" s="1" t="s">
        <v>183</v>
      </c>
      <c r="C28" s="19" t="s">
        <v>163</v>
      </c>
      <c r="D28" s="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3">
      <c r="A29" t="s">
        <v>182</v>
      </c>
      <c r="B29" s="1" t="s">
        <v>183</v>
      </c>
      <c r="C29" s="7" t="s">
        <v>164</v>
      </c>
      <c r="D29" s="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1:35" x14ac:dyDescent="0.3">
      <c r="A30" t="s">
        <v>182</v>
      </c>
      <c r="B30" s="1" t="s">
        <v>183</v>
      </c>
      <c r="C30" s="1" t="s">
        <v>165</v>
      </c>
      <c r="D30" s="19" t="s">
        <v>259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23">
        <v>867164</v>
      </c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3">
      <c r="A31" t="s">
        <v>182</v>
      </c>
      <c r="B31" s="1" t="s">
        <v>183</v>
      </c>
      <c r="C31" s="1" t="s">
        <v>165</v>
      </c>
      <c r="D31" s="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x14ac:dyDescent="0.3">
      <c r="A32" t="s">
        <v>182</v>
      </c>
      <c r="B32" s="1" t="s">
        <v>183</v>
      </c>
      <c r="C32" s="1" t="s">
        <v>165</v>
      </c>
      <c r="D32" s="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3">
      <c r="A33" t="s">
        <v>182</v>
      </c>
      <c r="B33" s="1" t="s">
        <v>183</v>
      </c>
      <c r="C33" s="1" t="s">
        <v>165</v>
      </c>
      <c r="D33" s="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 spans="1:35" x14ac:dyDescent="0.3">
      <c r="A34" t="s">
        <v>182</v>
      </c>
      <c r="B34" s="1" t="s">
        <v>183</v>
      </c>
      <c r="C34" s="1" t="s">
        <v>165</v>
      </c>
    </row>
    <row r="35" spans="1:35" x14ac:dyDescent="0.3">
      <c r="A35" t="s">
        <v>182</v>
      </c>
      <c r="B35" s="1" t="s">
        <v>183</v>
      </c>
      <c r="C35" s="1" t="s">
        <v>165</v>
      </c>
    </row>
    <row r="36" spans="1:35" x14ac:dyDescent="0.3">
      <c r="A36" t="s">
        <v>182</v>
      </c>
      <c r="B36" s="1" t="s">
        <v>183</v>
      </c>
      <c r="C36" s="1" t="s">
        <v>165</v>
      </c>
    </row>
    <row r="37" spans="1:35" x14ac:dyDescent="0.3">
      <c r="A37" t="s">
        <v>182</v>
      </c>
      <c r="B37" s="1" t="s">
        <v>183</v>
      </c>
      <c r="C37" s="1" t="s">
        <v>165</v>
      </c>
    </row>
    <row r="38" spans="1:35" x14ac:dyDescent="0.3">
      <c r="A38" t="s">
        <v>182</v>
      </c>
      <c r="B38" s="1" t="s">
        <v>183</v>
      </c>
      <c r="C38" s="1" t="s">
        <v>165</v>
      </c>
    </row>
    <row r="39" spans="1:35" x14ac:dyDescent="0.3">
      <c r="A39" t="s">
        <v>182</v>
      </c>
      <c r="B39" s="1" t="s">
        <v>183</v>
      </c>
      <c r="C39" s="1" t="s">
        <v>165</v>
      </c>
    </row>
    <row r="40" spans="1:35" x14ac:dyDescent="0.3">
      <c r="A40" t="s">
        <v>182</v>
      </c>
      <c r="B40" s="1" t="s">
        <v>183</v>
      </c>
      <c r="C40" s="1" t="s">
        <v>165</v>
      </c>
    </row>
    <row r="41" spans="1:35" x14ac:dyDescent="0.3">
      <c r="A41" t="s">
        <v>182</v>
      </c>
      <c r="B41" s="1" t="s">
        <v>183</v>
      </c>
      <c r="C41" s="1" t="s">
        <v>165</v>
      </c>
    </row>
    <row r="42" spans="1:35" x14ac:dyDescent="0.3">
      <c r="A42" t="s">
        <v>182</v>
      </c>
      <c r="B42" s="1" t="s">
        <v>183</v>
      </c>
      <c r="C42" s="7" t="s">
        <v>165</v>
      </c>
      <c r="Z42" s="24">
        <f>SUM(Z30:Z41)</f>
        <v>867164</v>
      </c>
    </row>
    <row r="43" spans="1:35" x14ac:dyDescent="0.3">
      <c r="A43" t="s">
        <v>182</v>
      </c>
      <c r="B43" s="1" t="s">
        <v>183</v>
      </c>
      <c r="C43" s="1" t="s">
        <v>166</v>
      </c>
    </row>
    <row r="44" spans="1:35" x14ac:dyDescent="0.3">
      <c r="A44" t="s">
        <v>182</v>
      </c>
      <c r="B44" s="1" t="s">
        <v>183</v>
      </c>
      <c r="C44" s="1" t="s">
        <v>166</v>
      </c>
    </row>
    <row r="45" spans="1:35" x14ac:dyDescent="0.3">
      <c r="A45" t="s">
        <v>182</v>
      </c>
      <c r="B45" s="1" t="s">
        <v>183</v>
      </c>
      <c r="C45" s="1" t="s">
        <v>166</v>
      </c>
    </row>
    <row r="46" spans="1:35" x14ac:dyDescent="0.3">
      <c r="A46" t="s">
        <v>182</v>
      </c>
      <c r="B46" s="1" t="s">
        <v>183</v>
      </c>
      <c r="C46" s="1" t="s">
        <v>166</v>
      </c>
    </row>
    <row r="47" spans="1:35" x14ac:dyDescent="0.3">
      <c r="A47" t="s">
        <v>182</v>
      </c>
      <c r="B47" s="1" t="s">
        <v>183</v>
      </c>
      <c r="C47" s="7" t="s">
        <v>166</v>
      </c>
    </row>
    <row r="48" spans="1:35" x14ac:dyDescent="0.3">
      <c r="A48" t="s">
        <v>182</v>
      </c>
      <c r="B48" s="1" t="s">
        <v>183</v>
      </c>
      <c r="C48" s="7" t="s">
        <v>167</v>
      </c>
      <c r="E48" s="1">
        <f>E47+E42</f>
        <v>0</v>
      </c>
      <c r="F48" s="1">
        <f t="shared" ref="F48:Z48" si="0">F47+F42</f>
        <v>0</v>
      </c>
      <c r="G48" s="1">
        <f t="shared" si="0"/>
        <v>0</v>
      </c>
      <c r="H48" s="1">
        <f t="shared" si="0"/>
        <v>0</v>
      </c>
      <c r="I48" s="1">
        <f t="shared" si="0"/>
        <v>0</v>
      </c>
      <c r="J48" s="1">
        <f t="shared" si="0"/>
        <v>0</v>
      </c>
      <c r="K48" s="1">
        <f t="shared" si="0"/>
        <v>0</v>
      </c>
      <c r="L48" s="1">
        <f t="shared" si="0"/>
        <v>0</v>
      </c>
      <c r="M48" s="1">
        <f t="shared" si="0"/>
        <v>0</v>
      </c>
      <c r="N48" s="1">
        <f t="shared" si="0"/>
        <v>0</v>
      </c>
      <c r="O48" s="1">
        <f t="shared" si="0"/>
        <v>0</v>
      </c>
      <c r="P48" s="1">
        <f t="shared" si="0"/>
        <v>0</v>
      </c>
      <c r="Q48" s="1">
        <f t="shared" si="0"/>
        <v>0</v>
      </c>
      <c r="R48" s="1">
        <f t="shared" si="0"/>
        <v>0</v>
      </c>
      <c r="S48" s="1">
        <f t="shared" si="0"/>
        <v>0</v>
      </c>
      <c r="T48" s="1">
        <f t="shared" si="0"/>
        <v>0</v>
      </c>
      <c r="U48" s="1">
        <f t="shared" si="0"/>
        <v>0</v>
      </c>
      <c r="V48" s="1">
        <f t="shared" si="0"/>
        <v>0</v>
      </c>
      <c r="W48" s="1">
        <f t="shared" si="0"/>
        <v>0</v>
      </c>
      <c r="X48" s="1">
        <f t="shared" si="0"/>
        <v>0</v>
      </c>
      <c r="Y48" s="1">
        <f t="shared" si="0"/>
        <v>0</v>
      </c>
      <c r="Z48" s="1">
        <f t="shared" si="0"/>
        <v>867164</v>
      </c>
    </row>
    <row r="49" spans="1:3" x14ac:dyDescent="0.3">
      <c r="A49" t="s">
        <v>182</v>
      </c>
      <c r="B49" s="1" t="s">
        <v>183</v>
      </c>
      <c r="C49" s="19" t="s">
        <v>168</v>
      </c>
    </row>
    <row r="50" spans="1:3" x14ac:dyDescent="0.3">
      <c r="A50" t="s">
        <v>182</v>
      </c>
      <c r="B50" s="1" t="s">
        <v>183</v>
      </c>
      <c r="C50" s="1" t="s">
        <v>168</v>
      </c>
    </row>
    <row r="51" spans="1:3" x14ac:dyDescent="0.3">
      <c r="A51" t="s">
        <v>182</v>
      </c>
      <c r="B51" s="1" t="s">
        <v>183</v>
      </c>
      <c r="C51" s="1" t="s">
        <v>168</v>
      </c>
    </row>
    <row r="52" spans="1:3" x14ac:dyDescent="0.3">
      <c r="A52" t="s">
        <v>182</v>
      </c>
      <c r="B52" s="1" t="s">
        <v>183</v>
      </c>
      <c r="C52" s="7" t="s">
        <v>168</v>
      </c>
    </row>
    <row r="53" spans="1:3" x14ac:dyDescent="0.3">
      <c r="A53" t="s">
        <v>182</v>
      </c>
      <c r="B53" s="1" t="s">
        <v>183</v>
      </c>
      <c r="C53" s="1" t="s">
        <v>170</v>
      </c>
    </row>
    <row r="54" spans="1:3" x14ac:dyDescent="0.3">
      <c r="A54" t="s">
        <v>182</v>
      </c>
      <c r="B54" s="1" t="s">
        <v>183</v>
      </c>
      <c r="C54" s="7" t="s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L3" sqref="K2:L3"/>
    </sheetView>
  </sheetViews>
  <sheetFormatPr defaultColWidth="8.77734375" defaultRowHeight="14.4" x14ac:dyDescent="0.3"/>
  <cols>
    <col min="1" max="16384" width="8.77734375" style="1"/>
  </cols>
  <sheetData>
    <row r="1" spans="1:9" x14ac:dyDescent="0.3">
      <c r="A1" s="2" t="s">
        <v>0</v>
      </c>
      <c r="B1" s="2" t="s">
        <v>27</v>
      </c>
      <c r="C1" s="2" t="s">
        <v>2</v>
      </c>
      <c r="D1" s="2" t="s">
        <v>24</v>
      </c>
      <c r="E1" s="8" t="s">
        <v>110</v>
      </c>
      <c r="F1" s="5" t="s">
        <v>32</v>
      </c>
      <c r="G1" s="9" t="s">
        <v>157</v>
      </c>
      <c r="H1" s="2" t="s">
        <v>158</v>
      </c>
      <c r="I1" s="4" t="s">
        <v>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81C1-08BB-44B5-AD3C-322A2AE94B7A}">
  <dimension ref="A1:AK38"/>
  <sheetViews>
    <sheetView tabSelected="1" workbookViewId="0">
      <selection activeCell="E4" sqref="E4"/>
    </sheetView>
  </sheetViews>
  <sheetFormatPr defaultRowHeight="14.4" x14ac:dyDescent="0.3"/>
  <cols>
    <col min="1" max="1" width="6.88671875" customWidth="1"/>
    <col min="2" max="2" width="61.109375" customWidth="1"/>
    <col min="3" max="3" width="16.33203125" customWidth="1"/>
    <col min="4" max="4" width="2.5546875" customWidth="1"/>
    <col min="5" max="9" width="11.5546875" bestFit="1" customWidth="1"/>
    <col min="10" max="13" width="12.5546875" bestFit="1" customWidth="1"/>
    <col min="14" max="16" width="11.5546875" bestFit="1" customWidth="1"/>
    <col min="17" max="17" width="12.5546875" bestFit="1" customWidth="1"/>
    <col min="18" max="27" width="10.5546875" bestFit="1" customWidth="1"/>
    <col min="28" max="31" width="10" bestFit="1" customWidth="1"/>
    <col min="35" max="35" width="11.44140625" bestFit="1" customWidth="1"/>
    <col min="36" max="36" width="10.44140625" bestFit="1" customWidth="1"/>
    <col min="37" max="37" width="12" bestFit="1" customWidth="1"/>
  </cols>
  <sheetData>
    <row r="1" spans="1:37" x14ac:dyDescent="0.3">
      <c r="B1" s="25" t="s">
        <v>263</v>
      </c>
      <c r="C1" s="25" t="s">
        <v>264</v>
      </c>
      <c r="D1" s="25"/>
      <c r="E1" s="25">
        <v>1986</v>
      </c>
      <c r="F1" s="25">
        <v>1987</v>
      </c>
      <c r="G1" s="25">
        <v>1988</v>
      </c>
      <c r="H1" s="25">
        <v>1989</v>
      </c>
      <c r="I1" s="25">
        <v>1990</v>
      </c>
      <c r="J1" s="25">
        <v>1991</v>
      </c>
      <c r="K1" s="25">
        <v>1992</v>
      </c>
      <c r="L1" s="25">
        <v>1993</v>
      </c>
      <c r="M1" s="25">
        <v>1994</v>
      </c>
      <c r="N1" s="25">
        <v>1995</v>
      </c>
      <c r="O1" s="25">
        <v>1996</v>
      </c>
      <c r="P1" s="25">
        <v>1997</v>
      </c>
      <c r="Q1" s="25">
        <v>1998</v>
      </c>
      <c r="R1" s="25">
        <v>1999</v>
      </c>
      <c r="S1" s="25">
        <v>2000</v>
      </c>
      <c r="T1" s="25">
        <v>2001</v>
      </c>
      <c r="U1" s="25">
        <v>2002</v>
      </c>
      <c r="V1" s="25">
        <v>2003</v>
      </c>
      <c r="W1" s="25">
        <v>2004</v>
      </c>
      <c r="X1" s="25">
        <v>2005</v>
      </c>
      <c r="Y1" s="25">
        <v>2006</v>
      </c>
      <c r="Z1" s="25">
        <v>2007</v>
      </c>
      <c r="AA1" s="25">
        <v>2008</v>
      </c>
      <c r="AB1" s="25">
        <v>2009</v>
      </c>
      <c r="AC1" s="25">
        <v>2010</v>
      </c>
      <c r="AD1" s="25">
        <v>2011</v>
      </c>
      <c r="AE1" s="25">
        <v>2012</v>
      </c>
      <c r="AF1" s="25">
        <v>2013</v>
      </c>
      <c r="AG1" s="25">
        <v>2014</v>
      </c>
      <c r="AH1" s="25">
        <v>2015</v>
      </c>
      <c r="AI1" s="25">
        <v>2016</v>
      </c>
      <c r="AJ1" s="25">
        <v>2017</v>
      </c>
      <c r="AK1" s="25">
        <v>2018</v>
      </c>
    </row>
    <row r="2" spans="1:37" ht="15.6" x14ac:dyDescent="0.3">
      <c r="A2" t="s">
        <v>265</v>
      </c>
      <c r="B2" s="26" t="s">
        <v>69</v>
      </c>
      <c r="C2" s="27" t="s">
        <v>266</v>
      </c>
      <c r="D2" s="27" t="s">
        <v>240</v>
      </c>
      <c r="E2" t="s">
        <v>322</v>
      </c>
    </row>
    <row r="3" spans="1:37" ht="15.6" x14ac:dyDescent="0.3">
      <c r="A3" t="s">
        <v>267</v>
      </c>
      <c r="B3" s="26" t="s">
        <v>71</v>
      </c>
      <c r="C3" s="27" t="s">
        <v>268</v>
      </c>
      <c r="D3" s="27" t="s">
        <v>240</v>
      </c>
      <c r="E3" t="s">
        <v>323</v>
      </c>
    </row>
    <row r="4" spans="1:37" ht="15.6" x14ac:dyDescent="0.3">
      <c r="A4" t="s">
        <v>269</v>
      </c>
      <c r="B4" s="26" t="s">
        <v>270</v>
      </c>
      <c r="C4" s="27" t="s">
        <v>271</v>
      </c>
      <c r="D4" s="27" t="s">
        <v>240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</row>
    <row r="5" spans="1:37" ht="15.6" x14ac:dyDescent="0.3">
      <c r="A5" t="s">
        <v>272</v>
      </c>
      <c r="B5" s="26" t="s">
        <v>273</v>
      </c>
      <c r="C5" s="27" t="s">
        <v>274</v>
      </c>
      <c r="D5" s="27" t="s">
        <v>240</v>
      </c>
    </row>
    <row r="6" spans="1:37" ht="15.6" x14ac:dyDescent="0.3">
      <c r="A6" t="s">
        <v>275</v>
      </c>
      <c r="B6" s="26" t="s">
        <v>276</v>
      </c>
      <c r="C6" s="27" t="s">
        <v>274</v>
      </c>
      <c r="D6" s="27" t="s">
        <v>240</v>
      </c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</row>
    <row r="7" spans="1:37" ht="15.6" x14ac:dyDescent="0.3">
      <c r="A7" t="s">
        <v>277</v>
      </c>
      <c r="B7" s="26" t="s">
        <v>278</v>
      </c>
      <c r="C7" s="27" t="s">
        <v>279</v>
      </c>
      <c r="D7" s="27" t="s">
        <v>240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</row>
    <row r="8" spans="1:37" ht="15.6" x14ac:dyDescent="0.3">
      <c r="A8" t="s">
        <v>280</v>
      </c>
      <c r="B8" s="26" t="s">
        <v>281</v>
      </c>
      <c r="C8" s="27" t="s">
        <v>282</v>
      </c>
      <c r="D8" s="27" t="s">
        <v>240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</row>
    <row r="9" spans="1:37" ht="15.6" x14ac:dyDescent="0.3">
      <c r="A9" t="s">
        <v>283</v>
      </c>
      <c r="B9" s="26" t="s">
        <v>284</v>
      </c>
      <c r="C9" s="27" t="s">
        <v>285</v>
      </c>
      <c r="D9" s="27" t="s">
        <v>240</v>
      </c>
    </row>
    <row r="10" spans="1:37" ht="15.6" x14ac:dyDescent="0.3">
      <c r="A10" t="s">
        <v>286</v>
      </c>
      <c r="B10" s="26" t="s">
        <v>287</v>
      </c>
      <c r="C10" s="27" t="s">
        <v>288</v>
      </c>
      <c r="D10" s="27" t="s">
        <v>240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</row>
    <row r="11" spans="1:37" ht="15.6" x14ac:dyDescent="0.3">
      <c r="A11" t="s">
        <v>289</v>
      </c>
      <c r="B11" s="26" t="s">
        <v>290</v>
      </c>
      <c r="C11" s="27" t="s">
        <v>291</v>
      </c>
      <c r="D11" s="27" t="s">
        <v>240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</row>
    <row r="12" spans="1:37" ht="15.6" x14ac:dyDescent="0.3">
      <c r="A12" t="s">
        <v>292</v>
      </c>
      <c r="B12" s="26" t="s">
        <v>164</v>
      </c>
    </row>
    <row r="13" spans="1:37" ht="15.6" x14ac:dyDescent="0.3">
      <c r="A13" t="s">
        <v>293</v>
      </c>
      <c r="B13" s="26" t="s">
        <v>167</v>
      </c>
    </row>
    <row r="14" spans="1:37" ht="15.6" x14ac:dyDescent="0.3">
      <c r="A14" t="s">
        <v>294</v>
      </c>
      <c r="B14" s="26" t="s">
        <v>295</v>
      </c>
      <c r="C14" s="27" t="s">
        <v>296</v>
      </c>
      <c r="D14" s="27" t="s">
        <v>240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</row>
    <row r="16" spans="1:37" ht="15.6" x14ac:dyDescent="0.3">
      <c r="B16" s="31" t="s">
        <v>297</v>
      </c>
      <c r="C16" s="25" t="s">
        <v>298</v>
      </c>
      <c r="D16" s="32"/>
    </row>
    <row r="17" spans="1:37" ht="28.8" x14ac:dyDescent="0.3">
      <c r="B17" t="s">
        <v>299</v>
      </c>
      <c r="C17" s="33" t="s">
        <v>300</v>
      </c>
      <c r="D17" s="33"/>
      <c r="E17" s="34" t="str">
        <f>IFERROR(E2/E3, "")</f>
        <v/>
      </c>
      <c r="F17" s="34" t="str">
        <f>IFERROR(F2/F3, "")</f>
        <v/>
      </c>
      <c r="G17" s="34" t="str">
        <f>IFERROR(G2/G3, "")</f>
        <v/>
      </c>
      <c r="H17" s="34" t="str">
        <f>IFERROR(H2/H3, "")</f>
        <v/>
      </c>
      <c r="I17" s="34" t="str">
        <f>IFERROR(I2/I3, "")</f>
        <v/>
      </c>
      <c r="J17" s="34" t="str">
        <f>IFERROR(J2/J3, "")</f>
        <v/>
      </c>
      <c r="K17" s="34" t="str">
        <f>IFERROR(K2/K3, "")</f>
        <v/>
      </c>
      <c r="L17" s="34" t="str">
        <f>IFERROR(L2/L3, "")</f>
        <v/>
      </c>
      <c r="M17" s="34" t="str">
        <f>IFERROR(M2/M3, "")</f>
        <v/>
      </c>
      <c r="N17" s="34" t="str">
        <f>IFERROR(N2/N3, "")</f>
        <v/>
      </c>
      <c r="O17" s="34" t="str">
        <f>IFERROR(O2/O3, "")</f>
        <v/>
      </c>
      <c r="P17" s="34" t="str">
        <f>IFERROR(P2/P3, "")</f>
        <v/>
      </c>
      <c r="Q17" s="34" t="str">
        <f>IFERROR(Q2/Q3, "")</f>
        <v/>
      </c>
      <c r="R17" s="34" t="str">
        <f>IFERROR(R2/R3, "")</f>
        <v/>
      </c>
      <c r="S17" s="34" t="str">
        <f>IFERROR(S2/S3, "")</f>
        <v/>
      </c>
      <c r="T17" s="34" t="str">
        <f>IFERROR(T2/T3, "")</f>
        <v/>
      </c>
      <c r="U17" s="34" t="str">
        <f>IFERROR(U2/U3, "")</f>
        <v/>
      </c>
      <c r="V17" s="34" t="str">
        <f>IFERROR(V2/V3, "")</f>
        <v/>
      </c>
      <c r="W17" s="34" t="str">
        <f>IFERROR(W2/W3, "")</f>
        <v/>
      </c>
      <c r="X17" s="34" t="str">
        <f>IFERROR(X2/X3, "")</f>
        <v/>
      </c>
      <c r="Y17" s="34" t="str">
        <f>IFERROR(Y2/Y3, "")</f>
        <v/>
      </c>
      <c r="Z17" s="34" t="str">
        <f>IFERROR(Z2/Z3, "")</f>
        <v/>
      </c>
      <c r="AA17" s="34" t="str">
        <f>IFERROR(AA2/AA3, "")</f>
        <v/>
      </c>
      <c r="AB17" s="34" t="str">
        <f>IFERROR(AB2/AB3, "")</f>
        <v/>
      </c>
      <c r="AC17" s="34" t="str">
        <f>IFERROR(AC2/AC3, "")</f>
        <v/>
      </c>
      <c r="AD17" s="34" t="str">
        <f>IFERROR(AD2/AD3, "")</f>
        <v/>
      </c>
      <c r="AE17" s="34" t="str">
        <f>IFERROR(AE2/AE3, "")</f>
        <v/>
      </c>
      <c r="AF17" s="34" t="str">
        <f>IFERROR(AF2/AF3, "")</f>
        <v/>
      </c>
      <c r="AG17" s="34" t="str">
        <f>IFERROR(AG2/AG3, "")</f>
        <v/>
      </c>
      <c r="AH17" s="34" t="str">
        <f>IFERROR(AH2/AH3, "")</f>
        <v/>
      </c>
      <c r="AI17" s="34" t="str">
        <f>IFERROR(AI2/AI3, "")</f>
        <v/>
      </c>
      <c r="AJ17" s="34" t="str">
        <f>IFERROR(AJ2/AJ3, "")</f>
        <v/>
      </c>
      <c r="AK17" s="34" t="str">
        <f>IFERROR(AK2/AK3, "")</f>
        <v/>
      </c>
    </row>
    <row r="18" spans="1:37" ht="28.8" x14ac:dyDescent="0.3">
      <c r="B18" t="s">
        <v>301</v>
      </c>
      <c r="C18" s="33" t="s">
        <v>302</v>
      </c>
      <c r="D18" s="33"/>
      <c r="E18" s="34" t="str">
        <f>IFERROR(IF(E4="","",E2/(E3-E4)), "")</f>
        <v/>
      </c>
      <c r="F18" s="34" t="str">
        <f>IFERROR(IF(F4="","",F2/(F3-F4)), "")</f>
        <v/>
      </c>
      <c r="G18" s="34" t="str">
        <f>IFERROR(IF(G4="","",G2/(G3-G4)), "")</f>
        <v/>
      </c>
      <c r="H18" s="34" t="str">
        <f>IFERROR(IF(H4="","",H2/(H3-H4)), "")</f>
        <v/>
      </c>
      <c r="I18" s="34" t="str">
        <f>IFERROR(IF(I4="","",I2/(I3-I4)), "")</f>
        <v/>
      </c>
      <c r="J18" s="34" t="str">
        <f>IFERROR(IF(J4="","",J2/(J3-J4)), "")</f>
        <v/>
      </c>
      <c r="K18" s="34" t="str">
        <f>IFERROR(IF(K4="","",K2/(K3-K4)), "")</f>
        <v/>
      </c>
      <c r="L18" s="34" t="str">
        <f>IFERROR(IF(L4="","",L2/(L3-L4)), "")</f>
        <v/>
      </c>
      <c r="M18" s="34" t="str">
        <f>IFERROR(IF(M4="","",M2/(M3-M4)), "")</f>
        <v/>
      </c>
      <c r="N18" s="34" t="str">
        <f>IFERROR(IF(N4="","",N2/(N3-N4)), "")</f>
        <v/>
      </c>
      <c r="O18" s="34" t="str">
        <f>IFERROR(IF(O4="","",O2/(O3-O4)), "")</f>
        <v/>
      </c>
      <c r="P18" s="34" t="str">
        <f>IFERROR(IF(P4="","",P2/(P3-P4)), "")</f>
        <v/>
      </c>
      <c r="Q18" s="34" t="str">
        <f>IFERROR(IF(Q4="","",Q2/(Q3-Q4)), "")</f>
        <v/>
      </c>
      <c r="R18" s="34" t="str">
        <f>IFERROR(IF(R4="","",R2/(R3-R4)), "")</f>
        <v/>
      </c>
      <c r="S18" s="34" t="str">
        <f>IFERROR(IF(S4="","",S2/(S3-S4)), "")</f>
        <v/>
      </c>
      <c r="T18" s="34" t="str">
        <f>IFERROR(IF(T4="","",T2/(T3-T4)), "")</f>
        <v/>
      </c>
      <c r="U18" s="34" t="str">
        <f>IFERROR(IF(U4="","",U2/(U3-U4)), "")</f>
        <v/>
      </c>
      <c r="V18" s="34" t="str">
        <f>IFERROR(IF(V4="","",V2/(V3-V4)), "")</f>
        <v/>
      </c>
      <c r="W18" s="34" t="str">
        <f>IFERROR(IF(W4="","",W2/(W3-W4)), "")</f>
        <v/>
      </c>
      <c r="X18" s="34" t="str">
        <f>IFERROR(IF(X4="","",X2/(X3-X4)), "")</f>
        <v/>
      </c>
      <c r="Y18" s="34" t="str">
        <f>IFERROR(IF(Y4="","",Y2/(Y3-Y4)), "")</f>
        <v/>
      </c>
      <c r="Z18" s="34" t="str">
        <f>IFERROR(IF(Z4="","",Z2/(Z3-Z4)), "")</f>
        <v/>
      </c>
      <c r="AA18" s="34" t="str">
        <f>IFERROR(IF(AA4="","",AA2/(AA3-AA4)), "")</f>
        <v/>
      </c>
      <c r="AB18" s="34" t="str">
        <f>IFERROR(IF(AB4="","",AB2/(AB3-AB4)), "")</f>
        <v/>
      </c>
      <c r="AC18" s="34" t="str">
        <f>IFERROR(IF(AC4="","",AC2/(AC3-AC4)), "")</f>
        <v/>
      </c>
      <c r="AD18" s="34" t="str">
        <f>IFERROR(IF(AD4="","",AD2/(AD3-AD4)), "")</f>
        <v/>
      </c>
      <c r="AE18" s="34" t="str">
        <f>IFERROR(IF(AE4="","",AE2/(AE3-AE4)), "")</f>
        <v/>
      </c>
      <c r="AF18" s="34" t="str">
        <f>IFERROR(IF(AF4="","",AF2/(AF3-AF4)), "")</f>
        <v/>
      </c>
      <c r="AG18" s="34" t="str">
        <f>IFERROR(IF(AG4="","",AG2/(AG3-AG4)), "")</f>
        <v/>
      </c>
      <c r="AH18" s="34" t="str">
        <f>IFERROR(IF(AH4="","",AH2/(AH3-AH4)), "")</f>
        <v/>
      </c>
      <c r="AI18" s="34" t="str">
        <f>IFERROR(IF(AI4="","",AI2/(AI3-AI4)), "")</f>
        <v/>
      </c>
      <c r="AJ18" s="34" t="str">
        <f>IFERROR(IF(AJ4="","",AJ2/(AJ3-AJ4)), "")</f>
        <v/>
      </c>
      <c r="AK18" s="34" t="str">
        <f>IFERROR(IF(AK4="","",AK2/(AK3-AK4)), "")</f>
        <v/>
      </c>
    </row>
    <row r="19" spans="1:37" ht="28.8" x14ac:dyDescent="0.3">
      <c r="B19" t="s">
        <v>303</v>
      </c>
      <c r="C19" s="35" t="s">
        <v>304</v>
      </c>
      <c r="D19" s="35"/>
      <c r="E19" s="34" t="str">
        <f>IF(E4="","",IF(E5="","",IF(E6="","",(E2-E3+E4)/(E5+E6))))</f>
        <v/>
      </c>
      <c r="F19" s="34" t="str">
        <f>IF(F4="","",IF(F5="","",IF(F6="","",(F2-F3+F4)/(F5+F6))))</f>
        <v/>
      </c>
      <c r="G19" s="34" t="str">
        <f>IF(G4="","",IF(G5="","",IF(G6="","",(G2-G3+G4)/(G5+G6))))</f>
        <v/>
      </c>
      <c r="H19" s="34" t="str">
        <f>IF(H4="","",IF(H5="","",IF(H6="","",(H2-H3+H4)/(H5+H6))))</f>
        <v/>
      </c>
      <c r="I19" s="34" t="str">
        <f>IF(I4="","",IF(I5="","",IF(I6="","",(I2-I3+I4)/(I5+I6))))</f>
        <v/>
      </c>
      <c r="J19" s="34" t="str">
        <f>IF(J4="","",IF(J5="","",IF(J6="","",(J2-J3+J4)/(J5+J6))))</f>
        <v/>
      </c>
      <c r="K19" s="34" t="str">
        <f>IF(K4="","",IF(K5="","",IF(K6="","",(K2-K3+K4)/(K5+K6))))</f>
        <v/>
      </c>
      <c r="L19" s="34" t="str">
        <f>IF(L4="","",IF(L5="","",IF(L6="","",(L2-L3+L4)/(L5+L6))))</f>
        <v/>
      </c>
      <c r="M19" s="34" t="str">
        <f>IF(M4="","",IF(M5="","",IF(M6="","",(M2-M3+M4)/(M5+M6))))</f>
        <v/>
      </c>
      <c r="N19" s="34" t="str">
        <f>IF(N4="","",IF(N5="","",IF(N6="","",(N2-N3+N4)/(N5+N6))))</f>
        <v/>
      </c>
      <c r="O19" s="34" t="str">
        <f>IF(O4="","",IF(O5="","",IF(O6="","",(O2-O3+O4)/(O5+O6))))</f>
        <v/>
      </c>
      <c r="P19" s="34" t="str">
        <f>IF(P4="","",IF(P5="","",IF(P6="","",(P2-P3+P4)/(P5+P6))))</f>
        <v/>
      </c>
      <c r="Q19" s="34" t="str">
        <f>IF(Q4="","",IF(Q5="","",IF(Q6="","",(Q2-Q3+Q4)/(Q5+Q6))))</f>
        <v/>
      </c>
      <c r="R19" s="34" t="str">
        <f>IF(R4="","",IF(R5="","",IF(R6="","",(R2-R3+R4)/(R5+R6))))</f>
        <v/>
      </c>
      <c r="S19" s="34" t="str">
        <f>IF(S4="","",IF(S5="","",IF(S6="","",(S2-S3+S4)/(S5+S6))))</f>
        <v/>
      </c>
      <c r="T19" s="34" t="str">
        <f>IF(T4="","",IF(T5="","",IF(T6="","",(T2-T3+T4)/(T5+T6))))</f>
        <v/>
      </c>
      <c r="U19" s="34" t="str">
        <f>IF(U4="","",IF(U5="","",IF(U6="","",(U2-U3+U4)/(U5+U6))))</f>
        <v/>
      </c>
      <c r="V19" s="34" t="str">
        <f>IF(V4="","",IF(V5="","",IF(V6="","",(V2-V3+V4)/(V5+V6))))</f>
        <v/>
      </c>
      <c r="W19" s="34" t="str">
        <f>IF(W4="","",IF(W5="","",IF(W6="","",(W2-W3+W4)/(W5+W6))))</f>
        <v/>
      </c>
      <c r="X19" s="34" t="str">
        <f>IF(X4="","",IF(X5="","",IF(X6="","",(X2-X3+X4)/(X5+X6))))</f>
        <v/>
      </c>
      <c r="Y19" s="34" t="str">
        <f>IF(Y4="","",IF(Y5="","",IF(Y6="","",(Y2-Y3+Y4)/(Y5+Y6))))</f>
        <v/>
      </c>
      <c r="Z19" s="34" t="str">
        <f>IF(Z4="","",IF(Z5="","",IF(Z6="","",(Z2-Z3+Z4)/(Z5+Z6))))</f>
        <v/>
      </c>
      <c r="AA19" s="34" t="str">
        <f>IF(AA4="","",IF(AA5="","",IF(AA6="","",(AA2-AA3+AA4)/(AA5+AA6))))</f>
        <v/>
      </c>
      <c r="AB19" s="34" t="str">
        <f>IF(AB4="","",IF(AB5="","",IF(AB6="","",(AB2-AB3+AB4)/(AB5+AB6))))</f>
        <v/>
      </c>
      <c r="AC19" s="34" t="str">
        <f>IF(AC4="","",IF(AC5="","",IF(AC6="","",(AC2-AC3+AC4)/(AC5+AC6))))</f>
        <v/>
      </c>
      <c r="AD19" s="34" t="str">
        <f>IF(AD4="","",IF(AD5="","",IF(AD6="","",(AD2-AD3+AD4)/(AD5+AD6))))</f>
        <v/>
      </c>
      <c r="AE19" s="34" t="str">
        <f>IF(AE4="","",IF(AE5="","",IF(AE6="","",(AE2-AE3+AE4)/(AE5+AE6))))</f>
        <v/>
      </c>
      <c r="AF19" s="34" t="str">
        <f>IF(AF4="","",IF(AF5="","",IF(AF6="","",(AF2-AF3+AF4)/(AF5+AF6))))</f>
        <v/>
      </c>
      <c r="AG19" s="34" t="str">
        <f>IF(AG4="","",IF(AG5="","",IF(AG6="","",(AG2-AG3+AG4)/(AG5+AG6))))</f>
        <v/>
      </c>
      <c r="AH19" s="34" t="str">
        <f>IF(AH4="","",IF(AH5="","",IF(AH6="","",(AH2-AH3+AH4)/(AH5+AH6))))</f>
        <v/>
      </c>
      <c r="AI19" s="34" t="str">
        <f>IF(AI4="","",IF(AI5="","",IF(AI6="","",(AI2-AI3+AI4)/(AI5+AI6))))</f>
        <v/>
      </c>
      <c r="AJ19" s="34" t="str">
        <f>IF(AJ4="","",IF(AJ5="","",IF(AJ6="","",(AJ2-AJ3+AJ4)/(AJ5+AJ6))))</f>
        <v/>
      </c>
      <c r="AK19" s="34" t="str">
        <f>IF(AK4="","",IF(AK5="","",IF(AK6="","",(AK2-AK3+AK4)/(AK5+AK6))))</f>
        <v/>
      </c>
    </row>
    <row r="20" spans="1:37" ht="28.8" x14ac:dyDescent="0.3">
      <c r="B20" t="s">
        <v>305</v>
      </c>
      <c r="C20" s="35" t="s">
        <v>306</v>
      </c>
      <c r="D20" s="35"/>
      <c r="E20" s="34" t="str">
        <f>IFERROR(IF(E7=0,"",E7/E8), "")</f>
        <v/>
      </c>
      <c r="F20" s="34" t="str">
        <f t="shared" ref="F20:AK20" si="0">IFERROR(IF(F7=0,"",F7/F8), "")</f>
        <v/>
      </c>
      <c r="G20" s="34" t="str">
        <f t="shared" si="0"/>
        <v/>
      </c>
      <c r="H20" s="34" t="str">
        <f t="shared" si="0"/>
        <v/>
      </c>
      <c r="I20" s="34" t="str">
        <f t="shared" si="0"/>
        <v/>
      </c>
      <c r="J20" s="34" t="str">
        <f t="shared" si="0"/>
        <v/>
      </c>
      <c r="K20" s="34" t="str">
        <f t="shared" si="0"/>
        <v/>
      </c>
      <c r="L20" s="34" t="str">
        <f t="shared" si="0"/>
        <v/>
      </c>
      <c r="M20" s="34" t="str">
        <f t="shared" si="0"/>
        <v/>
      </c>
      <c r="N20" s="34" t="str">
        <f t="shared" si="0"/>
        <v/>
      </c>
      <c r="O20" s="34" t="str">
        <f t="shared" si="0"/>
        <v/>
      </c>
      <c r="P20" s="34" t="str">
        <f t="shared" si="0"/>
        <v/>
      </c>
      <c r="Q20" s="34" t="str">
        <f t="shared" si="0"/>
        <v/>
      </c>
      <c r="R20" s="34" t="str">
        <f t="shared" si="0"/>
        <v/>
      </c>
      <c r="S20" s="34" t="str">
        <f t="shared" si="0"/>
        <v/>
      </c>
      <c r="T20" s="34" t="str">
        <f t="shared" si="0"/>
        <v/>
      </c>
      <c r="U20" s="34" t="str">
        <f t="shared" si="0"/>
        <v/>
      </c>
      <c r="V20" s="34" t="str">
        <f t="shared" si="0"/>
        <v/>
      </c>
      <c r="W20" s="34" t="str">
        <f t="shared" si="0"/>
        <v/>
      </c>
      <c r="X20" s="34" t="str">
        <f t="shared" si="0"/>
        <v/>
      </c>
      <c r="Y20" s="34" t="str">
        <f t="shared" si="0"/>
        <v/>
      </c>
      <c r="Z20" s="34" t="str">
        <f t="shared" si="0"/>
        <v/>
      </c>
      <c r="AA20" s="34" t="str">
        <f t="shared" si="0"/>
        <v/>
      </c>
      <c r="AB20" s="34" t="str">
        <f t="shared" si="0"/>
        <v/>
      </c>
      <c r="AC20" s="34" t="str">
        <f t="shared" si="0"/>
        <v/>
      </c>
      <c r="AD20" s="34" t="str">
        <f t="shared" si="0"/>
        <v/>
      </c>
      <c r="AE20" s="34" t="str">
        <f t="shared" si="0"/>
        <v/>
      </c>
      <c r="AF20" s="34" t="str">
        <f t="shared" si="0"/>
        <v/>
      </c>
      <c r="AG20" s="34" t="str">
        <f t="shared" si="0"/>
        <v/>
      </c>
      <c r="AH20" s="34" t="str">
        <f t="shared" si="0"/>
        <v/>
      </c>
      <c r="AI20" s="34" t="str">
        <f t="shared" si="0"/>
        <v/>
      </c>
      <c r="AJ20" s="34" t="str">
        <f t="shared" si="0"/>
        <v/>
      </c>
      <c r="AK20" s="34" t="str">
        <f t="shared" si="0"/>
        <v/>
      </c>
    </row>
    <row r="21" spans="1:37" ht="28.8" x14ac:dyDescent="0.3">
      <c r="B21" t="s">
        <v>307</v>
      </c>
      <c r="C21" s="35" t="s">
        <v>308</v>
      </c>
      <c r="D21" s="35"/>
      <c r="E21" s="36" t="str">
        <f>IFERROR(IF(E9=0,"",IF(E4="","",IF(E9="","",E9/((E3-E4)/365)))),"")</f>
        <v/>
      </c>
      <c r="F21" s="36" t="str">
        <f t="shared" ref="F21:AK21" si="1">IFERROR(IF(F9=0,"",IF(F4="","",IF(F9="","",F9/((F3-F4)/365)))),"")</f>
        <v/>
      </c>
      <c r="G21" s="36" t="str">
        <f t="shared" si="1"/>
        <v/>
      </c>
      <c r="H21" s="36" t="str">
        <f t="shared" si="1"/>
        <v/>
      </c>
      <c r="I21" s="36" t="str">
        <f t="shared" si="1"/>
        <v/>
      </c>
      <c r="J21" s="36" t="str">
        <f t="shared" si="1"/>
        <v/>
      </c>
      <c r="K21" s="36" t="str">
        <f t="shared" si="1"/>
        <v/>
      </c>
      <c r="L21" s="36" t="str">
        <f t="shared" si="1"/>
        <v/>
      </c>
      <c r="M21" s="36" t="str">
        <f t="shared" si="1"/>
        <v/>
      </c>
      <c r="N21" s="36" t="str">
        <f t="shared" si="1"/>
        <v/>
      </c>
      <c r="O21" s="36" t="str">
        <f t="shared" si="1"/>
        <v/>
      </c>
      <c r="P21" s="36" t="str">
        <f t="shared" si="1"/>
        <v/>
      </c>
      <c r="Q21" s="36" t="str">
        <f t="shared" si="1"/>
        <v/>
      </c>
      <c r="R21" s="36" t="str">
        <f t="shared" si="1"/>
        <v/>
      </c>
      <c r="S21" s="36" t="str">
        <f t="shared" si="1"/>
        <v/>
      </c>
      <c r="T21" s="36" t="str">
        <f t="shared" si="1"/>
        <v/>
      </c>
      <c r="U21" s="36" t="str">
        <f t="shared" si="1"/>
        <v/>
      </c>
      <c r="V21" s="36" t="str">
        <f t="shared" si="1"/>
        <v/>
      </c>
      <c r="W21" s="36" t="str">
        <f t="shared" si="1"/>
        <v/>
      </c>
      <c r="X21" s="36" t="str">
        <f t="shared" si="1"/>
        <v/>
      </c>
      <c r="Y21" s="36" t="str">
        <f t="shared" si="1"/>
        <v/>
      </c>
      <c r="Z21" s="36" t="str">
        <f t="shared" si="1"/>
        <v/>
      </c>
      <c r="AA21" s="36" t="str">
        <f t="shared" si="1"/>
        <v/>
      </c>
      <c r="AB21" s="36" t="str">
        <f t="shared" si="1"/>
        <v/>
      </c>
      <c r="AC21" s="36" t="str">
        <f t="shared" si="1"/>
        <v/>
      </c>
      <c r="AD21" s="36" t="str">
        <f t="shared" si="1"/>
        <v/>
      </c>
      <c r="AE21" s="36" t="str">
        <f t="shared" si="1"/>
        <v/>
      </c>
      <c r="AF21" s="36" t="str">
        <f t="shared" si="1"/>
        <v/>
      </c>
      <c r="AG21" s="36" t="str">
        <f t="shared" si="1"/>
        <v/>
      </c>
      <c r="AH21" s="36" t="str">
        <f t="shared" si="1"/>
        <v/>
      </c>
      <c r="AI21" s="36" t="str">
        <f t="shared" si="1"/>
        <v/>
      </c>
      <c r="AJ21" s="36" t="str">
        <f t="shared" si="1"/>
        <v/>
      </c>
      <c r="AK21" s="36" t="str">
        <f t="shared" si="1"/>
        <v/>
      </c>
    </row>
    <row r="22" spans="1:37" ht="28.8" x14ac:dyDescent="0.3">
      <c r="B22" t="s">
        <v>309</v>
      </c>
      <c r="C22" s="35" t="s">
        <v>310</v>
      </c>
      <c r="D22" s="35"/>
      <c r="E22" s="37" t="str">
        <f>IFERROR(IF(E10="","",E10/E11), "")</f>
        <v/>
      </c>
      <c r="F22" s="37" t="str">
        <f t="shared" ref="F22:AK22" si="2">IFERROR(IF(F10="","",F10/F11), "")</f>
        <v/>
      </c>
      <c r="G22" s="37" t="str">
        <f t="shared" si="2"/>
        <v/>
      </c>
      <c r="H22" s="37" t="str">
        <f t="shared" si="2"/>
        <v/>
      </c>
      <c r="I22" s="37" t="str">
        <f t="shared" si="2"/>
        <v/>
      </c>
      <c r="J22" s="37" t="str">
        <f t="shared" si="2"/>
        <v/>
      </c>
      <c r="K22" s="37" t="str">
        <f t="shared" si="2"/>
        <v/>
      </c>
      <c r="L22" s="37" t="str">
        <f t="shared" si="2"/>
        <v/>
      </c>
      <c r="M22" s="37" t="str">
        <f t="shared" si="2"/>
        <v/>
      </c>
      <c r="N22" s="37" t="str">
        <f t="shared" si="2"/>
        <v/>
      </c>
      <c r="O22" s="37" t="str">
        <f t="shared" si="2"/>
        <v/>
      </c>
      <c r="P22" s="37" t="str">
        <f t="shared" si="2"/>
        <v/>
      </c>
      <c r="Q22" s="37" t="str">
        <f t="shared" si="2"/>
        <v/>
      </c>
      <c r="R22" s="37" t="str">
        <f t="shared" si="2"/>
        <v/>
      </c>
      <c r="S22" s="37" t="str">
        <f t="shared" si="2"/>
        <v/>
      </c>
      <c r="T22" s="37" t="str">
        <f t="shared" si="2"/>
        <v/>
      </c>
      <c r="U22" s="37" t="str">
        <f t="shared" si="2"/>
        <v/>
      </c>
      <c r="V22" s="37" t="str">
        <f t="shared" si="2"/>
        <v/>
      </c>
      <c r="W22" s="37" t="str">
        <f t="shared" si="2"/>
        <v/>
      </c>
      <c r="X22" s="37" t="str">
        <f t="shared" si="2"/>
        <v/>
      </c>
      <c r="Y22" s="37" t="str">
        <f t="shared" si="2"/>
        <v/>
      </c>
      <c r="Z22" s="37" t="str">
        <f t="shared" si="2"/>
        <v/>
      </c>
      <c r="AA22" s="37" t="str">
        <f t="shared" si="2"/>
        <v/>
      </c>
      <c r="AB22" s="37" t="str">
        <f t="shared" si="2"/>
        <v/>
      </c>
      <c r="AC22" s="37" t="str">
        <f t="shared" si="2"/>
        <v/>
      </c>
      <c r="AD22" s="37" t="str">
        <f t="shared" si="2"/>
        <v/>
      </c>
      <c r="AE22" s="37" t="str">
        <f t="shared" si="2"/>
        <v/>
      </c>
      <c r="AF22" s="37" t="str">
        <f t="shared" si="2"/>
        <v/>
      </c>
      <c r="AG22" s="37" t="str">
        <f t="shared" si="2"/>
        <v/>
      </c>
      <c r="AH22" s="37" t="str">
        <f t="shared" si="2"/>
        <v/>
      </c>
      <c r="AI22" s="37" t="str">
        <f t="shared" si="2"/>
        <v/>
      </c>
      <c r="AJ22" s="37" t="str">
        <f t="shared" si="2"/>
        <v/>
      </c>
      <c r="AK22" s="37" t="str">
        <f t="shared" si="2"/>
        <v/>
      </c>
    </row>
    <row r="23" spans="1:37" ht="28.8" x14ac:dyDescent="0.3">
      <c r="B23" t="s">
        <v>311</v>
      </c>
      <c r="C23" s="33" t="s">
        <v>312</v>
      </c>
      <c r="D23" s="33"/>
      <c r="E23" s="34" t="str">
        <f>IFERROR(IF(E12=0,"",IF(E13=0,"",E13/(E12-E13))),"")</f>
        <v/>
      </c>
      <c r="F23" s="34" t="str">
        <f t="shared" ref="F23:AK23" si="3">IFERROR(IF(F12=0,"",IF(F13=0,"",F13/(F12-F13))),"")</f>
        <v/>
      </c>
      <c r="G23" s="34" t="str">
        <f t="shared" si="3"/>
        <v/>
      </c>
      <c r="H23" s="34" t="str">
        <f t="shared" si="3"/>
        <v/>
      </c>
      <c r="I23" s="34" t="str">
        <f t="shared" si="3"/>
        <v/>
      </c>
      <c r="J23" s="34" t="str">
        <f t="shared" si="3"/>
        <v/>
      </c>
      <c r="K23" s="34" t="str">
        <f t="shared" si="3"/>
        <v/>
      </c>
      <c r="L23" s="34" t="str">
        <f t="shared" si="3"/>
        <v/>
      </c>
      <c r="M23" s="34" t="str">
        <f t="shared" si="3"/>
        <v/>
      </c>
      <c r="N23" s="34" t="str">
        <f t="shared" si="3"/>
        <v/>
      </c>
      <c r="O23" s="34" t="str">
        <f t="shared" si="3"/>
        <v/>
      </c>
      <c r="P23" s="34" t="str">
        <f t="shared" si="3"/>
        <v/>
      </c>
      <c r="Q23" s="34" t="str">
        <f t="shared" si="3"/>
        <v/>
      </c>
      <c r="R23" s="34" t="str">
        <f t="shared" si="3"/>
        <v/>
      </c>
      <c r="S23" s="34" t="str">
        <f t="shared" si="3"/>
        <v/>
      </c>
      <c r="T23" s="34" t="str">
        <f t="shared" si="3"/>
        <v/>
      </c>
      <c r="U23" s="34" t="str">
        <f t="shared" si="3"/>
        <v/>
      </c>
      <c r="V23" s="34" t="str">
        <f t="shared" si="3"/>
        <v/>
      </c>
      <c r="W23" s="34" t="str">
        <f t="shared" si="3"/>
        <v/>
      </c>
      <c r="X23" s="34" t="str">
        <f t="shared" si="3"/>
        <v/>
      </c>
      <c r="Y23" s="34" t="str">
        <f t="shared" si="3"/>
        <v/>
      </c>
      <c r="Z23" s="34" t="str">
        <f t="shared" si="3"/>
        <v/>
      </c>
      <c r="AA23" s="34" t="str">
        <f t="shared" si="3"/>
        <v/>
      </c>
      <c r="AB23" s="34" t="str">
        <f t="shared" si="3"/>
        <v/>
      </c>
      <c r="AC23" s="34" t="str">
        <f t="shared" si="3"/>
        <v/>
      </c>
      <c r="AD23" s="34" t="str">
        <f t="shared" si="3"/>
        <v/>
      </c>
      <c r="AE23" s="34" t="str">
        <f t="shared" si="3"/>
        <v/>
      </c>
      <c r="AF23" s="34" t="str">
        <f t="shared" si="3"/>
        <v/>
      </c>
      <c r="AG23" s="34" t="str">
        <f t="shared" si="3"/>
        <v/>
      </c>
      <c r="AH23" s="34" t="str">
        <f t="shared" si="3"/>
        <v/>
      </c>
      <c r="AI23" s="34" t="str">
        <f t="shared" si="3"/>
        <v/>
      </c>
      <c r="AJ23" s="34" t="str">
        <f t="shared" si="3"/>
        <v/>
      </c>
      <c r="AK23" s="34" t="str">
        <f t="shared" si="3"/>
        <v/>
      </c>
    </row>
    <row r="24" spans="1:37" ht="28.8" x14ac:dyDescent="0.3">
      <c r="A24" t="s">
        <v>313</v>
      </c>
      <c r="B24" t="s">
        <v>314</v>
      </c>
      <c r="C24" s="35" t="s">
        <v>315</v>
      </c>
      <c r="D24" s="35"/>
      <c r="E24" s="38" t="str">
        <f>IFERROR(IF(E10="","",IF(E10=0,"",E10/E4)),"")</f>
        <v/>
      </c>
      <c r="F24" s="38" t="str">
        <f>IFERROR(IF(F10="","",IF(F10=0,"",F10/F4)),"")</f>
        <v/>
      </c>
      <c r="G24" s="38" t="str">
        <f>IFERROR(IF(G10="","",IF(G10=0,"",G10/G4)),"")</f>
        <v/>
      </c>
      <c r="H24" s="38" t="str">
        <f>IFERROR(IF(H10="","",IF(H10=0,"",H10/H4)),"")</f>
        <v/>
      </c>
      <c r="I24" s="38" t="str">
        <f>IFERROR(IF(I10="","",IF(I10=0,"",I10/I4)),"")</f>
        <v/>
      </c>
      <c r="J24" s="38" t="str">
        <f>IFERROR(IF(J10="","",IF(J10=0,"",J10/J4)),"")</f>
        <v/>
      </c>
      <c r="K24" s="38" t="str">
        <f>IFERROR(IF(K10="","",IF(K10=0,"",K10/K4)),"")</f>
        <v/>
      </c>
      <c r="L24" s="38" t="str">
        <f>IFERROR(IF(L10="","",IF(L10=0,"",L10/L4)),"")</f>
        <v/>
      </c>
      <c r="M24" s="38" t="str">
        <f>IFERROR(IF(M10="","",IF(M10=0,"",M10/M4)),"")</f>
        <v/>
      </c>
      <c r="N24" s="38" t="str">
        <f>IFERROR(IF(N10="","",IF(N10=0,"",N10/N4)),"")</f>
        <v/>
      </c>
      <c r="O24" s="38" t="str">
        <f>IFERROR(IF(O10="","",IF(O10=0,"",O10/O4)),"")</f>
        <v/>
      </c>
      <c r="P24" s="38" t="str">
        <f>IFERROR(IF(P10="","",IF(P10=0,"",P10/P4)),"")</f>
        <v/>
      </c>
      <c r="Q24" s="38" t="str">
        <f>IFERROR(IF(Q10="","",IF(Q10=0,"",Q10/Q4)),"")</f>
        <v/>
      </c>
      <c r="R24" s="38" t="str">
        <f>IFERROR(IF(R10="","",IF(R10=0,"",R10/R4)),"")</f>
        <v/>
      </c>
      <c r="S24" s="38" t="str">
        <f>IFERROR(IF(S10="","",IF(S10=0,"",S10/S4)),"")</f>
        <v/>
      </c>
      <c r="T24" s="38" t="str">
        <f>IFERROR(IF(T10="","",IF(T10=0,"",T10/T4)),"")</f>
        <v/>
      </c>
      <c r="U24" s="38" t="str">
        <f>IFERROR(IF(U10="","",IF(U10=0,"",U10/U4)),"")</f>
        <v/>
      </c>
      <c r="V24" s="38" t="str">
        <f>IFERROR(IF(V10="","",IF(V10=0,"",V10/V4)),"")</f>
        <v/>
      </c>
      <c r="W24" s="38" t="str">
        <f>IFERROR(IF(W10="","",IF(W10=0,"",W10/W4)),"")</f>
        <v/>
      </c>
      <c r="X24" s="38" t="str">
        <f>IFERROR(IF(X10="","",IF(X10=0,"",X10/X4)),"")</f>
        <v/>
      </c>
      <c r="Y24" s="38" t="str">
        <f>IFERROR(IF(Y10="","",IF(Y10=0,"",Y10/Y4)),"")</f>
        <v/>
      </c>
      <c r="Z24" s="38" t="str">
        <f>IFERROR(IF(Z10="","",IF(Z10=0,"",Z10/Z4)),"")</f>
        <v/>
      </c>
      <c r="AA24" s="38" t="str">
        <f>IFERROR(IF(AA10="","",IF(AA10=0,"",AA10/AA4)),"")</f>
        <v/>
      </c>
      <c r="AB24" s="38" t="str">
        <f>IFERROR(IF(AB10="","",IF(AB10=0,"",AB10/AB4)),"")</f>
        <v/>
      </c>
      <c r="AC24" s="38" t="str">
        <f>IFERROR(IF(AC10="","",IF(AC10=0,"",AC10/AC4)),"")</f>
        <v/>
      </c>
      <c r="AD24" s="38" t="str">
        <f>IFERROR(IF(AD10="","",IF(AD10=0,"",AD10/AD4)),"")</f>
        <v/>
      </c>
      <c r="AE24" s="38" t="str">
        <f>IFERROR(IF(AE10="","",IF(AE10=0,"",AE10/AE4)),"")</f>
        <v/>
      </c>
      <c r="AF24" s="38" t="str">
        <f>IFERROR(IF(AF10="","",IF(AF10=0,"",AF10/AF4)),"")</f>
        <v/>
      </c>
      <c r="AG24" s="38" t="str">
        <f>IFERROR(IF(AG10="","",IF(AG10=0,"",AG10/AG4)),"")</f>
        <v/>
      </c>
      <c r="AH24" s="38" t="str">
        <f>IFERROR(IF(AH10="","",IF(AH10=0,"",AH10/AH4)),"")</f>
        <v/>
      </c>
      <c r="AI24" s="38" t="str">
        <f>IFERROR(IF(AI10="","",IF(AI10=0,"",AI10/AI4)),"")</f>
        <v/>
      </c>
      <c r="AJ24" s="38" t="str">
        <f>IFERROR(IF(AJ10="","",IF(AJ10=0,"",AJ10/AJ4)),"")</f>
        <v/>
      </c>
      <c r="AK24" s="38" t="str">
        <f>IFERROR(IF(AK10="","",IF(AK10=0,"",AK10/AK4)),"")</f>
        <v/>
      </c>
    </row>
    <row r="25" spans="1:37" x14ac:dyDescent="0.3">
      <c r="A25" t="s">
        <v>316</v>
      </c>
      <c r="B25" t="s">
        <v>317</v>
      </c>
      <c r="C25" s="33" t="s">
        <v>294</v>
      </c>
      <c r="D25" s="33"/>
      <c r="E25" s="30" t="str">
        <f>IFERROR(IF(E14=0,"",IF(E14&lt;0,"",E14)),"")</f>
        <v/>
      </c>
      <c r="F25" s="30" t="str">
        <f t="shared" ref="F25:AK25" si="4">IFERROR(IF(F14=0,"",IF(F14&lt;0,"",F14)),"")</f>
        <v/>
      </c>
      <c r="G25" s="30" t="str">
        <f t="shared" si="4"/>
        <v/>
      </c>
      <c r="H25" s="30" t="str">
        <f t="shared" si="4"/>
        <v/>
      </c>
      <c r="I25" s="30" t="str">
        <f t="shared" si="4"/>
        <v/>
      </c>
      <c r="J25" s="30" t="str">
        <f t="shared" si="4"/>
        <v/>
      </c>
      <c r="K25" s="30" t="str">
        <f t="shared" si="4"/>
        <v/>
      </c>
      <c r="L25" s="30" t="str">
        <f t="shared" si="4"/>
        <v/>
      </c>
      <c r="M25" s="30" t="str">
        <f t="shared" si="4"/>
        <v/>
      </c>
      <c r="N25" s="30" t="str">
        <f t="shared" si="4"/>
        <v/>
      </c>
      <c r="O25" s="30" t="str">
        <f t="shared" si="4"/>
        <v/>
      </c>
      <c r="P25" s="30" t="str">
        <f t="shared" si="4"/>
        <v/>
      </c>
      <c r="Q25" s="30" t="str">
        <f t="shared" si="4"/>
        <v/>
      </c>
      <c r="R25" s="30" t="str">
        <f t="shared" si="4"/>
        <v/>
      </c>
      <c r="S25" s="30"/>
      <c r="T25" s="30" t="str">
        <f t="shared" si="4"/>
        <v/>
      </c>
      <c r="U25" s="30" t="str">
        <f t="shared" si="4"/>
        <v/>
      </c>
      <c r="V25" s="30" t="str">
        <f t="shared" si="4"/>
        <v/>
      </c>
      <c r="W25" s="30" t="str">
        <f t="shared" si="4"/>
        <v/>
      </c>
      <c r="X25" s="30" t="str">
        <f t="shared" si="4"/>
        <v/>
      </c>
      <c r="Y25" s="30" t="str">
        <f t="shared" si="4"/>
        <v/>
      </c>
      <c r="Z25" s="30" t="str">
        <f t="shared" si="4"/>
        <v/>
      </c>
      <c r="AA25" s="30" t="str">
        <f t="shared" si="4"/>
        <v/>
      </c>
      <c r="AB25" s="30" t="str">
        <f t="shared" si="4"/>
        <v/>
      </c>
      <c r="AC25" s="30" t="str">
        <f t="shared" si="4"/>
        <v/>
      </c>
      <c r="AD25" s="30" t="str">
        <f t="shared" si="4"/>
        <v/>
      </c>
      <c r="AE25" s="30" t="str">
        <f t="shared" si="4"/>
        <v/>
      </c>
      <c r="AF25" s="30" t="str">
        <f t="shared" si="4"/>
        <v/>
      </c>
      <c r="AG25" s="30"/>
      <c r="AH25" s="30"/>
      <c r="AI25" s="30"/>
      <c r="AJ25" s="30" t="str">
        <f t="shared" si="4"/>
        <v/>
      </c>
      <c r="AK25" s="30" t="str">
        <f t="shared" si="4"/>
        <v/>
      </c>
    </row>
    <row r="26" spans="1:37" ht="28.8" x14ac:dyDescent="0.3">
      <c r="B26" t="s">
        <v>318</v>
      </c>
      <c r="C26" s="33" t="s">
        <v>319</v>
      </c>
      <c r="D26" s="33"/>
      <c r="E26" s="37" t="str">
        <f>IFERROR(IF(E25/E4=0, "",E25/E4),"")</f>
        <v/>
      </c>
      <c r="F26" s="37" t="str">
        <f t="shared" ref="F26:AK26" si="5">IFERROR(IF(F25/F4=0, "",F25/F4),"")</f>
        <v/>
      </c>
      <c r="G26" s="37" t="str">
        <f t="shared" si="5"/>
        <v/>
      </c>
      <c r="H26" s="37" t="str">
        <f t="shared" si="5"/>
        <v/>
      </c>
      <c r="I26" s="37" t="str">
        <f t="shared" si="5"/>
        <v/>
      </c>
      <c r="J26" s="37" t="str">
        <f t="shared" si="5"/>
        <v/>
      </c>
      <c r="K26" s="37" t="str">
        <f t="shared" si="5"/>
        <v/>
      </c>
      <c r="L26" s="37" t="str">
        <f t="shared" si="5"/>
        <v/>
      </c>
      <c r="M26" s="37" t="str">
        <f t="shared" si="5"/>
        <v/>
      </c>
      <c r="N26" s="37" t="str">
        <f t="shared" si="5"/>
        <v/>
      </c>
      <c r="O26" s="37" t="str">
        <f t="shared" si="5"/>
        <v/>
      </c>
      <c r="P26" s="37" t="str">
        <f t="shared" si="5"/>
        <v/>
      </c>
      <c r="Q26" s="37" t="str">
        <f t="shared" si="5"/>
        <v/>
      </c>
      <c r="R26" s="37" t="str">
        <f t="shared" si="5"/>
        <v/>
      </c>
      <c r="S26" s="37" t="str">
        <f t="shared" si="5"/>
        <v/>
      </c>
      <c r="T26" s="37" t="str">
        <f t="shared" si="5"/>
        <v/>
      </c>
      <c r="U26" s="37" t="str">
        <f t="shared" si="5"/>
        <v/>
      </c>
      <c r="V26" s="37" t="str">
        <f t="shared" si="5"/>
        <v/>
      </c>
      <c r="W26" s="37" t="str">
        <f t="shared" si="5"/>
        <v/>
      </c>
      <c r="X26" s="37" t="str">
        <f t="shared" si="5"/>
        <v/>
      </c>
      <c r="Y26" s="37" t="str">
        <f t="shared" si="5"/>
        <v/>
      </c>
      <c r="Z26" s="37" t="str">
        <f t="shared" si="5"/>
        <v/>
      </c>
      <c r="AA26" s="37" t="str">
        <f t="shared" si="5"/>
        <v/>
      </c>
      <c r="AB26" s="37" t="str">
        <f t="shared" si="5"/>
        <v/>
      </c>
      <c r="AC26" s="37" t="str">
        <f t="shared" si="5"/>
        <v/>
      </c>
      <c r="AD26" s="37" t="str">
        <f t="shared" si="5"/>
        <v/>
      </c>
      <c r="AE26" s="37" t="str">
        <f t="shared" si="5"/>
        <v/>
      </c>
      <c r="AF26" s="37" t="str">
        <f t="shared" si="5"/>
        <v/>
      </c>
      <c r="AG26" s="37" t="str">
        <f t="shared" si="5"/>
        <v/>
      </c>
      <c r="AH26" s="37" t="str">
        <f t="shared" si="5"/>
        <v/>
      </c>
      <c r="AI26" s="37" t="str">
        <f t="shared" si="5"/>
        <v/>
      </c>
      <c r="AJ26" s="37" t="str">
        <f t="shared" si="5"/>
        <v/>
      </c>
      <c r="AK26" s="37" t="str">
        <f t="shared" si="5"/>
        <v/>
      </c>
    </row>
    <row r="27" spans="1:37" x14ac:dyDescent="0.3">
      <c r="C27" s="39"/>
      <c r="D27" s="39"/>
    </row>
    <row r="28" spans="1:37" ht="28.8" x14ac:dyDescent="0.3">
      <c r="B28" s="40" t="s">
        <v>320</v>
      </c>
      <c r="C28" s="39"/>
      <c r="D28" s="39"/>
    </row>
    <row r="29" spans="1:37" x14ac:dyDescent="0.3">
      <c r="B29" t="s">
        <v>321</v>
      </c>
      <c r="C29" s="39"/>
      <c r="D29" s="39"/>
    </row>
    <row r="30" spans="1:37" x14ac:dyDescent="0.3">
      <c r="C30" s="39"/>
      <c r="D30" s="39"/>
    </row>
    <row r="31" spans="1:37" x14ac:dyDescent="0.3">
      <c r="C31" s="39"/>
      <c r="D31" s="39"/>
    </row>
    <row r="32" spans="1:37" x14ac:dyDescent="0.3">
      <c r="C32" s="41"/>
      <c r="D32" s="41"/>
    </row>
    <row r="33" spans="3:4" x14ac:dyDescent="0.3">
      <c r="C33" s="41"/>
      <c r="D33" s="41"/>
    </row>
    <row r="34" spans="3:4" x14ac:dyDescent="0.3">
      <c r="C34" s="41"/>
      <c r="D34" s="41"/>
    </row>
    <row r="35" spans="3:4" x14ac:dyDescent="0.3">
      <c r="C35" s="41"/>
      <c r="D35" s="41"/>
    </row>
    <row r="36" spans="3:4" x14ac:dyDescent="0.3">
      <c r="C36" s="41"/>
      <c r="D36" s="41"/>
    </row>
    <row r="37" spans="3:4" x14ac:dyDescent="0.3">
      <c r="C37" s="41"/>
      <c r="D37" s="41"/>
    </row>
    <row r="38" spans="3:4" x14ac:dyDescent="0.3">
      <c r="C38" s="41"/>
      <c r="D38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basicInfo</vt:lpstr>
      <vt:lpstr>maturitySched</vt:lpstr>
      <vt:lpstr>bondPurpose</vt:lpstr>
      <vt:lpstr>otherDebt</vt:lpstr>
      <vt:lpstr>longTerm</vt:lpstr>
      <vt:lpstr>debtService</vt:lpstr>
      <vt:lpstr>board</vt:lpstr>
      <vt:lpstr>utilityInfo</vt:lpstr>
      <vt:lpstr>serviceArea</vt:lpstr>
      <vt:lpstr>interconnect</vt:lpstr>
      <vt:lpstr>source</vt:lpstr>
      <vt:lpstr>customers</vt:lpstr>
      <vt:lpstr>usage</vt:lpstr>
      <vt:lpstr>unaccounted</vt:lpstr>
      <vt:lpstr>largestCust</vt:lpstr>
      <vt:lpstr>rates</vt:lpstr>
      <vt:lpstr>fiscal</vt:lpstr>
      <vt:lpstr>assets</vt:lpstr>
      <vt:lpstr>revCollect</vt:lpstr>
      <vt:lpstr>financialIndicators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Rachel Bash</cp:lastModifiedBy>
  <dcterms:created xsi:type="dcterms:W3CDTF">2019-08-01T16:52:11Z</dcterms:created>
  <dcterms:modified xsi:type="dcterms:W3CDTF">2020-01-28T21:40:20Z</dcterms:modified>
</cp:coreProperties>
</file>