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C:\Users\19524\Box\Shrinking Cities MP\data\bond_data\"/>
    </mc:Choice>
  </mc:AlternateContent>
  <xr:revisionPtr revIDLastSave="0" documentId="13_ncr:1_{2246ACB3-B5A3-4516-9432-B44AE1785F8B}" xr6:coauthVersionLast="45" xr6:coauthVersionMax="45" xr10:uidLastSave="{00000000-0000-0000-0000-000000000000}"/>
  <bookViews>
    <workbookView xWindow="-108" yWindow="-108" windowWidth="23256" windowHeight="12576" firstSheet="6" activeTab="10" xr2:uid="{00000000-000D-0000-FFFF-FFFF00000000}"/>
  </bookViews>
  <sheets>
    <sheet name="notes" sheetId="17" r:id="rId1"/>
    <sheet name="basicInfo" sheetId="1" r:id="rId2"/>
    <sheet name="maturitySched" sheetId="2" r:id="rId3"/>
    <sheet name="bondPurpose" sheetId="5" r:id="rId4"/>
    <sheet name="otherDebt" sheetId="3" r:id="rId5"/>
    <sheet name="longTerm" sheetId="18" r:id="rId6"/>
    <sheet name="debtService" sheetId="4" r:id="rId7"/>
    <sheet name="board" sheetId="6" r:id="rId8"/>
    <sheet name="utilityInfo" sheetId="7" r:id="rId9"/>
    <sheet name="serviceArea" sheetId="8" r:id="rId10"/>
    <sheet name="interconnect" sheetId="9" r:id="rId11"/>
    <sheet name="source" sheetId="11" r:id="rId12"/>
    <sheet name="customers" sheetId="10" r:id="rId13"/>
    <sheet name="usage" sheetId="12" r:id="rId14"/>
    <sheet name="unaccounted" sheetId="13" r:id="rId15"/>
    <sheet name="largestCust" sheetId="14" r:id="rId16"/>
    <sheet name="rates" sheetId="19" r:id="rId17"/>
    <sheet name="fiscal" sheetId="16" r:id="rId18"/>
    <sheet name="assets" sheetId="20" r:id="rId19"/>
    <sheet name="revCollect" sheetId="15" r:id="rId20"/>
    <sheet name="financialIndicators" sheetId="21"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21" l="1"/>
  <c r="I2" i="21"/>
  <c r="J2" i="21"/>
  <c r="K2" i="21"/>
  <c r="L2" i="21"/>
  <c r="M2" i="21"/>
  <c r="M17" i="21" s="1"/>
  <c r="N2" i="21"/>
  <c r="O2" i="21"/>
  <c r="P2" i="21"/>
  <c r="Q2" i="21"/>
  <c r="R2" i="21"/>
  <c r="S2" i="21"/>
  <c r="T2" i="21"/>
  <c r="U2" i="21"/>
  <c r="U17" i="21" s="1"/>
  <c r="V2" i="21"/>
  <c r="W2" i="21"/>
  <c r="X2" i="21"/>
  <c r="Y2" i="21"/>
  <c r="Z2" i="21"/>
  <c r="AA2" i="21"/>
  <c r="AB2" i="21"/>
  <c r="AC2" i="21"/>
  <c r="AC17" i="21" s="1"/>
  <c r="AD2" i="21"/>
  <c r="AE2" i="21"/>
  <c r="AF2" i="21"/>
  <c r="AG2" i="21"/>
  <c r="AH2" i="21"/>
  <c r="AH17" i="21" s="1"/>
  <c r="AI2" i="21"/>
  <c r="AI17" i="21" s="1"/>
  <c r="AJ2" i="21"/>
  <c r="AK2" i="21"/>
  <c r="AK18" i="21" s="1"/>
  <c r="H3" i="21"/>
  <c r="I3" i="21"/>
  <c r="J3" i="21"/>
  <c r="K3" i="21"/>
  <c r="L3" i="21"/>
  <c r="M3" i="21"/>
  <c r="N3" i="21"/>
  <c r="O3" i="21"/>
  <c r="O17" i="21" s="1"/>
  <c r="P3" i="21"/>
  <c r="Q3" i="21"/>
  <c r="R3" i="21"/>
  <c r="S3" i="21"/>
  <c r="T3" i="21"/>
  <c r="U3" i="21"/>
  <c r="V3" i="21"/>
  <c r="W3" i="21"/>
  <c r="W17" i="21" s="1"/>
  <c r="X3" i="21"/>
  <c r="Y3" i="21"/>
  <c r="Z3" i="21"/>
  <c r="AA3" i="21"/>
  <c r="AB3" i="21"/>
  <c r="AC3" i="21"/>
  <c r="AD3" i="21"/>
  <c r="AE3" i="21"/>
  <c r="AE17" i="21" s="1"/>
  <c r="AF3" i="21"/>
  <c r="AG3" i="21"/>
  <c r="AH3" i="21"/>
  <c r="AI3" i="21"/>
  <c r="AJ3" i="21"/>
  <c r="AK3" i="21"/>
  <c r="H4" i="21"/>
  <c r="I4" i="21"/>
  <c r="I18" i="21" s="1"/>
  <c r="J4" i="21"/>
  <c r="K4" i="21"/>
  <c r="L4" i="21"/>
  <c r="M4" i="21"/>
  <c r="M18" i="21" s="1"/>
  <c r="N4" i="21"/>
  <c r="O4" i="21"/>
  <c r="P4" i="21"/>
  <c r="Q4" i="21"/>
  <c r="Q18" i="21" s="1"/>
  <c r="R4" i="21"/>
  <c r="S4" i="21"/>
  <c r="T4" i="21"/>
  <c r="U4" i="21"/>
  <c r="U18" i="21" s="1"/>
  <c r="V4" i="21"/>
  <c r="W4" i="21"/>
  <c r="X4" i="21"/>
  <c r="Y4" i="21"/>
  <c r="Y18" i="21" s="1"/>
  <c r="Z4" i="21"/>
  <c r="AA4" i="21"/>
  <c r="AB4" i="21"/>
  <c r="AC4" i="21"/>
  <c r="AD4" i="21"/>
  <c r="AE4" i="21"/>
  <c r="AF4" i="21"/>
  <c r="AG4" i="21"/>
  <c r="AG18" i="21" s="1"/>
  <c r="AH4" i="21"/>
  <c r="AI4" i="21"/>
  <c r="AJ4" i="21"/>
  <c r="AK4" i="21"/>
  <c r="G4" i="21"/>
  <c r="G19" i="21" s="1"/>
  <c r="G3" i="21"/>
  <c r="G17" i="21" s="1"/>
  <c r="G2" i="21"/>
  <c r="AG26" i="21"/>
  <c r="AE24" i="21"/>
  <c r="W24" i="21"/>
  <c r="O24" i="21"/>
  <c r="G24" i="21"/>
  <c r="AF23" i="21"/>
  <c r="X23" i="21"/>
  <c r="AG22" i="21"/>
  <c r="Y22" i="21"/>
  <c r="Q22" i="21"/>
  <c r="I22" i="21"/>
  <c r="AH21" i="21"/>
  <c r="Z21" i="21"/>
  <c r="R21" i="21"/>
  <c r="J21" i="21"/>
  <c r="AI20" i="21"/>
  <c r="AA20" i="21"/>
  <c r="S20" i="21"/>
  <c r="K20" i="21"/>
  <c r="AJ19" i="21"/>
  <c r="AB19" i="21"/>
  <c r="T19" i="21"/>
  <c r="L19" i="21"/>
  <c r="AC18" i="21"/>
  <c r="E18" i="21"/>
  <c r="AD17" i="21"/>
  <c r="V17" i="21"/>
  <c r="N17" i="21"/>
  <c r="F17" i="21"/>
  <c r="AE25" i="21"/>
  <c r="AE26" i="21" s="1"/>
  <c r="W25" i="21"/>
  <c r="O25" i="21"/>
  <c r="G25" i="21"/>
  <c r="P23" i="21"/>
  <c r="H23" i="21"/>
  <c r="AK23" i="21"/>
  <c r="AJ23" i="21"/>
  <c r="AI23" i="21"/>
  <c r="AH23" i="21"/>
  <c r="AG23" i="21"/>
  <c r="AE23" i="21"/>
  <c r="AD23" i="21"/>
  <c r="AC23" i="21"/>
  <c r="AB23" i="21"/>
  <c r="AA23" i="21"/>
  <c r="Z23" i="21"/>
  <c r="Y23" i="21"/>
  <c r="W23" i="21"/>
  <c r="V23" i="21"/>
  <c r="U23" i="21"/>
  <c r="T23" i="21"/>
  <c r="S23" i="21"/>
  <c r="R23" i="21"/>
  <c r="Q23" i="21"/>
  <c r="O23" i="21"/>
  <c r="N23" i="21"/>
  <c r="M23" i="21"/>
  <c r="L23" i="21"/>
  <c r="K23" i="21"/>
  <c r="J23" i="21"/>
  <c r="I23" i="21"/>
  <c r="G23" i="21"/>
  <c r="F23" i="21"/>
  <c r="E23" i="21"/>
  <c r="AK25" i="21"/>
  <c r="AJ25" i="21"/>
  <c r="AJ26" i="21" s="1"/>
  <c r="AF25" i="21"/>
  <c r="AF26" i="21" s="1"/>
  <c r="AD25" i="21"/>
  <c r="AD26" i="21" s="1"/>
  <c r="AC25" i="21"/>
  <c r="AC26" i="21" s="1"/>
  <c r="AB25" i="21"/>
  <c r="AB26" i="21" s="1"/>
  <c r="AA25" i="21"/>
  <c r="AA26" i="21" s="1"/>
  <c r="Z25" i="21"/>
  <c r="Z26" i="21" s="1"/>
  <c r="Y25" i="21"/>
  <c r="X25" i="21"/>
  <c r="X26" i="21" s="1"/>
  <c r="V25" i="21"/>
  <c r="V26" i="21" s="1"/>
  <c r="U25" i="21"/>
  <c r="U26" i="21" s="1"/>
  <c r="T25" i="21"/>
  <c r="T26" i="21" s="1"/>
  <c r="R25" i="21"/>
  <c r="R26" i="21" s="1"/>
  <c r="Q25" i="21"/>
  <c r="P25" i="21"/>
  <c r="N25" i="21"/>
  <c r="N26" i="21" s="1"/>
  <c r="M25" i="21"/>
  <c r="M26" i="21" s="1"/>
  <c r="L25" i="21"/>
  <c r="L26" i="21" s="1"/>
  <c r="K25" i="21"/>
  <c r="K26" i="21" s="1"/>
  <c r="J25" i="21"/>
  <c r="J26" i="21" s="1"/>
  <c r="I25" i="21"/>
  <c r="I26" i="21" s="1"/>
  <c r="H25" i="21"/>
  <c r="F25" i="21"/>
  <c r="F26" i="21" s="1"/>
  <c r="E25" i="21"/>
  <c r="E26" i="21" s="1"/>
  <c r="AK22" i="21"/>
  <c r="AJ22" i="21"/>
  <c r="AI24" i="21"/>
  <c r="AH24" i="21"/>
  <c r="AG24" i="21"/>
  <c r="AF24" i="21"/>
  <c r="AE22" i="21"/>
  <c r="AD24" i="21"/>
  <c r="AC22" i="21"/>
  <c r="AB22" i="21"/>
  <c r="AA24" i="21"/>
  <c r="Z24" i="21"/>
  <c r="Y24" i="21"/>
  <c r="X24" i="21"/>
  <c r="W22" i="21"/>
  <c r="V24" i="21"/>
  <c r="U22" i="21"/>
  <c r="T22" i="21"/>
  <c r="S24" i="21"/>
  <c r="R24" i="21"/>
  <c r="Q24" i="21"/>
  <c r="P24" i="21"/>
  <c r="O22" i="21"/>
  <c r="N24" i="21"/>
  <c r="M22" i="21"/>
  <c r="L22" i="21"/>
  <c r="K24" i="21"/>
  <c r="J24" i="21"/>
  <c r="I24" i="21"/>
  <c r="H24" i="21"/>
  <c r="G22" i="21"/>
  <c r="F24" i="21"/>
  <c r="E22" i="21"/>
  <c r="AK21" i="21"/>
  <c r="AJ21" i="21"/>
  <c r="AI21" i="21"/>
  <c r="AG21" i="21"/>
  <c r="AF21" i="21"/>
  <c r="AE21" i="21"/>
  <c r="AD21" i="21"/>
  <c r="AC21" i="21"/>
  <c r="AB21" i="21"/>
  <c r="AA21" i="21"/>
  <c r="Y21" i="21"/>
  <c r="X21" i="21"/>
  <c r="W21" i="21"/>
  <c r="V21" i="21"/>
  <c r="U21" i="21"/>
  <c r="T21" i="21"/>
  <c r="S21" i="21"/>
  <c r="Q21" i="21"/>
  <c r="P21" i="21"/>
  <c r="O21" i="21"/>
  <c r="N21" i="21"/>
  <c r="M21" i="21"/>
  <c r="L21" i="21"/>
  <c r="K21" i="21"/>
  <c r="I21" i="21"/>
  <c r="H21" i="21"/>
  <c r="G21" i="21"/>
  <c r="F21" i="21"/>
  <c r="E21" i="21"/>
  <c r="AK20" i="21"/>
  <c r="AJ20" i="21"/>
  <c r="AH20" i="21"/>
  <c r="AG20" i="21"/>
  <c r="AF20" i="21"/>
  <c r="AE20" i="21"/>
  <c r="AD20" i="21"/>
  <c r="AC20" i="21"/>
  <c r="AB20" i="21"/>
  <c r="Z20" i="21"/>
  <c r="Y20" i="21"/>
  <c r="X20" i="21"/>
  <c r="W20" i="21"/>
  <c r="V20" i="21"/>
  <c r="U20" i="21"/>
  <c r="T20" i="21"/>
  <c r="R20" i="21"/>
  <c r="Q20" i="21"/>
  <c r="P20" i="21"/>
  <c r="O20" i="21"/>
  <c r="N20" i="21"/>
  <c r="M20" i="21"/>
  <c r="L20" i="21"/>
  <c r="J20" i="21"/>
  <c r="I20" i="21"/>
  <c r="H20" i="21"/>
  <c r="G20" i="21"/>
  <c r="F20" i="21"/>
  <c r="E20" i="21"/>
  <c r="AK19" i="21"/>
  <c r="AJ18" i="21"/>
  <c r="AI26" i="21"/>
  <c r="AH26" i="21"/>
  <c r="AF19" i="21"/>
  <c r="AE19" i="21"/>
  <c r="AD19" i="21"/>
  <c r="AC19" i="21"/>
  <c r="AB18" i="21"/>
  <c r="AA19" i="21"/>
  <c r="Z19" i="21"/>
  <c r="X19" i="21"/>
  <c r="W19" i="21"/>
  <c r="V19" i="21"/>
  <c r="U19" i="21"/>
  <c r="T18" i="21"/>
  <c r="S26" i="21"/>
  <c r="R19" i="21"/>
  <c r="P19" i="21"/>
  <c r="O19" i="21"/>
  <c r="N19" i="21"/>
  <c r="M19" i="21"/>
  <c r="L18" i="21"/>
  <c r="K19" i="21"/>
  <c r="J19" i="21"/>
  <c r="H19" i="21"/>
  <c r="F19" i="21"/>
  <c r="E19" i="21"/>
  <c r="AJ17" i="21"/>
  <c r="AG17" i="21"/>
  <c r="AF17" i="21"/>
  <c r="AB17" i="21"/>
  <c r="AA17" i="21"/>
  <c r="Z17" i="21"/>
  <c r="Y17" i="21"/>
  <c r="X17" i="21"/>
  <c r="T17" i="21"/>
  <c r="S17" i="21"/>
  <c r="R17" i="21"/>
  <c r="Q17" i="21"/>
  <c r="P17" i="21"/>
  <c r="L17" i="21"/>
  <c r="K17" i="21"/>
  <c r="J17" i="21"/>
  <c r="I17" i="21"/>
  <c r="H17" i="21"/>
  <c r="E17" i="21"/>
  <c r="P26" i="21" l="1"/>
  <c r="O26" i="21"/>
  <c r="H26" i="21"/>
  <c r="Q26" i="21"/>
  <c r="W26" i="21"/>
  <c r="AK17" i="21"/>
  <c r="Y26" i="21"/>
  <c r="AK26" i="21"/>
  <c r="G26" i="21"/>
  <c r="J18" i="21"/>
  <c r="R18" i="21"/>
  <c r="Z18" i="21"/>
  <c r="AH18" i="21"/>
  <c r="I19" i="21"/>
  <c r="Q19" i="21"/>
  <c r="Y19" i="21"/>
  <c r="AG19" i="21"/>
  <c r="F22" i="21"/>
  <c r="N22" i="21"/>
  <c r="V22" i="21"/>
  <c r="AD22" i="21"/>
  <c r="L24" i="21"/>
  <c r="T24" i="21"/>
  <c r="AB24" i="21"/>
  <c r="AJ24" i="21"/>
  <c r="K18" i="21"/>
  <c r="S18" i="21"/>
  <c r="AA18" i="21"/>
  <c r="AI18" i="21"/>
  <c r="AH19" i="21"/>
  <c r="E24" i="21"/>
  <c r="M24" i="21"/>
  <c r="U24" i="21"/>
  <c r="AC24" i="21"/>
  <c r="AK24" i="21"/>
  <c r="S19" i="21"/>
  <c r="AI19" i="21"/>
  <c r="H22" i="21"/>
  <c r="P22" i="21"/>
  <c r="X22" i="21"/>
  <c r="AF22" i="21"/>
  <c r="F18" i="21"/>
  <c r="N18" i="21"/>
  <c r="V18" i="21"/>
  <c r="AD18" i="21"/>
  <c r="J22" i="21"/>
  <c r="R22" i="21"/>
  <c r="Z22" i="21"/>
  <c r="AH22" i="21"/>
  <c r="G18" i="21"/>
  <c r="O18" i="21"/>
  <c r="W18" i="21"/>
  <c r="AE18" i="21"/>
  <c r="K22" i="21"/>
  <c r="S22" i="21"/>
  <c r="AA22" i="21"/>
  <c r="AI22" i="21"/>
  <c r="H18" i="21"/>
  <c r="P18" i="21"/>
  <c r="X18" i="21"/>
  <c r="AF18" i="21"/>
  <c r="I37" i="16"/>
  <c r="I35" i="16"/>
  <c r="I15" i="16"/>
  <c r="I20" i="16"/>
  <c r="J77" i="2"/>
  <c r="J78" i="2" s="1"/>
  <c r="J79" i="2" s="1"/>
  <c r="J80" i="2" s="1"/>
  <c r="J81" i="2" s="1"/>
  <c r="J82" i="2" s="1"/>
  <c r="J83" i="2" s="1"/>
  <c r="J84" i="2" s="1"/>
  <c r="J85" i="2" s="1"/>
  <c r="J86" i="2" s="1"/>
  <c r="J87" i="2" s="1"/>
  <c r="J88" i="2" s="1"/>
  <c r="J89" i="2" s="1"/>
  <c r="J90" i="2" s="1"/>
  <c r="J91" i="2" s="1"/>
  <c r="J92" i="2" s="1"/>
  <c r="J93" i="2" s="1"/>
  <c r="J94" i="2" s="1"/>
  <c r="J95" i="2" s="1"/>
  <c r="O6" i="1"/>
  <c r="J17" i="16" l="1"/>
  <c r="J20" i="16"/>
  <c r="J19" i="16"/>
  <c r="I4" i="11"/>
  <c r="J58" i="2" l="1"/>
  <c r="J59" i="2" s="1"/>
  <c r="J60" i="2" s="1"/>
  <c r="J61" i="2" s="1"/>
  <c r="J62" i="2" s="1"/>
  <c r="J63" i="2" s="1"/>
  <c r="J64" i="2" s="1"/>
  <c r="J65" i="2" s="1"/>
  <c r="J66" i="2" s="1"/>
  <c r="J67" i="2" s="1"/>
  <c r="J68" i="2" s="1"/>
  <c r="J69" i="2" s="1"/>
  <c r="J70" i="2" s="1"/>
  <c r="J71" i="2" s="1"/>
  <c r="J72" i="2" s="1"/>
  <c r="J73" i="2" s="1"/>
  <c r="J74" i="2" s="1"/>
  <c r="J75" i="2" s="1"/>
  <c r="J76" i="2" s="1"/>
  <c r="J40" i="2"/>
  <c r="J41" i="2" s="1"/>
  <c r="J42" i="2" s="1"/>
  <c r="J43" i="2" s="1"/>
  <c r="J44" i="2" s="1"/>
  <c r="J45" i="2" s="1"/>
  <c r="J46" i="2" s="1"/>
  <c r="J47" i="2" s="1"/>
  <c r="J48" i="2" s="1"/>
  <c r="J49" i="2" s="1"/>
  <c r="J50" i="2" s="1"/>
  <c r="J51" i="2" s="1"/>
  <c r="J52" i="2" s="1"/>
  <c r="J53" i="2" s="1"/>
  <c r="J54" i="2" s="1"/>
  <c r="J55" i="2" s="1"/>
  <c r="J56" i="2" s="1"/>
  <c r="J57" i="2" s="1"/>
  <c r="O4" i="1"/>
  <c r="G35" i="16"/>
  <c r="G15" i="16"/>
  <c r="G20" i="16"/>
  <c r="H37" i="16"/>
  <c r="H35" i="16"/>
  <c r="H15" i="16"/>
  <c r="H20" i="16"/>
  <c r="I3" i="11"/>
  <c r="I2" i="11"/>
  <c r="H7" i="4"/>
  <c r="G7" i="4"/>
  <c r="H27" i="16" l="1"/>
  <c r="O3" i="1"/>
  <c r="J21" i="2"/>
  <c r="J22" i="2" s="1"/>
  <c r="J23" i="2" s="1"/>
  <c r="J24" i="2" s="1"/>
  <c r="J25" i="2" s="1"/>
  <c r="J26" i="2" s="1"/>
  <c r="J27" i="2" s="1"/>
  <c r="J28" i="2" s="1"/>
  <c r="J29" i="2" s="1"/>
  <c r="J30" i="2" s="1"/>
  <c r="J31" i="2" s="1"/>
  <c r="J32" i="2" s="1"/>
  <c r="J33" i="2" s="1"/>
  <c r="J34" i="2" s="1"/>
  <c r="J35" i="2" s="1"/>
  <c r="J36" i="2" s="1"/>
  <c r="J37" i="2" s="1"/>
  <c r="J38" i="2" s="1"/>
  <c r="J39" i="2" s="1"/>
  <c r="G27" i="16" l="1"/>
  <c r="F37" i="16"/>
  <c r="F35" i="16"/>
  <c r="E35" i="16"/>
  <c r="F27" i="16" l="1"/>
  <c r="E27" i="16"/>
  <c r="J2" i="2" l="1"/>
  <c r="J3" i="2" s="1"/>
  <c r="J4" i="2" s="1"/>
  <c r="J5" i="2" s="1"/>
  <c r="J6" i="2" s="1"/>
  <c r="J7" i="2" s="1"/>
  <c r="J8" i="2" s="1"/>
  <c r="J9" i="2" s="1"/>
  <c r="J10" i="2" s="1"/>
  <c r="J11" i="2" s="1"/>
  <c r="J12" i="2" s="1"/>
  <c r="J13" i="2" s="1"/>
  <c r="J14" i="2" s="1"/>
  <c r="J15" i="2" s="1"/>
  <c r="J16" i="2" l="1"/>
  <c r="J17" i="2" l="1"/>
  <c r="J18" i="2" l="1"/>
  <c r="J19" i="2" s="1"/>
  <c r="AI27" i="16"/>
  <c r="AI14" i="16"/>
  <c r="AI28" i="16" s="1"/>
  <c r="AI34" i="16" s="1"/>
  <c r="J20" i="2" l="1"/>
  <c r="E14" i="16"/>
  <c r="F14" i="16"/>
  <c r="G14" i="16"/>
  <c r="H14" i="16"/>
  <c r="I14" i="16"/>
  <c r="J14" i="16"/>
  <c r="J28" i="16" s="1"/>
  <c r="K14" i="16"/>
  <c r="L14" i="16"/>
  <c r="M14" i="16"/>
  <c r="N14" i="16"/>
  <c r="O14" i="16"/>
  <c r="P14" i="16"/>
  <c r="Q14" i="16"/>
  <c r="R14" i="16"/>
  <c r="R28" i="16" s="1"/>
  <c r="R34" i="16" s="1"/>
  <c r="S14" i="16"/>
  <c r="T14" i="16"/>
  <c r="U14" i="16"/>
  <c r="V14" i="16"/>
  <c r="W14" i="16"/>
  <c r="X14" i="16"/>
  <c r="Y14" i="16"/>
  <c r="Z14" i="16"/>
  <c r="AA14" i="16"/>
  <c r="AB14" i="16"/>
  <c r="AC14" i="16"/>
  <c r="AD14" i="16"/>
  <c r="AE14" i="16"/>
  <c r="AF14" i="16"/>
  <c r="AG14" i="16"/>
  <c r="K27" i="16"/>
  <c r="L27" i="16"/>
  <c r="M27" i="16"/>
  <c r="N27" i="16"/>
  <c r="O27" i="16"/>
  <c r="P27" i="16"/>
  <c r="Q27" i="16"/>
  <c r="R27" i="16"/>
  <c r="S27" i="16"/>
  <c r="T27" i="16"/>
  <c r="U27" i="16"/>
  <c r="V27" i="16"/>
  <c r="W27" i="16"/>
  <c r="X27" i="16"/>
  <c r="Y27" i="16"/>
  <c r="Z27" i="16"/>
  <c r="AA27" i="16"/>
  <c r="AB27" i="16"/>
  <c r="AC27" i="16"/>
  <c r="AD27" i="16"/>
  <c r="AE27" i="16"/>
  <c r="AF27" i="16"/>
  <c r="AG27" i="16"/>
  <c r="AH27" i="16"/>
  <c r="AH14" i="16"/>
  <c r="Z28" i="16" l="1"/>
  <c r="Z34" i="16" s="1"/>
  <c r="J34" i="16"/>
  <c r="AF28" i="16"/>
  <c r="AF34" i="16" s="1"/>
  <c r="X28" i="16"/>
  <c r="X34" i="16" s="1"/>
  <c r="P28" i="16"/>
  <c r="P34" i="16" s="1"/>
  <c r="H28" i="16"/>
  <c r="H36" i="16" s="1"/>
  <c r="AG28" i="16"/>
  <c r="AG34" i="16" s="1"/>
  <c r="AC28" i="16"/>
  <c r="AC34" i="16" s="1"/>
  <c r="U28" i="16"/>
  <c r="U34" i="16" s="1"/>
  <c r="Q28" i="16"/>
  <c r="Q34" i="16" s="1"/>
  <c r="M28" i="16"/>
  <c r="M34" i="16" s="1"/>
  <c r="E28" i="16"/>
  <c r="E36" i="16" s="1"/>
  <c r="AB28" i="16"/>
  <c r="AB34" i="16" s="1"/>
  <c r="AD28" i="16"/>
  <c r="AD34" i="16" s="1"/>
  <c r="V28" i="16"/>
  <c r="V34" i="16" s="1"/>
  <c r="N28" i="16"/>
  <c r="N34" i="16" s="1"/>
  <c r="F28" i="16"/>
  <c r="F36" i="16" s="1"/>
  <c r="AA28" i="16"/>
  <c r="AA34" i="16" s="1"/>
  <c r="S28" i="16"/>
  <c r="S34" i="16" s="1"/>
  <c r="K28" i="16"/>
  <c r="K34" i="16" s="1"/>
  <c r="Y28" i="16"/>
  <c r="Y34" i="16" s="1"/>
  <c r="I28" i="16"/>
  <c r="T28" i="16"/>
  <c r="T34" i="16" s="1"/>
  <c r="L28" i="16"/>
  <c r="L34" i="16" s="1"/>
  <c r="AE28" i="16"/>
  <c r="AE34" i="16" s="1"/>
  <c r="W28" i="16"/>
  <c r="W34" i="16" s="1"/>
  <c r="O28" i="16"/>
  <c r="O34" i="16" s="1"/>
  <c r="G28" i="16"/>
  <c r="AH28" i="16"/>
  <c r="AH34" i="16" s="1"/>
  <c r="G36" i="16" l="1"/>
</calcChain>
</file>

<file path=xl/sharedStrings.xml><?xml version="1.0" encoding="utf-8"?>
<sst xmlns="http://schemas.openxmlformats.org/spreadsheetml/2006/main" count="2391" uniqueCount="338">
  <si>
    <t>PWSID</t>
  </si>
  <si>
    <t>Name</t>
  </si>
  <si>
    <t>OSYear</t>
  </si>
  <si>
    <t>amount</t>
  </si>
  <si>
    <t>startYear</t>
  </si>
  <si>
    <t>endYear</t>
  </si>
  <si>
    <t>aveRate</t>
  </si>
  <si>
    <t>currentRemaining</t>
  </si>
  <si>
    <t>payments</t>
  </si>
  <si>
    <t>governance</t>
  </si>
  <si>
    <t>manager</t>
  </si>
  <si>
    <t>contractTermYrs</t>
  </si>
  <si>
    <t>contractAmount</t>
  </si>
  <si>
    <t>nEmployees</t>
  </si>
  <si>
    <t>ngoverningMunis</t>
  </si>
  <si>
    <t>nMunis</t>
  </si>
  <si>
    <t>nCounties</t>
  </si>
  <si>
    <t>defaultDebt</t>
  </si>
  <si>
    <t>populationServed</t>
  </si>
  <si>
    <t>meteredConnections</t>
  </si>
  <si>
    <t>pipeMiles</t>
  </si>
  <si>
    <t>aveVolume_MGD</t>
  </si>
  <si>
    <t>contractStart</t>
  </si>
  <si>
    <t>contractEnd</t>
  </si>
  <si>
    <t>WaterSewer</t>
  </si>
  <si>
    <t>nConnections</t>
  </si>
  <si>
    <t>sourceType</t>
  </si>
  <si>
    <t>name</t>
  </si>
  <si>
    <t>dateOnline</t>
  </si>
  <si>
    <t>challenges</t>
  </si>
  <si>
    <t>resolutions</t>
  </si>
  <si>
    <t>percentMethod</t>
  </si>
  <si>
    <t>amountBilled</t>
  </si>
  <si>
    <t>Means the sum doesn't match what was recorded</t>
  </si>
  <si>
    <t>These statements don't include depreciation but match earlier ones.</t>
  </si>
  <si>
    <t>Supplement with Financial statements</t>
  </si>
  <si>
    <t>Category</t>
  </si>
  <si>
    <t>SubCategory</t>
  </si>
  <si>
    <t>y1988</t>
  </si>
  <si>
    <t>y1989</t>
  </si>
  <si>
    <t>y1990</t>
  </si>
  <si>
    <t>y1991</t>
  </si>
  <si>
    <t>y1992</t>
  </si>
  <si>
    <t>y1993</t>
  </si>
  <si>
    <t>y1994</t>
  </si>
  <si>
    <t>y1995</t>
  </si>
  <si>
    <t>y1996</t>
  </si>
  <si>
    <t>y1997</t>
  </si>
  <si>
    <t>y1998</t>
  </si>
  <si>
    <t>y1999</t>
  </si>
  <si>
    <t>y2000</t>
  </si>
  <si>
    <t>y2001</t>
  </si>
  <si>
    <t>y2002</t>
  </si>
  <si>
    <t>y2003</t>
  </si>
  <si>
    <t>y2004</t>
  </si>
  <si>
    <t>y2005</t>
  </si>
  <si>
    <t>y2006</t>
  </si>
  <si>
    <t>y2007</t>
  </si>
  <si>
    <t>y2008</t>
  </si>
  <si>
    <t>y2009</t>
  </si>
  <si>
    <t>y2010</t>
  </si>
  <si>
    <t>y2011</t>
  </si>
  <si>
    <t>y2012</t>
  </si>
  <si>
    <t>y2013</t>
  </si>
  <si>
    <t>y2014</t>
  </si>
  <si>
    <t>y2015</t>
  </si>
  <si>
    <t>y2016</t>
  </si>
  <si>
    <t>y2017</t>
  </si>
  <si>
    <t>Revenues</t>
  </si>
  <si>
    <t>Total Operating Revenues</t>
  </si>
  <si>
    <t>Expenses</t>
  </si>
  <si>
    <t>Total Operating Expenses</t>
  </si>
  <si>
    <t>Other Income and (Expense)</t>
  </si>
  <si>
    <t>Revenue - Expense</t>
  </si>
  <si>
    <t>Total Other Income and Expenses</t>
  </si>
  <si>
    <t>Total nonoperating revenue and expenses</t>
  </si>
  <si>
    <t>Total Nonoperating Revenues and Expenses</t>
  </si>
  <si>
    <t>Net Income</t>
  </si>
  <si>
    <t>Retained Earnings</t>
  </si>
  <si>
    <t>Retained Earnings - Start of Year</t>
  </si>
  <si>
    <t>Retained Earnings - End of Year</t>
  </si>
  <si>
    <t>Change in Net Assets</t>
  </si>
  <si>
    <t>y2018</t>
  </si>
  <si>
    <t>Put any interesting about utility development, finances, etc. here</t>
  </si>
  <si>
    <t>document</t>
  </si>
  <si>
    <t>page</t>
  </si>
  <si>
    <t>description</t>
  </si>
  <si>
    <t>Also list the document and page number of interesting information so we can find it later.</t>
  </si>
  <si>
    <t>bondRatingMoody</t>
  </si>
  <si>
    <t>bondRatingSP</t>
  </si>
  <si>
    <t>systemRating</t>
  </si>
  <si>
    <t>bondAmount</t>
  </si>
  <si>
    <t>series</t>
  </si>
  <si>
    <t>payment</t>
  </si>
  <si>
    <t>taxable</t>
  </si>
  <si>
    <t>insured</t>
  </si>
  <si>
    <t>notes</t>
  </si>
  <si>
    <t>bondSeries</t>
  </si>
  <si>
    <t>scheduleType</t>
  </si>
  <si>
    <t>maturityYear</t>
  </si>
  <si>
    <t>month</t>
  </si>
  <si>
    <t>principalAmount</t>
  </si>
  <si>
    <t>couponRate</t>
  </si>
  <si>
    <t>remainingPrincipal</t>
  </si>
  <si>
    <t>interest</t>
  </si>
  <si>
    <t>yieldToMaturity</t>
  </si>
  <si>
    <t>price</t>
  </si>
  <si>
    <t>purpose</t>
  </si>
  <si>
    <t>debtName</t>
  </si>
  <si>
    <t>type</t>
  </si>
  <si>
    <t>year</t>
  </si>
  <si>
    <t>netIncome</t>
  </si>
  <si>
    <t>surplus</t>
  </si>
  <si>
    <t>principalInterest</t>
  </si>
  <si>
    <t>debtServCovNet</t>
  </si>
  <si>
    <t>debtServCovTotal</t>
  </si>
  <si>
    <t>principal</t>
  </si>
  <si>
    <t>total</t>
  </si>
  <si>
    <t>otherDebt</t>
  </si>
  <si>
    <t>totalDebtService</t>
  </si>
  <si>
    <t>members</t>
  </si>
  <si>
    <t>office</t>
  </si>
  <si>
    <t>termExpire</t>
  </si>
  <si>
    <t>municipality</t>
  </si>
  <si>
    <t>taxingPower</t>
  </si>
  <si>
    <t>areaMi2</t>
  </si>
  <si>
    <t>county</t>
  </si>
  <si>
    <t>systemName</t>
  </si>
  <si>
    <t>contractVolume_MGD</t>
  </si>
  <si>
    <t>role</t>
  </si>
  <si>
    <t>nameInf</t>
  </si>
  <si>
    <t>infType</t>
  </si>
  <si>
    <t>lastUpdate</t>
  </si>
  <si>
    <t>capacityMgal</t>
  </si>
  <si>
    <t>groupBy</t>
  </si>
  <si>
    <t>class</t>
  </si>
  <si>
    <t>tier</t>
  </si>
  <si>
    <t>location</t>
  </si>
  <si>
    <t>volume_MGD</t>
  </si>
  <si>
    <t>annual_MG</t>
  </si>
  <si>
    <t>grossPercent</t>
  </si>
  <si>
    <t>adjustedPercent</t>
  </si>
  <si>
    <t>method</t>
  </si>
  <si>
    <t>customer</t>
  </si>
  <si>
    <t>gallons</t>
  </si>
  <si>
    <t>revenue</t>
  </si>
  <si>
    <t>percentGal</t>
  </si>
  <si>
    <t>percentRev</t>
  </si>
  <si>
    <t>rateYear</t>
  </si>
  <si>
    <t>yearSet</t>
  </si>
  <si>
    <t>billFrequency</t>
  </si>
  <si>
    <t>charges</t>
  </si>
  <si>
    <t>chargeType</t>
  </si>
  <si>
    <t>classUnit</t>
  </si>
  <si>
    <t>cost</t>
  </si>
  <si>
    <t>costUnit</t>
  </si>
  <si>
    <t>uncollected</t>
  </si>
  <si>
    <t>percentCollected</t>
  </si>
  <si>
    <t>dateOffline</t>
  </si>
  <si>
    <t>Current Assets</t>
  </si>
  <si>
    <t>Restricted Assets</t>
  </si>
  <si>
    <t>Fixed Assets</t>
  </si>
  <si>
    <t>Other Assets</t>
  </si>
  <si>
    <t>Total Assets</t>
  </si>
  <si>
    <t>Current Liabilities</t>
  </si>
  <si>
    <t>Longterm Liabilities</t>
  </si>
  <si>
    <t>Total Liabilities</t>
  </si>
  <si>
    <t>Fund Equity</t>
  </si>
  <si>
    <t>Total Liabilities and Fund Equity</t>
  </si>
  <si>
    <t>Deferred</t>
  </si>
  <si>
    <t>rateCovenantCurrent</t>
  </si>
  <si>
    <t>rateCovenantTotal</t>
  </si>
  <si>
    <t>debtSRF</t>
  </si>
  <si>
    <t>ratesApproval</t>
  </si>
  <si>
    <t>openLoop</t>
  </si>
  <si>
    <t>otherClass</t>
  </si>
  <si>
    <t>peak_MGD</t>
  </si>
  <si>
    <t>percentUse</t>
  </si>
  <si>
    <t>included</t>
  </si>
  <si>
    <t>inclUnit</t>
  </si>
  <si>
    <t>PA7210002</t>
  </si>
  <si>
    <t>OS1990</t>
  </si>
  <si>
    <t>Carlisle</t>
  </si>
  <si>
    <t>Water</t>
  </si>
  <si>
    <t>Aaa</t>
  </si>
  <si>
    <t>AAA</t>
  </si>
  <si>
    <t>A</t>
  </si>
  <si>
    <t>This OS states that the water authority entered into a Lease Agreement with the borough where the authoriy leases its water system to the borough. The borough than agrees to operate and maintain the water system and to pay certain rentals for a term covering the whole life of the bonds</t>
  </si>
  <si>
    <t>Unknown (maybe yes)</t>
  </si>
  <si>
    <t>no</t>
  </si>
  <si>
    <t>annual</t>
  </si>
  <si>
    <t>Financial Guaranty Insurance Company</t>
  </si>
  <si>
    <t>Lease agreement with the Boro. Boro is allowed to levy taxes to pay back this bond</t>
  </si>
  <si>
    <t>Maturity</t>
  </si>
  <si>
    <t>December</t>
  </si>
  <si>
    <t>water system improvements</t>
  </si>
  <si>
    <t>capitalized interest (18 months)</t>
  </si>
  <si>
    <t>debt service reserve fund</t>
  </si>
  <si>
    <t>costs of issuance</t>
  </si>
  <si>
    <t>bond insurance</t>
  </si>
  <si>
    <t>Mandatory</t>
  </si>
  <si>
    <t>There was not a mandatory schedule, so I couldn't originally calculate the principal amounts to be paid during the mandatory redemption schedule. However, on pdf p 15 there is an amortization schedule. This listed "sinking fund redemptions" in place of principal maturities. Those numbers worked in the schedule when I entered them in.</t>
  </si>
  <si>
    <t>no outstanding debt as of 1990</t>
  </si>
  <si>
    <t>All water system debt was incurred through issuance of bonds between 1948n&amp; 1965. All of them were retired by 1981 and by 1990, the authority had no outstanding debt</t>
  </si>
  <si>
    <t>NONE</t>
  </si>
  <si>
    <t>Steven Fishman</t>
  </si>
  <si>
    <t>Joseph Kroon</t>
  </si>
  <si>
    <t>George Davidson</t>
  </si>
  <si>
    <t>William Snyder</t>
  </si>
  <si>
    <t>E. Steve Clever</t>
  </si>
  <si>
    <t>Chairman</t>
  </si>
  <si>
    <t>Vice-Chairman</t>
  </si>
  <si>
    <t>Treasurer</t>
  </si>
  <si>
    <t>Secretary</t>
  </si>
  <si>
    <t>Ass't Secretary/Treasurer</t>
  </si>
  <si>
    <t>Authority</t>
  </si>
  <si>
    <t>Yes</t>
  </si>
  <si>
    <t>Allen Loomis Jr.</t>
  </si>
  <si>
    <t>In this case, the borough is partially managing the authority so the borough has taxing power. Allen Loomis I the borough manager</t>
  </si>
  <si>
    <t>NA</t>
  </si>
  <si>
    <t>No</t>
  </si>
  <si>
    <t>Square miles refers just to area of the borough of Carlisle</t>
  </si>
  <si>
    <t>Cumberland</t>
  </si>
  <si>
    <t>Borough</t>
  </si>
  <si>
    <t>Middleton</t>
  </si>
  <si>
    <t>no data on water sources</t>
  </si>
  <si>
    <t>water</t>
  </si>
  <si>
    <t>no data</t>
  </si>
  <si>
    <t>quarterly</t>
  </si>
  <si>
    <t>flat rate</t>
  </si>
  <si>
    <t>meter size</t>
  </si>
  <si>
    <t>inches</t>
  </si>
  <si>
    <t>flat fee</t>
  </si>
  <si>
    <t>consumption</t>
  </si>
  <si>
    <t>volume</t>
  </si>
  <si>
    <t>ft^3</t>
  </si>
  <si>
    <t>per 100 cubic feet</t>
  </si>
  <si>
    <t>Charges</t>
  </si>
  <si>
    <t>Insurance</t>
  </si>
  <si>
    <t>Benefits</t>
  </si>
  <si>
    <t>Taxes</t>
  </si>
  <si>
    <t>Water plant</t>
  </si>
  <si>
    <t>Distribution</t>
  </si>
  <si>
    <t>Maintenance</t>
  </si>
  <si>
    <t>Depreciation</t>
  </si>
  <si>
    <t>Refund of Revenue</t>
  </si>
  <si>
    <t>Interest income</t>
  </si>
  <si>
    <t>Miscellaneous</t>
  </si>
  <si>
    <t>No information on assets or liabilities. No data on revenue collected or lost water</t>
  </si>
  <si>
    <t>OS1992</t>
  </si>
  <si>
    <t>construction fund</t>
  </si>
  <si>
    <t>Series 1990</t>
  </si>
  <si>
    <t>Bond</t>
  </si>
  <si>
    <t>only debt is the series 1990 bond previously referenced</t>
  </si>
  <si>
    <t>DebtSRF total</t>
  </si>
  <si>
    <t>no debt</t>
  </si>
  <si>
    <t>Admin + Accounting</t>
  </si>
  <si>
    <t>B</t>
  </si>
  <si>
    <t>refund 1990 bonds</t>
  </si>
  <si>
    <t>bond</t>
  </si>
  <si>
    <t>Series 1992</t>
  </si>
  <si>
    <t>Charles Shrader</t>
  </si>
  <si>
    <t>authority</t>
  </si>
  <si>
    <t>yes</t>
  </si>
  <si>
    <t>allen Loomis Jr.</t>
  </si>
  <si>
    <t>nA</t>
  </si>
  <si>
    <t>Agreement is in effect with both South Middleton Township and North Middleton Township</t>
  </si>
  <si>
    <t>no other data on water sources</t>
  </si>
  <si>
    <t>Bonds + capital</t>
  </si>
  <si>
    <t>Transfers</t>
  </si>
  <si>
    <t>Contingency</t>
  </si>
  <si>
    <t>OS1993</t>
  </si>
  <si>
    <t>No info for any of these bonds on customers base, usage, leakage, or types of customer billing</t>
  </si>
  <si>
    <t>C</t>
  </si>
  <si>
    <t>financial Guaranty Insurance Company</t>
  </si>
  <si>
    <t>refund 1992 bonds</t>
  </si>
  <si>
    <t>Series 1993</t>
  </si>
  <si>
    <t>this includes the 1993 series A+B bonds</t>
  </si>
  <si>
    <t xml:space="preserve"> </t>
  </si>
  <si>
    <t>Line Item</t>
  </si>
  <si>
    <t>Notes</t>
  </si>
  <si>
    <t>[1]</t>
  </si>
  <si>
    <t>Enter as shown in the Total Operating Revenues line</t>
  </si>
  <si>
    <t>[2]</t>
  </si>
  <si>
    <t>Enter as shown in the Total Operating Expenses line</t>
  </si>
  <si>
    <t>[3]</t>
  </si>
  <si>
    <t>Depreciation &amp; Amortization Expenses</t>
  </si>
  <si>
    <t>Depreciation and amortization are listed as a line item within Operating Expenses</t>
  </si>
  <si>
    <t>[4]</t>
  </si>
  <si>
    <t>Debt Principal Payments</t>
  </si>
  <si>
    <t>Enter $0 if there were no debt service payments</t>
  </si>
  <si>
    <t>[4b]</t>
  </si>
  <si>
    <t>Debt Interest Payments</t>
  </si>
  <si>
    <t>[5]</t>
  </si>
  <si>
    <t>Current Assets, excluding inventories, restricted cash, prepaids</t>
  </si>
  <si>
    <t>Total Current Assets minus all inventories, prepaid items and any kind of restricted cash or restricted assets that cannot be used to pay for Current Liabilities</t>
  </si>
  <si>
    <t>[6]</t>
  </si>
  <si>
    <t>Current Liabilities, excluding deposits &amp; bond anticipation notes</t>
  </si>
  <si>
    <t>Total Current Liabilities minus all refundable deposits and bond anticipation notes</t>
  </si>
  <si>
    <t>[7]</t>
  </si>
  <si>
    <t>Unrestricted Cash &amp; Investments</t>
  </si>
  <si>
    <t>Unrestricted Cash &amp; Investments (and Cash Equivalents) is listed as a line item within Current Assets</t>
  </si>
  <si>
    <t>[8]</t>
  </si>
  <si>
    <t>Total Accumulated Depreciation</t>
  </si>
  <si>
    <t>Total accumulated depreciation on capital assets being depreciated (buildings, equipment, other improvements) is usually shown in the Detail Notes on Capital Assets.</t>
  </si>
  <si>
    <t>[9]</t>
  </si>
  <si>
    <t>Total Depreciable Capital Assets</t>
  </si>
  <si>
    <t>Enter the total value of capital assets being depreciated (buildings, equipment, othre improvements) only. Often listed in Detail Notes on Capital Assets.</t>
  </si>
  <si>
    <t>[10]</t>
  </si>
  <si>
    <t>[11]</t>
  </si>
  <si>
    <t>[12]</t>
  </si>
  <si>
    <t>Capital Spending</t>
  </si>
  <si>
    <t>Enter Current PPE less Prior PPE + Depreciation</t>
  </si>
  <si>
    <t>Indicators</t>
  </si>
  <si>
    <t>Formula</t>
  </si>
  <si>
    <t>Operating Ratio (including depreciation)</t>
  </si>
  <si>
    <r>
      <rPr>
        <u/>
        <sz val="11"/>
        <color theme="1"/>
        <rFont val="Calibri"/>
        <family val="2"/>
        <scheme val="minor"/>
      </rPr>
      <t xml:space="preserve">_[1]_ </t>
    </r>
    <r>
      <rPr>
        <sz val="11"/>
        <color theme="1"/>
        <rFont val="Calibri"/>
        <family val="2"/>
        <scheme val="minor"/>
      </rPr>
      <t xml:space="preserve">
[2]</t>
    </r>
  </si>
  <si>
    <t>Operating Ratio (not including depreciation)</t>
  </si>
  <si>
    <r>
      <t>___</t>
    </r>
    <r>
      <rPr>
        <u/>
        <sz val="11"/>
        <color theme="1"/>
        <rFont val="Calibri"/>
        <family val="2"/>
        <scheme val="minor"/>
      </rPr>
      <t>[1]</t>
    </r>
    <r>
      <rPr>
        <sz val="11"/>
        <color theme="1"/>
        <rFont val="Calibri"/>
        <family val="2"/>
        <scheme val="minor"/>
      </rPr>
      <t xml:space="preserve">___
 [2] - [3] </t>
    </r>
  </si>
  <si>
    <t>Debt Service coverage ratio</t>
  </si>
  <si>
    <r>
      <t xml:space="preserve">_[1] -  [2] + [3] _
</t>
    </r>
    <r>
      <rPr>
        <sz val="11"/>
        <color theme="1"/>
        <rFont val="Calibri"/>
        <family val="2"/>
        <scheme val="minor"/>
      </rPr>
      <t>[4] + [4b]</t>
    </r>
  </si>
  <si>
    <t>Quick Ratio</t>
  </si>
  <si>
    <r>
      <t xml:space="preserve">_[5]_
</t>
    </r>
    <r>
      <rPr>
        <sz val="11"/>
        <color theme="1"/>
        <rFont val="Calibri"/>
        <family val="2"/>
        <scheme val="minor"/>
      </rPr>
      <t>[6]</t>
    </r>
  </si>
  <si>
    <t>Days cash on hand</t>
  </si>
  <si>
    <r>
      <t xml:space="preserve">____[7]____
</t>
    </r>
    <r>
      <rPr>
        <sz val="11"/>
        <color theme="1"/>
        <rFont val="Calibri"/>
        <family val="2"/>
        <scheme val="minor"/>
      </rPr>
      <t>(([2] - [3])/365)</t>
    </r>
  </si>
  <si>
    <t>Percent of capital assets depreciated</t>
  </si>
  <si>
    <r>
      <t xml:space="preserve">_[8]_
</t>
    </r>
    <r>
      <rPr>
        <sz val="11"/>
        <color theme="1"/>
        <rFont val="Calibri"/>
        <family val="2"/>
        <scheme val="minor"/>
      </rPr>
      <t>[9]</t>
    </r>
  </si>
  <si>
    <t>Debt to Equity Ratio</t>
  </si>
  <si>
    <r>
      <t>__</t>
    </r>
    <r>
      <rPr>
        <u/>
        <sz val="11"/>
        <color theme="1"/>
        <rFont val="Calibri"/>
        <family val="2"/>
        <scheme val="minor"/>
      </rPr>
      <t>[11]</t>
    </r>
    <r>
      <rPr>
        <sz val="11"/>
        <color theme="1"/>
        <rFont val="Calibri"/>
        <family val="2"/>
        <scheme val="minor"/>
      </rPr>
      <t>__
( [10] - [11])</t>
    </r>
  </si>
  <si>
    <t>*</t>
  </si>
  <si>
    <t>Average plant age</t>
  </si>
  <si>
    <r>
      <t xml:space="preserve">_[8]_
</t>
    </r>
    <r>
      <rPr>
        <sz val="11"/>
        <color theme="1"/>
        <rFont val="Calibri"/>
        <family val="2"/>
        <scheme val="minor"/>
      </rPr>
      <t>[3]</t>
    </r>
  </si>
  <si>
    <t>**</t>
  </si>
  <si>
    <t>CapEx</t>
  </si>
  <si>
    <t>Replacement ratio</t>
  </si>
  <si>
    <r>
      <rPr>
        <u/>
        <sz val="11"/>
        <color theme="1"/>
        <rFont val="Calibri"/>
        <family val="2"/>
        <scheme val="minor"/>
      </rPr>
      <t xml:space="preserve">_CapEx_
</t>
    </r>
    <r>
      <rPr>
        <sz val="11"/>
        <color theme="1"/>
        <rFont val="Calibri"/>
        <family val="2"/>
        <scheme val="minor"/>
      </rPr>
      <t>[3]</t>
    </r>
  </si>
  <si>
    <t>*in cases where accumulated depcreciation is not available, calculate as: 35 - (net PPE / annual depreciation expense)</t>
  </si>
  <si>
    <t>**can also look in cash flow statement for capex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</si>
</sst>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3" formatCode="_(* #,##0.00_);_(* \(#,##0.00\);_(* &quot;-&quot;??_);_(@_)"/>
    <numFmt numFmtId="164" formatCode="_(* #,##0_);_(* \(#,##0\);_(* &quot;-&quot;??_);_(@_)"/>
    <numFmt numFmtId="165" formatCode="0.000"/>
    <numFmt numFmtId="166" formatCode="0.0000"/>
    <numFmt numFmtId="167" formatCode="0.0"/>
  </numFmts>
  <fonts count="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11"/>
      <color rgb="FF000000"/>
      <name val="Calibri"/>
      <family val="2"/>
      <scheme val="minor"/>
    </font>
    <font>
      <sz val="8"/>
      <name val="Calibri"/>
      <family val="2"/>
      <scheme val="minor"/>
    </font>
    <font>
      <sz val="12"/>
      <color theme="1"/>
      <name val="Calibri"/>
      <family val="2"/>
      <scheme val="minor"/>
    </font>
    <font>
      <sz val="12"/>
      <color theme="1" tint="0.34998626667073579"/>
      <name val="Calibri"/>
      <family val="2"/>
      <scheme val="minor"/>
    </font>
    <font>
      <b/>
      <sz val="12"/>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rgb="FFFFFFFF"/>
        <bgColor rgb="FF000000"/>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7">
    <xf numFmtId="0" fontId="0" fillId="0" borderId="0" xfId="0"/>
    <xf numFmtId="0" fontId="0" fillId="2" borderId="0" xfId="0" applyFill="1"/>
    <xf numFmtId="0" fontId="3" fillId="2" borderId="1" xfId="0" applyFont="1" applyFill="1" applyBorder="1" applyAlignment="1">
      <alignment horizontal="center"/>
    </xf>
    <xf numFmtId="164" fontId="3" fillId="2" borderId="1" xfId="1" applyNumberFormat="1" applyFont="1" applyFill="1" applyBorder="1"/>
    <xf numFmtId="0" fontId="3" fillId="2" borderId="1" xfId="0" applyFont="1" applyFill="1" applyBorder="1"/>
    <xf numFmtId="164" fontId="3" fillId="2" borderId="1" xfId="1" applyNumberFormat="1" applyFont="1" applyFill="1" applyBorder="1" applyAlignment="1">
      <alignment horizontal="center"/>
    </xf>
    <xf numFmtId="165" fontId="3" fillId="2" borderId="1" xfId="0" applyNumberFormat="1" applyFont="1" applyFill="1" applyBorder="1" applyAlignment="1">
      <alignment horizontal="center"/>
    </xf>
    <xf numFmtId="0" fontId="3" fillId="2" borderId="0" xfId="0" applyFont="1" applyFill="1"/>
    <xf numFmtId="164" fontId="3" fillId="2" borderId="1" xfId="1" applyNumberFormat="1" applyFont="1" applyFill="1" applyBorder="1" applyAlignment="1"/>
    <xf numFmtId="2" fontId="3" fillId="2" borderId="1" xfId="1" applyNumberFormat="1" applyFont="1" applyFill="1" applyBorder="1" applyAlignment="1">
      <alignment horizontal="center" vertical="center"/>
    </xf>
    <xf numFmtId="164" fontId="0" fillId="2" borderId="0" xfId="1" applyNumberFormat="1" applyFont="1" applyFill="1" applyAlignment="1">
      <alignment horizontal="center"/>
    </xf>
    <xf numFmtId="164" fontId="3" fillId="3" borderId="0" xfId="1" applyNumberFormat="1" applyFont="1" applyFill="1" applyAlignment="1">
      <alignment horizontal="left"/>
    </xf>
    <xf numFmtId="164" fontId="3" fillId="3" borderId="0" xfId="1" applyNumberFormat="1" applyFont="1" applyFill="1" applyAlignment="1">
      <alignment horizontal="center"/>
    </xf>
    <xf numFmtId="164" fontId="0" fillId="2" borderId="0" xfId="1" applyNumberFormat="1" applyFont="1" applyFill="1"/>
    <xf numFmtId="164" fontId="2" fillId="2" borderId="0" xfId="1" applyNumberFormat="1" applyFont="1" applyFill="1"/>
    <xf numFmtId="164" fontId="3" fillId="2" borderId="0" xfId="1" applyNumberFormat="1" applyFont="1" applyFill="1" applyAlignment="1">
      <alignment horizontal="center"/>
    </xf>
    <xf numFmtId="164" fontId="3" fillId="2" borderId="0" xfId="1" applyNumberFormat="1" applyFont="1" applyFill="1"/>
    <xf numFmtId="0" fontId="4" fillId="2" borderId="0" xfId="0" applyFont="1" applyFill="1"/>
    <xf numFmtId="0" fontId="3" fillId="2" borderId="1" xfId="0" applyFont="1" applyFill="1" applyBorder="1" applyAlignment="1">
      <alignment vertical="center"/>
    </xf>
    <xf numFmtId="0" fontId="0" fillId="2" borderId="0" xfId="0" applyFont="1" applyFill="1"/>
    <xf numFmtId="0" fontId="0" fillId="2" borderId="0" xfId="0" applyFill="1" applyAlignment="1">
      <alignment wrapText="1"/>
    </xf>
    <xf numFmtId="1" fontId="0" fillId="2" borderId="0" xfId="0" applyNumberFormat="1" applyFill="1"/>
    <xf numFmtId="0" fontId="0" fillId="0" borderId="0" xfId="0" applyFill="1"/>
    <xf numFmtId="1" fontId="0" fillId="0" borderId="0" xfId="0" applyNumberFormat="1" applyFill="1"/>
    <xf numFmtId="0" fontId="5" fillId="4" borderId="0" xfId="0" applyFont="1" applyFill="1"/>
    <xf numFmtId="14" fontId="0" fillId="2" borderId="0" xfId="0" applyNumberFormat="1" applyFill="1"/>
    <xf numFmtId="3" fontId="0" fillId="2" borderId="0" xfId="0" applyNumberFormat="1" applyFill="1"/>
    <xf numFmtId="166" fontId="0" fillId="2" borderId="0" xfId="0" applyNumberFormat="1" applyFill="1"/>
    <xf numFmtId="164" fontId="0" fillId="2" borderId="0" xfId="0" applyNumberFormat="1" applyFill="1"/>
    <xf numFmtId="0" fontId="0" fillId="2" borderId="0" xfId="0" applyFill="1" applyAlignment="1">
      <alignment horizontal="left" wrapText="1"/>
    </xf>
    <xf numFmtId="0" fontId="3" fillId="0" borderId="1" xfId="0" applyFont="1" applyBorder="1"/>
    <xf numFmtId="0" fontId="7" fillId="0" borderId="0" xfId="0" applyFont="1"/>
    <xf numFmtId="0" fontId="8" fillId="0" borderId="0" xfId="0" applyFont="1" applyAlignment="1">
      <alignment horizontal="left" indent="1"/>
    </xf>
    <xf numFmtId="3" fontId="0" fillId="0" borderId="0" xfId="0" applyNumberFormat="1"/>
    <xf numFmtId="164" fontId="0" fillId="0" borderId="0" xfId="1" applyNumberFormat="1" applyFont="1"/>
    <xf numFmtId="6" fontId="0" fillId="0" borderId="0" xfId="0" applyNumberFormat="1"/>
    <xf numFmtId="0" fontId="9" fillId="0" borderId="1" xfId="0" applyFont="1" applyBorder="1"/>
    <xf numFmtId="0" fontId="3" fillId="0" borderId="0" xfId="0" applyFont="1"/>
    <xf numFmtId="0" fontId="0" fillId="0" borderId="0" xfId="0" applyAlignment="1">
      <alignment horizontal="center" vertical="center" wrapText="1"/>
    </xf>
    <xf numFmtId="2" fontId="0" fillId="0" borderId="0" xfId="0" applyNumberFormat="1"/>
    <xf numFmtId="0" fontId="10" fillId="0" borderId="0" xfId="0" applyFont="1" applyAlignment="1">
      <alignment horizontal="center" vertical="center" wrapText="1"/>
    </xf>
    <xf numFmtId="1" fontId="0" fillId="0" borderId="0" xfId="0" applyNumberFormat="1"/>
    <xf numFmtId="9" fontId="0" fillId="0" borderId="0" xfId="2" applyFont="1"/>
    <xf numFmtId="167" fontId="0" fillId="0" borderId="0" xfId="0" applyNumberFormat="1"/>
    <xf numFmtId="0" fontId="0" fillId="0" borderId="0" xfId="0" applyAlignment="1">
      <alignment horizontal="center" vertical="center"/>
    </xf>
    <xf numFmtId="0" fontId="0" fillId="0" borderId="0" xfId="0" applyAlignment="1">
      <alignment wrapText="1"/>
    </xf>
    <xf numFmtId="0" fontId="0" fillId="0" borderId="0" xfId="0"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3"/>
  <sheetViews>
    <sheetView workbookViewId="0">
      <selection activeCell="C13" sqref="C13"/>
    </sheetView>
  </sheetViews>
  <sheetFormatPr defaultColWidth="8.77734375" defaultRowHeight="14.4" x14ac:dyDescent="0.3"/>
  <cols>
    <col min="1" max="1" width="10.77734375" style="1" customWidth="1"/>
    <col min="2" max="16384" width="8.77734375" style="1"/>
  </cols>
  <sheetData>
    <row r="1" spans="1:27" ht="18" x14ac:dyDescent="0.35">
      <c r="A1" s="17" t="s">
        <v>83</v>
      </c>
    </row>
    <row r="2" spans="1:27" ht="18" x14ac:dyDescent="0.35">
      <c r="A2" s="17" t="s">
        <v>87</v>
      </c>
    </row>
    <row r="4" spans="1:27" x14ac:dyDescent="0.3">
      <c r="A4" s="18" t="s">
        <v>84</v>
      </c>
      <c r="B4" s="18" t="s">
        <v>85</v>
      </c>
      <c r="C4" s="18" t="s">
        <v>86</v>
      </c>
    </row>
    <row r="5" spans="1:27" ht="21" customHeight="1" x14ac:dyDescent="0.3">
      <c r="A5" s="1" t="s">
        <v>181</v>
      </c>
      <c r="B5" s="1">
        <v>8</v>
      </c>
      <c r="C5" s="29" t="s">
        <v>187</v>
      </c>
      <c r="D5" s="29"/>
      <c r="E5" s="29"/>
      <c r="F5" s="29"/>
      <c r="G5" s="29"/>
      <c r="H5" s="29"/>
      <c r="I5" s="29"/>
      <c r="J5" s="29"/>
      <c r="K5" s="29"/>
      <c r="L5" s="29"/>
      <c r="M5" s="20"/>
      <c r="N5" s="20"/>
      <c r="O5" s="20"/>
      <c r="P5" s="20"/>
      <c r="Q5" s="20"/>
      <c r="R5" s="20"/>
      <c r="S5" s="20"/>
      <c r="T5" s="20"/>
      <c r="U5" s="20"/>
      <c r="V5" s="20"/>
      <c r="W5" s="20"/>
      <c r="X5" s="20"/>
      <c r="Y5" s="20"/>
      <c r="Z5" s="20"/>
      <c r="AA5" s="20"/>
    </row>
    <row r="6" spans="1:27" x14ac:dyDescent="0.3">
      <c r="C6" s="29"/>
      <c r="D6" s="29"/>
      <c r="E6" s="29"/>
      <c r="F6" s="29"/>
      <c r="G6" s="29"/>
      <c r="H6" s="29"/>
      <c r="I6" s="29"/>
      <c r="J6" s="29"/>
      <c r="K6" s="29"/>
      <c r="L6" s="29"/>
      <c r="M6" s="20"/>
      <c r="N6" s="20"/>
      <c r="O6" s="20"/>
      <c r="P6" s="20"/>
      <c r="Q6" s="20"/>
      <c r="R6" s="20"/>
      <c r="S6" s="20"/>
      <c r="T6" s="20"/>
      <c r="U6" s="20"/>
      <c r="V6" s="20"/>
      <c r="W6" s="20"/>
      <c r="X6" s="20"/>
      <c r="Y6" s="20"/>
      <c r="Z6" s="20"/>
      <c r="AA6" s="20"/>
    </row>
    <row r="7" spans="1:27" x14ac:dyDescent="0.3">
      <c r="C7" s="29"/>
      <c r="D7" s="29"/>
      <c r="E7" s="29"/>
      <c r="F7" s="29"/>
      <c r="G7" s="29"/>
      <c r="H7" s="29"/>
      <c r="I7" s="29"/>
      <c r="J7" s="29"/>
      <c r="K7" s="29"/>
      <c r="L7" s="29"/>
    </row>
    <row r="8" spans="1:27" x14ac:dyDescent="0.3">
      <c r="A8" s="1" t="s">
        <v>181</v>
      </c>
      <c r="B8" s="1">
        <v>15</v>
      </c>
      <c r="C8" s="1" t="s">
        <v>201</v>
      </c>
    </row>
    <row r="9" spans="1:27" x14ac:dyDescent="0.3">
      <c r="A9" s="1" t="s">
        <v>181</v>
      </c>
      <c r="B9" s="1">
        <v>17</v>
      </c>
      <c r="C9" s="1" t="s">
        <v>203</v>
      </c>
    </row>
    <row r="10" spans="1:27" x14ac:dyDescent="0.3">
      <c r="A10" s="1" t="s">
        <v>181</v>
      </c>
      <c r="C10" s="1" t="s">
        <v>248</v>
      </c>
    </row>
    <row r="11" spans="1:27" x14ac:dyDescent="0.3">
      <c r="A11" s="1" t="s">
        <v>249</v>
      </c>
      <c r="C11" s="1" t="s">
        <v>248</v>
      </c>
    </row>
    <row r="12" spans="1:27" x14ac:dyDescent="0.3">
      <c r="A12" s="1" t="s">
        <v>271</v>
      </c>
      <c r="C12" s="1" t="s">
        <v>248</v>
      </c>
    </row>
    <row r="13" spans="1:27" x14ac:dyDescent="0.3">
      <c r="A13" s="1" t="s">
        <v>271</v>
      </c>
      <c r="C13" s="1" t="s">
        <v>272</v>
      </c>
    </row>
  </sheetData>
  <mergeCells count="1">
    <mergeCell ref="C5:L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4"/>
  <sheetViews>
    <sheetView workbookViewId="0">
      <selection activeCell="G3" sqref="G3"/>
    </sheetView>
  </sheetViews>
  <sheetFormatPr defaultColWidth="8.77734375" defaultRowHeight="14.4" x14ac:dyDescent="0.3"/>
  <cols>
    <col min="1" max="3" width="8.77734375" style="1"/>
    <col min="4" max="4" width="11.109375" style="1" bestFit="1" customWidth="1"/>
    <col min="5" max="16384" width="8.77734375" style="1"/>
  </cols>
  <sheetData>
    <row r="1" spans="1:8" x14ac:dyDescent="0.3">
      <c r="A1" s="2" t="s">
        <v>0</v>
      </c>
      <c r="B1" s="2" t="s">
        <v>27</v>
      </c>
      <c r="C1" s="2" t="s">
        <v>2</v>
      </c>
      <c r="D1" s="2" t="s">
        <v>24</v>
      </c>
      <c r="E1" s="2" t="s">
        <v>126</v>
      </c>
      <c r="F1" s="2" t="s">
        <v>123</v>
      </c>
      <c r="G1" s="2" t="s">
        <v>109</v>
      </c>
      <c r="H1" s="4" t="s">
        <v>96</v>
      </c>
    </row>
    <row r="2" spans="1:8" x14ac:dyDescent="0.3">
      <c r="A2" s="24" t="s">
        <v>180</v>
      </c>
      <c r="B2" s="24" t="s">
        <v>182</v>
      </c>
      <c r="C2" s="24">
        <v>1990</v>
      </c>
      <c r="D2" s="1" t="s">
        <v>183</v>
      </c>
      <c r="E2" s="1" t="s">
        <v>222</v>
      </c>
      <c r="F2" s="1" t="s">
        <v>182</v>
      </c>
      <c r="G2" s="1" t="s">
        <v>223</v>
      </c>
    </row>
    <row r="3" spans="1:8" x14ac:dyDescent="0.3">
      <c r="A3" s="24" t="s">
        <v>180</v>
      </c>
      <c r="B3" s="24" t="s">
        <v>182</v>
      </c>
      <c r="C3" s="1">
        <v>1992</v>
      </c>
      <c r="D3" s="1" t="s">
        <v>183</v>
      </c>
      <c r="E3" s="1" t="s">
        <v>222</v>
      </c>
      <c r="F3" s="1" t="s">
        <v>182</v>
      </c>
      <c r="G3" s="1" t="s">
        <v>223</v>
      </c>
    </row>
    <row r="4" spans="1:8" x14ac:dyDescent="0.3">
      <c r="A4" s="24" t="s">
        <v>180</v>
      </c>
      <c r="B4" s="24" t="s">
        <v>182</v>
      </c>
      <c r="C4" s="1">
        <v>1993</v>
      </c>
      <c r="D4" s="1" t="s">
        <v>183</v>
      </c>
      <c r="E4" s="1" t="s">
        <v>222</v>
      </c>
      <c r="F4" s="1" t="s">
        <v>182</v>
      </c>
      <c r="G4" s="1" t="s">
        <v>223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4"/>
  <sheetViews>
    <sheetView tabSelected="1" workbookViewId="0">
      <selection activeCell="K5" sqref="K5"/>
    </sheetView>
  </sheetViews>
  <sheetFormatPr defaultColWidth="8.77734375" defaultRowHeight="14.4" x14ac:dyDescent="0.3"/>
  <cols>
    <col min="1" max="2" width="8.77734375" style="1"/>
    <col min="3" max="3" width="11.109375" style="1" bestFit="1" customWidth="1"/>
    <col min="4" max="4" width="11.77734375" style="1" bestFit="1" customWidth="1"/>
    <col min="5" max="5" width="15.77734375" style="1" bestFit="1" customWidth="1"/>
    <col min="6" max="6" width="20" style="1" bestFit="1" customWidth="1"/>
    <col min="7" max="8" width="8.77734375" style="1"/>
    <col min="9" max="9" width="11.33203125" style="1" bestFit="1" customWidth="1"/>
    <col min="10" max="10" width="10.44140625" style="1" bestFit="1" customWidth="1"/>
    <col min="11" max="16384" width="8.77734375" style="1"/>
  </cols>
  <sheetData>
    <row r="1" spans="1:11" x14ac:dyDescent="0.3">
      <c r="A1" s="2" t="s">
        <v>0</v>
      </c>
      <c r="B1" s="2" t="s">
        <v>2</v>
      </c>
      <c r="C1" s="2" t="s">
        <v>24</v>
      </c>
      <c r="D1" s="2" t="s">
        <v>127</v>
      </c>
      <c r="E1" s="2" t="s">
        <v>21</v>
      </c>
      <c r="F1" s="2" t="s">
        <v>128</v>
      </c>
      <c r="G1" s="2" t="s">
        <v>109</v>
      </c>
      <c r="H1" s="2" t="s">
        <v>129</v>
      </c>
      <c r="I1" s="2" t="s">
        <v>22</v>
      </c>
      <c r="J1" s="2" t="s">
        <v>23</v>
      </c>
      <c r="K1" s="2" t="s">
        <v>96</v>
      </c>
    </row>
    <row r="2" spans="1:11" x14ac:dyDescent="0.3">
      <c r="A2" s="24" t="s">
        <v>180</v>
      </c>
      <c r="B2" s="24">
        <v>1990</v>
      </c>
      <c r="C2" s="24" t="s">
        <v>183</v>
      </c>
      <c r="D2" s="1" t="s">
        <v>224</v>
      </c>
      <c r="I2" s="1">
        <v>1985</v>
      </c>
    </row>
    <row r="3" spans="1:11" x14ac:dyDescent="0.3">
      <c r="A3" s="24" t="s">
        <v>180</v>
      </c>
      <c r="B3" s="24">
        <v>1992</v>
      </c>
      <c r="C3" s="1" t="s">
        <v>183</v>
      </c>
      <c r="D3" s="1" t="s">
        <v>224</v>
      </c>
      <c r="I3" s="1">
        <v>1985</v>
      </c>
    </row>
    <row r="4" spans="1:11" x14ac:dyDescent="0.3">
      <c r="A4" s="24" t="s">
        <v>180</v>
      </c>
      <c r="B4" s="24">
        <v>1993</v>
      </c>
      <c r="C4" s="1" t="s">
        <v>183</v>
      </c>
      <c r="D4" s="1" t="s">
        <v>224</v>
      </c>
      <c r="I4" s="1">
        <v>1985</v>
      </c>
      <c r="K4" s="1" t="s">
        <v>266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4"/>
  <sheetViews>
    <sheetView workbookViewId="0">
      <selection activeCell="M4" sqref="M4"/>
    </sheetView>
  </sheetViews>
  <sheetFormatPr defaultColWidth="8.77734375" defaultRowHeight="14.4" x14ac:dyDescent="0.3"/>
  <cols>
    <col min="1" max="6" width="8.77734375" style="1"/>
    <col min="7" max="7" width="10.109375" style="1" bestFit="1" customWidth="1"/>
    <col min="8" max="8" width="8.77734375" style="1"/>
    <col min="9" max="9" width="11.33203125" style="1" bestFit="1" customWidth="1"/>
    <col min="10" max="16384" width="8.77734375" style="1"/>
  </cols>
  <sheetData>
    <row r="1" spans="1:13" x14ac:dyDescent="0.3">
      <c r="A1" s="2" t="s">
        <v>0</v>
      </c>
      <c r="B1" s="2" t="s">
        <v>27</v>
      </c>
      <c r="C1" s="2" t="s">
        <v>2</v>
      </c>
      <c r="D1" s="4" t="s">
        <v>26</v>
      </c>
      <c r="E1" s="4" t="s">
        <v>130</v>
      </c>
      <c r="F1" s="4" t="s">
        <v>131</v>
      </c>
      <c r="G1" s="4" t="s">
        <v>28</v>
      </c>
      <c r="H1" s="4" t="s">
        <v>132</v>
      </c>
      <c r="I1" s="4" t="s">
        <v>133</v>
      </c>
      <c r="J1" s="4" t="s">
        <v>158</v>
      </c>
      <c r="K1" s="4" t="s">
        <v>29</v>
      </c>
      <c r="L1" s="4" t="s">
        <v>30</v>
      </c>
      <c r="M1" s="4" t="s">
        <v>96</v>
      </c>
    </row>
    <row r="2" spans="1:13" x14ac:dyDescent="0.3">
      <c r="A2" s="24" t="s">
        <v>180</v>
      </c>
      <c r="B2" s="24" t="s">
        <v>182</v>
      </c>
      <c r="C2" s="1">
        <v>1990</v>
      </c>
      <c r="I2" s="1">
        <f>2.6+0.87</f>
        <v>3.47</v>
      </c>
      <c r="M2" s="1" t="s">
        <v>225</v>
      </c>
    </row>
    <row r="3" spans="1:13" x14ac:dyDescent="0.3">
      <c r="A3" s="24" t="s">
        <v>180</v>
      </c>
      <c r="B3" s="24" t="s">
        <v>182</v>
      </c>
      <c r="C3" s="1">
        <v>1992</v>
      </c>
      <c r="I3" s="1">
        <f>2.6+0.87</f>
        <v>3.47</v>
      </c>
    </row>
    <row r="4" spans="1:13" x14ac:dyDescent="0.3">
      <c r="A4" s="24" t="s">
        <v>180</v>
      </c>
      <c r="B4" s="24" t="s">
        <v>182</v>
      </c>
      <c r="C4" s="1">
        <v>1992</v>
      </c>
      <c r="I4" s="1">
        <f t="shared" ref="I4" si="0">2.6+0.87</f>
        <v>3.47</v>
      </c>
      <c r="M4" s="1" t="s">
        <v>267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4"/>
  <sheetViews>
    <sheetView workbookViewId="0">
      <selection activeCell="J5" sqref="J5"/>
    </sheetView>
  </sheetViews>
  <sheetFormatPr defaultColWidth="8.77734375" defaultRowHeight="14.4" x14ac:dyDescent="0.3"/>
  <cols>
    <col min="1" max="3" width="8.77734375" style="1"/>
    <col min="4" max="4" width="10.77734375" style="1" bestFit="1" customWidth="1"/>
    <col min="5" max="16384" width="8.77734375" style="1"/>
  </cols>
  <sheetData>
    <row r="1" spans="1:10" x14ac:dyDescent="0.3">
      <c r="A1" s="2" t="s">
        <v>0</v>
      </c>
      <c r="B1" s="2" t="s">
        <v>27</v>
      </c>
      <c r="C1" s="2" t="s">
        <v>2</v>
      </c>
      <c r="D1" s="2" t="s">
        <v>24</v>
      </c>
      <c r="E1" s="4" t="s">
        <v>134</v>
      </c>
      <c r="F1" s="4" t="s">
        <v>135</v>
      </c>
      <c r="G1" s="2" t="s">
        <v>136</v>
      </c>
      <c r="H1" s="4" t="s">
        <v>110</v>
      </c>
      <c r="I1" s="4" t="s">
        <v>25</v>
      </c>
      <c r="J1" s="4" t="s">
        <v>96</v>
      </c>
    </row>
    <row r="2" spans="1:10" x14ac:dyDescent="0.3">
      <c r="A2" s="24" t="s">
        <v>180</v>
      </c>
      <c r="B2" s="24" t="s">
        <v>182</v>
      </c>
      <c r="C2" s="1">
        <v>1990</v>
      </c>
      <c r="D2" s="1" t="s">
        <v>226</v>
      </c>
      <c r="J2" s="1" t="s">
        <v>227</v>
      </c>
    </row>
    <row r="3" spans="1:10" x14ac:dyDescent="0.3">
      <c r="A3" s="24" t="s">
        <v>180</v>
      </c>
      <c r="B3" s="24" t="s">
        <v>182</v>
      </c>
      <c r="C3" s="1">
        <v>1992</v>
      </c>
      <c r="D3" s="1" t="s">
        <v>226</v>
      </c>
      <c r="J3" s="1" t="s">
        <v>227</v>
      </c>
    </row>
    <row r="4" spans="1:10" x14ac:dyDescent="0.3">
      <c r="A4" s="24" t="s">
        <v>180</v>
      </c>
      <c r="B4" s="24" t="s">
        <v>182</v>
      </c>
      <c r="C4" s="1">
        <v>1993</v>
      </c>
      <c r="D4" s="1" t="s">
        <v>226</v>
      </c>
      <c r="J4" s="1" t="s">
        <v>227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4"/>
  <sheetViews>
    <sheetView topLeftCell="C1" workbookViewId="0">
      <selection activeCell="M4" sqref="M4"/>
    </sheetView>
  </sheetViews>
  <sheetFormatPr defaultColWidth="8.77734375" defaultRowHeight="14.4" x14ac:dyDescent="0.3"/>
  <cols>
    <col min="1" max="3" width="8.77734375" style="1"/>
    <col min="4" max="4" width="11.109375" style="1" bestFit="1" customWidth="1"/>
    <col min="5" max="8" width="8.77734375" style="1"/>
    <col min="9" max="9" width="11.77734375" style="1" bestFit="1" customWidth="1"/>
    <col min="10" max="16384" width="8.77734375" style="1"/>
  </cols>
  <sheetData>
    <row r="1" spans="1:13" x14ac:dyDescent="0.3">
      <c r="A1" s="2" t="s">
        <v>0</v>
      </c>
      <c r="B1" s="2" t="s">
        <v>27</v>
      </c>
      <c r="C1" s="2" t="s">
        <v>2</v>
      </c>
      <c r="D1" s="2" t="s">
        <v>24</v>
      </c>
      <c r="E1" s="2" t="s">
        <v>134</v>
      </c>
      <c r="F1" s="2" t="s">
        <v>137</v>
      </c>
      <c r="G1" s="2" t="s">
        <v>135</v>
      </c>
      <c r="H1" s="2" t="s">
        <v>110</v>
      </c>
      <c r="I1" s="2" t="s">
        <v>138</v>
      </c>
      <c r="J1" s="2" t="s">
        <v>176</v>
      </c>
      <c r="K1" s="4" t="s">
        <v>139</v>
      </c>
      <c r="L1" s="4" t="s">
        <v>177</v>
      </c>
      <c r="M1" s="4" t="s">
        <v>96</v>
      </c>
    </row>
    <row r="2" spans="1:13" x14ac:dyDescent="0.3">
      <c r="A2" s="24" t="s">
        <v>180</v>
      </c>
      <c r="B2" s="24" t="s">
        <v>182</v>
      </c>
      <c r="C2" s="1">
        <v>1990</v>
      </c>
      <c r="D2" s="1" t="s">
        <v>226</v>
      </c>
      <c r="M2" s="1" t="s">
        <v>227</v>
      </c>
    </row>
    <row r="3" spans="1:13" x14ac:dyDescent="0.3">
      <c r="A3" s="24" t="s">
        <v>180</v>
      </c>
      <c r="B3" s="24" t="s">
        <v>182</v>
      </c>
      <c r="C3" s="1">
        <v>1992</v>
      </c>
      <c r="D3" s="1" t="s">
        <v>226</v>
      </c>
      <c r="M3" s="1" t="s">
        <v>227</v>
      </c>
    </row>
    <row r="4" spans="1:13" x14ac:dyDescent="0.3">
      <c r="A4" s="24" t="s">
        <v>180</v>
      </c>
      <c r="B4" s="24" t="s">
        <v>182</v>
      </c>
      <c r="C4" s="1">
        <v>1993</v>
      </c>
      <c r="D4" s="1" t="s">
        <v>226</v>
      </c>
      <c r="M4" s="1" t="s">
        <v>227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4"/>
  <sheetViews>
    <sheetView workbookViewId="0">
      <selection activeCell="C5" sqref="C5"/>
    </sheetView>
  </sheetViews>
  <sheetFormatPr defaultColWidth="8.77734375" defaultRowHeight="14.4" x14ac:dyDescent="0.3"/>
  <cols>
    <col min="1" max="4" width="8.77734375" style="1"/>
    <col min="5" max="5" width="11.77734375" style="1" bestFit="1" customWidth="1"/>
    <col min="6" max="6" width="14.77734375" style="1" bestFit="1" customWidth="1"/>
    <col min="7" max="16384" width="8.77734375" style="1"/>
  </cols>
  <sheetData>
    <row r="1" spans="1:8" x14ac:dyDescent="0.3">
      <c r="A1" s="2" t="s">
        <v>0</v>
      </c>
      <c r="B1" s="2" t="s">
        <v>27</v>
      </c>
      <c r="C1" s="2" t="s">
        <v>2</v>
      </c>
      <c r="D1" s="2" t="s">
        <v>110</v>
      </c>
      <c r="E1" s="2" t="s">
        <v>140</v>
      </c>
      <c r="F1" s="2" t="s">
        <v>141</v>
      </c>
      <c r="G1" s="2" t="s">
        <v>142</v>
      </c>
      <c r="H1" s="2" t="s">
        <v>96</v>
      </c>
    </row>
    <row r="2" spans="1:8" x14ac:dyDescent="0.3">
      <c r="A2" s="24" t="s">
        <v>180</v>
      </c>
      <c r="B2" s="24" t="s">
        <v>182</v>
      </c>
      <c r="C2" s="1">
        <v>1990</v>
      </c>
      <c r="H2" s="1" t="s">
        <v>227</v>
      </c>
    </row>
    <row r="3" spans="1:8" x14ac:dyDescent="0.3">
      <c r="A3" s="24" t="s">
        <v>180</v>
      </c>
      <c r="B3" s="24" t="s">
        <v>182</v>
      </c>
      <c r="C3" s="1">
        <v>1992</v>
      </c>
      <c r="H3" s="1" t="s">
        <v>227</v>
      </c>
    </row>
    <row r="4" spans="1:8" x14ac:dyDescent="0.3">
      <c r="A4" s="24" t="s">
        <v>180</v>
      </c>
      <c r="B4" s="24" t="s">
        <v>182</v>
      </c>
      <c r="C4" s="1">
        <v>1993</v>
      </c>
      <c r="H4" s="1" t="s">
        <v>227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5"/>
  <sheetViews>
    <sheetView workbookViewId="0">
      <selection activeCell="M5" sqref="M5"/>
    </sheetView>
  </sheetViews>
  <sheetFormatPr defaultColWidth="8.77734375" defaultRowHeight="14.4" x14ac:dyDescent="0.3"/>
  <cols>
    <col min="1" max="16384" width="8.77734375" style="1"/>
  </cols>
  <sheetData>
    <row r="1" spans="1:13" x14ac:dyDescent="0.3">
      <c r="A1" s="2" t="s">
        <v>0</v>
      </c>
      <c r="B1" s="2" t="s">
        <v>27</v>
      </c>
      <c r="C1" s="2" t="s">
        <v>2</v>
      </c>
      <c r="D1" s="2" t="s">
        <v>24</v>
      </c>
      <c r="E1" s="2" t="s">
        <v>143</v>
      </c>
      <c r="F1" s="2" t="s">
        <v>109</v>
      </c>
      <c r="G1" s="2" t="s">
        <v>110</v>
      </c>
      <c r="H1" s="5" t="s">
        <v>144</v>
      </c>
      <c r="I1" s="4" t="s">
        <v>145</v>
      </c>
      <c r="J1" s="4" t="s">
        <v>31</v>
      </c>
      <c r="K1" s="2" t="s">
        <v>146</v>
      </c>
      <c r="L1" s="2" t="s">
        <v>147</v>
      </c>
      <c r="M1" s="4" t="s">
        <v>96</v>
      </c>
    </row>
    <row r="2" spans="1:13" x14ac:dyDescent="0.3">
      <c r="A2" s="24" t="s">
        <v>180</v>
      </c>
      <c r="B2" s="24" t="s">
        <v>182</v>
      </c>
      <c r="C2" s="1">
        <v>1990</v>
      </c>
      <c r="M2" s="1" t="s">
        <v>227</v>
      </c>
    </row>
    <row r="3" spans="1:13" x14ac:dyDescent="0.3">
      <c r="A3" s="24" t="s">
        <v>180</v>
      </c>
      <c r="B3" s="24" t="s">
        <v>182</v>
      </c>
      <c r="C3" s="1">
        <v>1992</v>
      </c>
      <c r="M3" s="1" t="s">
        <v>227</v>
      </c>
    </row>
    <row r="4" spans="1:13" x14ac:dyDescent="0.3">
      <c r="A4" s="24" t="s">
        <v>180</v>
      </c>
      <c r="B4" s="24" t="s">
        <v>182</v>
      </c>
      <c r="C4" s="1">
        <v>1992</v>
      </c>
      <c r="M4" s="1" t="s">
        <v>227</v>
      </c>
    </row>
    <row r="5" spans="1:13" x14ac:dyDescent="0.3">
      <c r="A5" s="24" t="s">
        <v>180</v>
      </c>
      <c r="B5" s="24" t="s">
        <v>182</v>
      </c>
      <c r="C5" s="1">
        <v>1993</v>
      </c>
      <c r="M5" s="1"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21"/>
  <sheetViews>
    <sheetView topLeftCell="C51" workbookViewId="0">
      <selection activeCell="Q32" sqref="Q32"/>
    </sheetView>
  </sheetViews>
  <sheetFormatPr defaultColWidth="8.77734375" defaultRowHeight="14.4" x14ac:dyDescent="0.3"/>
  <cols>
    <col min="1" max="1" width="10.109375" style="1" bestFit="1" customWidth="1"/>
    <col min="2" max="16384" width="8.77734375" style="1"/>
  </cols>
  <sheetData>
    <row r="1" spans="1:17" x14ac:dyDescent="0.3">
      <c r="A1" s="4" t="s">
        <v>0</v>
      </c>
      <c r="B1" s="4" t="s">
        <v>27</v>
      </c>
      <c r="C1" s="4" t="s">
        <v>2</v>
      </c>
      <c r="D1" s="4" t="s">
        <v>148</v>
      </c>
      <c r="E1" s="4" t="s">
        <v>149</v>
      </c>
      <c r="F1" s="4" t="s">
        <v>24</v>
      </c>
      <c r="G1" s="4" t="s">
        <v>150</v>
      </c>
      <c r="H1" s="4" t="s">
        <v>151</v>
      </c>
      <c r="I1" s="4" t="s">
        <v>152</v>
      </c>
      <c r="J1" s="4" t="s">
        <v>135</v>
      </c>
      <c r="K1" s="4" t="s">
        <v>153</v>
      </c>
      <c r="L1" s="4" t="s">
        <v>178</v>
      </c>
      <c r="M1" s="4" t="s">
        <v>179</v>
      </c>
      <c r="N1" s="4" t="s">
        <v>175</v>
      </c>
      <c r="O1" s="4" t="s">
        <v>154</v>
      </c>
      <c r="P1" s="4" t="s">
        <v>155</v>
      </c>
      <c r="Q1" s="4" t="s">
        <v>96</v>
      </c>
    </row>
    <row r="2" spans="1:17" x14ac:dyDescent="0.3">
      <c r="A2" s="24" t="s">
        <v>180</v>
      </c>
      <c r="B2" s="24" t="s">
        <v>182</v>
      </c>
      <c r="C2" s="1">
        <v>1990</v>
      </c>
      <c r="D2" s="1">
        <v>1990</v>
      </c>
      <c r="E2" s="1" t="s">
        <v>219</v>
      </c>
      <c r="F2" s="1" t="s">
        <v>183</v>
      </c>
      <c r="G2" s="1" t="s">
        <v>228</v>
      </c>
      <c r="H2" s="1" t="s">
        <v>229</v>
      </c>
      <c r="I2" s="1" t="s">
        <v>230</v>
      </c>
      <c r="J2" s="1">
        <v>0.75</v>
      </c>
      <c r="K2" s="1" t="s">
        <v>231</v>
      </c>
      <c r="O2" s="1">
        <v>8.4700000000000006</v>
      </c>
      <c r="P2" s="1" t="s">
        <v>232</v>
      </c>
    </row>
    <row r="3" spans="1:17" x14ac:dyDescent="0.3">
      <c r="A3" s="24" t="s">
        <v>180</v>
      </c>
      <c r="B3" s="24" t="s">
        <v>182</v>
      </c>
      <c r="C3" s="1">
        <v>1990</v>
      </c>
      <c r="D3" s="1">
        <v>1990</v>
      </c>
      <c r="E3" s="1" t="s">
        <v>219</v>
      </c>
      <c r="F3" s="1" t="s">
        <v>183</v>
      </c>
      <c r="G3" s="1" t="s">
        <v>228</v>
      </c>
      <c r="H3" s="1" t="s">
        <v>229</v>
      </c>
      <c r="I3" s="1" t="s">
        <v>230</v>
      </c>
      <c r="J3" s="1">
        <v>1</v>
      </c>
      <c r="K3" s="1" t="s">
        <v>231</v>
      </c>
      <c r="O3" s="1">
        <v>12.16</v>
      </c>
      <c r="P3" s="1" t="s">
        <v>232</v>
      </c>
    </row>
    <row r="4" spans="1:17" x14ac:dyDescent="0.3">
      <c r="A4" s="24" t="s">
        <v>180</v>
      </c>
      <c r="B4" s="24" t="s">
        <v>182</v>
      </c>
      <c r="C4" s="1">
        <v>1990</v>
      </c>
      <c r="D4" s="1">
        <v>1990</v>
      </c>
      <c r="E4" s="1" t="s">
        <v>219</v>
      </c>
      <c r="F4" s="1" t="s">
        <v>183</v>
      </c>
      <c r="G4" s="1" t="s">
        <v>228</v>
      </c>
      <c r="H4" s="1" t="s">
        <v>229</v>
      </c>
      <c r="I4" s="1" t="s">
        <v>230</v>
      </c>
      <c r="J4" s="1">
        <v>1.25</v>
      </c>
      <c r="K4" s="1" t="s">
        <v>231</v>
      </c>
      <c r="O4" s="1">
        <v>15.24</v>
      </c>
      <c r="P4" s="1" t="s">
        <v>232</v>
      </c>
    </row>
    <row r="5" spans="1:17" x14ac:dyDescent="0.3">
      <c r="A5" s="24" t="s">
        <v>180</v>
      </c>
      <c r="B5" s="24" t="s">
        <v>182</v>
      </c>
      <c r="C5" s="1">
        <v>1990</v>
      </c>
      <c r="D5" s="1">
        <v>1990</v>
      </c>
      <c r="E5" s="1" t="s">
        <v>219</v>
      </c>
      <c r="F5" s="1" t="s">
        <v>183</v>
      </c>
      <c r="G5" s="1" t="s">
        <v>228</v>
      </c>
      <c r="H5" s="1" t="s">
        <v>229</v>
      </c>
      <c r="I5" s="1" t="s">
        <v>230</v>
      </c>
      <c r="J5" s="1">
        <v>1.5</v>
      </c>
      <c r="K5" s="1" t="s">
        <v>231</v>
      </c>
      <c r="O5" s="1">
        <v>18.32</v>
      </c>
      <c r="P5" s="1" t="s">
        <v>232</v>
      </c>
    </row>
    <row r="6" spans="1:17" x14ac:dyDescent="0.3">
      <c r="A6" s="24" t="s">
        <v>180</v>
      </c>
      <c r="B6" s="24" t="s">
        <v>182</v>
      </c>
      <c r="C6" s="1">
        <v>1990</v>
      </c>
      <c r="D6" s="1">
        <v>1990</v>
      </c>
      <c r="E6" s="1" t="s">
        <v>219</v>
      </c>
      <c r="F6" s="1" t="s">
        <v>183</v>
      </c>
      <c r="G6" s="1" t="s">
        <v>228</v>
      </c>
      <c r="H6" s="1" t="s">
        <v>229</v>
      </c>
      <c r="I6" s="1" t="s">
        <v>230</v>
      </c>
      <c r="J6" s="1">
        <v>2</v>
      </c>
      <c r="K6" s="1" t="s">
        <v>231</v>
      </c>
      <c r="O6" s="1">
        <v>26.84</v>
      </c>
      <c r="P6" s="1" t="s">
        <v>232</v>
      </c>
    </row>
    <row r="7" spans="1:17" x14ac:dyDescent="0.3">
      <c r="A7" s="24" t="s">
        <v>180</v>
      </c>
      <c r="B7" s="24" t="s">
        <v>182</v>
      </c>
      <c r="C7" s="1">
        <v>1990</v>
      </c>
      <c r="D7" s="1">
        <v>1990</v>
      </c>
      <c r="E7" s="1" t="s">
        <v>219</v>
      </c>
      <c r="F7" s="1" t="s">
        <v>183</v>
      </c>
      <c r="G7" s="1" t="s">
        <v>228</v>
      </c>
      <c r="H7" s="1" t="s">
        <v>229</v>
      </c>
      <c r="I7" s="1" t="s">
        <v>230</v>
      </c>
      <c r="J7" s="1">
        <v>3</v>
      </c>
      <c r="K7" s="1" t="s">
        <v>231</v>
      </c>
      <c r="O7" s="1">
        <v>53.63</v>
      </c>
      <c r="P7" s="1" t="s">
        <v>232</v>
      </c>
    </row>
    <row r="8" spans="1:17" x14ac:dyDescent="0.3">
      <c r="A8" s="24" t="s">
        <v>180</v>
      </c>
      <c r="B8" s="24" t="s">
        <v>182</v>
      </c>
      <c r="C8" s="1">
        <v>1990</v>
      </c>
      <c r="D8" s="1">
        <v>1990</v>
      </c>
      <c r="E8" s="1" t="s">
        <v>219</v>
      </c>
      <c r="F8" s="1" t="s">
        <v>183</v>
      </c>
      <c r="G8" s="1" t="s">
        <v>228</v>
      </c>
      <c r="H8" s="1" t="s">
        <v>229</v>
      </c>
      <c r="I8" s="1" t="s">
        <v>230</v>
      </c>
      <c r="J8" s="1">
        <v>4</v>
      </c>
      <c r="K8" s="1" t="s">
        <v>231</v>
      </c>
      <c r="O8" s="1">
        <v>85.25</v>
      </c>
      <c r="P8" s="1" t="s">
        <v>232</v>
      </c>
    </row>
    <row r="9" spans="1:17" x14ac:dyDescent="0.3">
      <c r="A9" s="24" t="s">
        <v>180</v>
      </c>
      <c r="B9" s="24" t="s">
        <v>182</v>
      </c>
      <c r="C9" s="1">
        <v>1990</v>
      </c>
      <c r="D9" s="1">
        <v>1990</v>
      </c>
      <c r="E9" s="1" t="s">
        <v>219</v>
      </c>
      <c r="F9" s="1" t="s">
        <v>183</v>
      </c>
      <c r="G9" s="1" t="s">
        <v>228</v>
      </c>
      <c r="H9" s="1" t="s">
        <v>229</v>
      </c>
      <c r="I9" s="1" t="s">
        <v>230</v>
      </c>
      <c r="J9" s="1">
        <v>6</v>
      </c>
      <c r="K9" s="1" t="s">
        <v>231</v>
      </c>
      <c r="O9" s="1">
        <v>170.56</v>
      </c>
      <c r="P9" s="1" t="s">
        <v>232</v>
      </c>
    </row>
    <row r="10" spans="1:17" x14ac:dyDescent="0.3">
      <c r="A10" s="24" t="s">
        <v>180</v>
      </c>
      <c r="B10" s="24" t="s">
        <v>182</v>
      </c>
      <c r="C10" s="1">
        <v>1990</v>
      </c>
      <c r="D10" s="1">
        <v>1990</v>
      </c>
      <c r="E10" s="1" t="s">
        <v>219</v>
      </c>
      <c r="F10" s="1" t="s">
        <v>183</v>
      </c>
      <c r="G10" s="1" t="s">
        <v>228</v>
      </c>
      <c r="H10" s="1" t="s">
        <v>229</v>
      </c>
      <c r="I10" s="1" t="s">
        <v>230</v>
      </c>
      <c r="J10" s="1">
        <v>8</v>
      </c>
      <c r="K10" s="1" t="s">
        <v>231</v>
      </c>
      <c r="O10" s="1">
        <v>292.38</v>
      </c>
      <c r="P10" s="1" t="s">
        <v>232</v>
      </c>
    </row>
    <row r="11" spans="1:17" x14ac:dyDescent="0.3">
      <c r="A11" s="24" t="s">
        <v>180</v>
      </c>
      <c r="B11" s="24" t="s">
        <v>182</v>
      </c>
      <c r="C11" s="1">
        <v>1990</v>
      </c>
      <c r="D11" s="1">
        <v>1990</v>
      </c>
      <c r="E11" s="1" t="s">
        <v>219</v>
      </c>
      <c r="F11" s="1" t="s">
        <v>183</v>
      </c>
      <c r="G11" s="1" t="s">
        <v>228</v>
      </c>
      <c r="H11" s="1" t="s">
        <v>233</v>
      </c>
      <c r="I11" s="1" t="s">
        <v>234</v>
      </c>
      <c r="J11" s="1">
        <v>1500</v>
      </c>
      <c r="K11" s="1" t="s">
        <v>235</v>
      </c>
      <c r="L11" s="1">
        <v>100</v>
      </c>
      <c r="M11" s="1" t="s">
        <v>235</v>
      </c>
      <c r="O11" s="1">
        <v>1.19</v>
      </c>
      <c r="P11" s="1" t="s">
        <v>236</v>
      </c>
    </row>
    <row r="12" spans="1:17" x14ac:dyDescent="0.3">
      <c r="A12" s="24" t="s">
        <v>180</v>
      </c>
      <c r="B12" s="24" t="s">
        <v>182</v>
      </c>
      <c r="C12" s="1">
        <v>1990</v>
      </c>
      <c r="D12" s="1">
        <v>1990</v>
      </c>
      <c r="E12" s="1" t="s">
        <v>219</v>
      </c>
      <c r="F12" s="1" t="s">
        <v>183</v>
      </c>
      <c r="G12" s="1" t="s">
        <v>228</v>
      </c>
      <c r="H12" s="1" t="s">
        <v>233</v>
      </c>
      <c r="I12" s="1" t="s">
        <v>234</v>
      </c>
      <c r="J12" s="1">
        <v>3500</v>
      </c>
      <c r="K12" s="1" t="s">
        <v>235</v>
      </c>
      <c r="L12" s="1">
        <v>100</v>
      </c>
      <c r="M12" s="1" t="s">
        <v>235</v>
      </c>
      <c r="O12" s="1">
        <v>1.07</v>
      </c>
      <c r="P12" s="1" t="s">
        <v>236</v>
      </c>
    </row>
    <row r="13" spans="1:17" x14ac:dyDescent="0.3">
      <c r="A13" s="24" t="s">
        <v>180</v>
      </c>
      <c r="B13" s="24" t="s">
        <v>182</v>
      </c>
      <c r="C13" s="1">
        <v>1990</v>
      </c>
      <c r="D13" s="1">
        <v>1990</v>
      </c>
      <c r="E13" s="1" t="s">
        <v>219</v>
      </c>
      <c r="F13" s="1" t="s">
        <v>183</v>
      </c>
      <c r="G13" s="1" t="s">
        <v>228</v>
      </c>
      <c r="H13" s="1" t="s">
        <v>233</v>
      </c>
      <c r="I13" s="1" t="s">
        <v>234</v>
      </c>
      <c r="J13" s="1">
        <v>5000</v>
      </c>
      <c r="K13" s="1" t="s">
        <v>235</v>
      </c>
      <c r="L13" s="1">
        <v>100</v>
      </c>
      <c r="M13" s="1" t="s">
        <v>235</v>
      </c>
      <c r="O13" s="1">
        <v>1.01</v>
      </c>
      <c r="P13" s="1" t="s">
        <v>236</v>
      </c>
    </row>
    <row r="14" spans="1:17" x14ac:dyDescent="0.3">
      <c r="A14" s="24" t="s">
        <v>180</v>
      </c>
      <c r="B14" s="24" t="s">
        <v>182</v>
      </c>
      <c r="C14" s="1">
        <v>1990</v>
      </c>
      <c r="D14" s="1">
        <v>1990</v>
      </c>
      <c r="E14" s="1" t="s">
        <v>219</v>
      </c>
      <c r="F14" s="1" t="s">
        <v>183</v>
      </c>
      <c r="G14" s="1" t="s">
        <v>228</v>
      </c>
      <c r="H14" s="1" t="s">
        <v>233</v>
      </c>
      <c r="I14" s="1" t="s">
        <v>234</v>
      </c>
      <c r="J14" s="1">
        <v>10000</v>
      </c>
      <c r="K14" s="1" t="s">
        <v>235</v>
      </c>
      <c r="L14" s="1">
        <v>100</v>
      </c>
      <c r="M14" s="1" t="s">
        <v>235</v>
      </c>
      <c r="O14" s="1">
        <v>0.98</v>
      </c>
      <c r="P14" s="1" t="s">
        <v>236</v>
      </c>
    </row>
    <row r="15" spans="1:17" x14ac:dyDescent="0.3">
      <c r="A15" s="24" t="s">
        <v>180</v>
      </c>
      <c r="B15" s="24" t="s">
        <v>182</v>
      </c>
      <c r="C15" s="1">
        <v>1990</v>
      </c>
      <c r="D15" s="1">
        <v>1990</v>
      </c>
      <c r="E15" s="1" t="s">
        <v>219</v>
      </c>
      <c r="F15" s="1" t="s">
        <v>183</v>
      </c>
      <c r="G15" s="1" t="s">
        <v>228</v>
      </c>
      <c r="H15" s="1" t="s">
        <v>233</v>
      </c>
      <c r="I15" s="1" t="s">
        <v>234</v>
      </c>
      <c r="J15" s="1">
        <v>35000</v>
      </c>
      <c r="K15" s="1" t="s">
        <v>235</v>
      </c>
      <c r="L15" s="1">
        <v>100</v>
      </c>
      <c r="M15" s="1" t="s">
        <v>235</v>
      </c>
      <c r="O15" s="1">
        <v>0.77</v>
      </c>
      <c r="P15" s="1" t="s">
        <v>236</v>
      </c>
    </row>
    <row r="16" spans="1:17" x14ac:dyDescent="0.3">
      <c r="A16" s="24" t="s">
        <v>180</v>
      </c>
      <c r="B16" s="24" t="s">
        <v>182</v>
      </c>
      <c r="C16" s="1">
        <v>1990</v>
      </c>
      <c r="D16" s="1">
        <v>1990</v>
      </c>
      <c r="E16" s="1" t="s">
        <v>219</v>
      </c>
      <c r="F16" s="1" t="s">
        <v>183</v>
      </c>
      <c r="G16" s="1" t="s">
        <v>228</v>
      </c>
      <c r="H16" s="1" t="s">
        <v>233</v>
      </c>
      <c r="I16" s="1" t="s">
        <v>234</v>
      </c>
      <c r="J16" s="1">
        <v>50000</v>
      </c>
      <c r="K16" s="1" t="s">
        <v>235</v>
      </c>
      <c r="L16" s="1">
        <v>100</v>
      </c>
      <c r="M16" s="1" t="s">
        <v>235</v>
      </c>
      <c r="O16" s="1">
        <v>0.77</v>
      </c>
      <c r="P16" s="1" t="s">
        <v>236</v>
      </c>
    </row>
    <row r="17" spans="1:16" x14ac:dyDescent="0.3">
      <c r="A17" s="24" t="s">
        <v>180</v>
      </c>
      <c r="B17" s="24" t="s">
        <v>182</v>
      </c>
      <c r="C17" s="1">
        <v>1992</v>
      </c>
      <c r="D17" s="1">
        <v>1992</v>
      </c>
      <c r="E17" s="1" t="s">
        <v>219</v>
      </c>
      <c r="F17" s="1" t="s">
        <v>183</v>
      </c>
      <c r="G17" s="1" t="s">
        <v>228</v>
      </c>
      <c r="H17" s="1" t="s">
        <v>229</v>
      </c>
      <c r="I17" s="1" t="s">
        <v>230</v>
      </c>
      <c r="J17" s="1">
        <v>0.75</v>
      </c>
      <c r="K17" s="1" t="s">
        <v>231</v>
      </c>
      <c r="O17" s="1">
        <v>16.5</v>
      </c>
      <c r="P17" s="1" t="s">
        <v>232</v>
      </c>
    </row>
    <row r="18" spans="1:16" x14ac:dyDescent="0.3">
      <c r="A18" s="24" t="s">
        <v>180</v>
      </c>
      <c r="B18" s="24" t="s">
        <v>182</v>
      </c>
      <c r="C18" s="1">
        <v>1992</v>
      </c>
      <c r="D18" s="1">
        <v>1992</v>
      </c>
      <c r="E18" s="1" t="s">
        <v>219</v>
      </c>
      <c r="F18" s="1" t="s">
        <v>183</v>
      </c>
      <c r="G18" s="1" t="s">
        <v>228</v>
      </c>
      <c r="H18" s="1" t="s">
        <v>229</v>
      </c>
      <c r="I18" s="1" t="s">
        <v>230</v>
      </c>
      <c r="J18" s="1">
        <v>1</v>
      </c>
      <c r="K18" s="1" t="s">
        <v>231</v>
      </c>
      <c r="O18" s="1">
        <v>24</v>
      </c>
      <c r="P18" s="1" t="s">
        <v>232</v>
      </c>
    </row>
    <row r="19" spans="1:16" x14ac:dyDescent="0.3">
      <c r="A19" s="24" t="s">
        <v>180</v>
      </c>
      <c r="B19" s="24" t="s">
        <v>182</v>
      </c>
      <c r="C19" s="1">
        <v>1992</v>
      </c>
      <c r="D19" s="1">
        <v>1992</v>
      </c>
      <c r="E19" s="1" t="s">
        <v>219</v>
      </c>
      <c r="F19" s="1" t="s">
        <v>183</v>
      </c>
      <c r="G19" s="1" t="s">
        <v>228</v>
      </c>
      <c r="H19" s="1" t="s">
        <v>229</v>
      </c>
      <c r="I19" s="1" t="s">
        <v>230</v>
      </c>
      <c r="J19" s="1">
        <v>1.25</v>
      </c>
      <c r="K19" s="1" t="s">
        <v>231</v>
      </c>
      <c r="O19" s="1">
        <v>30</v>
      </c>
      <c r="P19" s="1" t="s">
        <v>232</v>
      </c>
    </row>
    <row r="20" spans="1:16" x14ac:dyDescent="0.3">
      <c r="A20" s="24" t="s">
        <v>180</v>
      </c>
      <c r="B20" s="24" t="s">
        <v>182</v>
      </c>
      <c r="C20" s="1">
        <v>1992</v>
      </c>
      <c r="D20" s="1">
        <v>1992</v>
      </c>
      <c r="E20" s="1" t="s">
        <v>219</v>
      </c>
      <c r="F20" s="1" t="s">
        <v>183</v>
      </c>
      <c r="G20" s="1" t="s">
        <v>228</v>
      </c>
      <c r="H20" s="1" t="s">
        <v>229</v>
      </c>
      <c r="I20" s="1" t="s">
        <v>230</v>
      </c>
      <c r="J20" s="1">
        <v>1.5</v>
      </c>
      <c r="K20" s="1" t="s">
        <v>231</v>
      </c>
      <c r="O20" s="1">
        <v>36</v>
      </c>
      <c r="P20" s="1" t="s">
        <v>232</v>
      </c>
    </row>
    <row r="21" spans="1:16" x14ac:dyDescent="0.3">
      <c r="A21" s="24" t="s">
        <v>180</v>
      </c>
      <c r="B21" s="24" t="s">
        <v>182</v>
      </c>
      <c r="C21" s="1">
        <v>1992</v>
      </c>
      <c r="D21" s="1">
        <v>1992</v>
      </c>
      <c r="E21" s="1" t="s">
        <v>219</v>
      </c>
      <c r="F21" s="1" t="s">
        <v>183</v>
      </c>
      <c r="G21" s="1" t="s">
        <v>228</v>
      </c>
      <c r="H21" s="1" t="s">
        <v>229</v>
      </c>
      <c r="I21" s="1" t="s">
        <v>230</v>
      </c>
      <c r="J21" s="1">
        <v>2</v>
      </c>
      <c r="K21" s="1" t="s">
        <v>231</v>
      </c>
      <c r="O21" s="1">
        <v>53</v>
      </c>
      <c r="P21" s="1" t="s">
        <v>232</v>
      </c>
    </row>
    <row r="22" spans="1:16" x14ac:dyDescent="0.3">
      <c r="A22" s="24" t="s">
        <v>180</v>
      </c>
      <c r="B22" s="24" t="s">
        <v>182</v>
      </c>
      <c r="C22" s="1">
        <v>1992</v>
      </c>
      <c r="D22" s="1">
        <v>1992</v>
      </c>
      <c r="E22" s="1" t="s">
        <v>219</v>
      </c>
      <c r="F22" s="1" t="s">
        <v>183</v>
      </c>
      <c r="G22" s="1" t="s">
        <v>228</v>
      </c>
      <c r="H22" s="1" t="s">
        <v>229</v>
      </c>
      <c r="I22" s="1" t="s">
        <v>230</v>
      </c>
      <c r="J22" s="1">
        <v>3</v>
      </c>
      <c r="K22" s="1" t="s">
        <v>231</v>
      </c>
      <c r="O22" s="1">
        <v>105</v>
      </c>
      <c r="P22" s="1" t="s">
        <v>232</v>
      </c>
    </row>
    <row r="23" spans="1:16" x14ac:dyDescent="0.3">
      <c r="A23" s="24" t="s">
        <v>180</v>
      </c>
      <c r="B23" s="24" t="s">
        <v>182</v>
      </c>
      <c r="C23" s="1">
        <v>1992</v>
      </c>
      <c r="D23" s="1">
        <v>1992</v>
      </c>
      <c r="E23" s="1" t="s">
        <v>219</v>
      </c>
      <c r="F23" s="1" t="s">
        <v>183</v>
      </c>
      <c r="G23" s="1" t="s">
        <v>228</v>
      </c>
      <c r="H23" s="1" t="s">
        <v>229</v>
      </c>
      <c r="I23" s="1" t="s">
        <v>230</v>
      </c>
      <c r="J23" s="1">
        <v>4</v>
      </c>
      <c r="K23" s="1" t="s">
        <v>231</v>
      </c>
      <c r="O23" s="1">
        <v>166</v>
      </c>
      <c r="P23" s="1" t="s">
        <v>232</v>
      </c>
    </row>
    <row r="24" spans="1:16" x14ac:dyDescent="0.3">
      <c r="A24" s="24" t="s">
        <v>180</v>
      </c>
      <c r="B24" s="24" t="s">
        <v>182</v>
      </c>
      <c r="C24" s="1">
        <v>1992</v>
      </c>
      <c r="D24" s="1">
        <v>1992</v>
      </c>
      <c r="E24" s="1" t="s">
        <v>219</v>
      </c>
      <c r="F24" s="1" t="s">
        <v>183</v>
      </c>
      <c r="G24" s="1" t="s">
        <v>228</v>
      </c>
      <c r="H24" s="1" t="s">
        <v>229</v>
      </c>
      <c r="I24" s="1" t="s">
        <v>230</v>
      </c>
      <c r="J24" s="1">
        <v>6</v>
      </c>
      <c r="K24" s="1" t="s">
        <v>231</v>
      </c>
      <c r="O24" s="1">
        <v>333</v>
      </c>
      <c r="P24" s="1" t="s">
        <v>232</v>
      </c>
    </row>
    <row r="25" spans="1:16" x14ac:dyDescent="0.3">
      <c r="A25" s="24" t="s">
        <v>180</v>
      </c>
      <c r="B25" s="24" t="s">
        <v>182</v>
      </c>
      <c r="C25" s="1">
        <v>1992</v>
      </c>
      <c r="D25" s="1">
        <v>1992</v>
      </c>
      <c r="E25" s="1" t="s">
        <v>219</v>
      </c>
      <c r="F25" s="1" t="s">
        <v>183</v>
      </c>
      <c r="G25" s="1" t="s">
        <v>228</v>
      </c>
      <c r="H25" s="1" t="s">
        <v>229</v>
      </c>
      <c r="I25" s="1" t="s">
        <v>230</v>
      </c>
      <c r="J25" s="1">
        <v>8</v>
      </c>
      <c r="K25" s="1" t="s">
        <v>231</v>
      </c>
      <c r="O25" s="1">
        <v>484</v>
      </c>
      <c r="P25" s="1" t="s">
        <v>232</v>
      </c>
    </row>
    <row r="26" spans="1:16" x14ac:dyDescent="0.3">
      <c r="A26" s="24" t="s">
        <v>180</v>
      </c>
      <c r="B26" s="24" t="s">
        <v>182</v>
      </c>
      <c r="C26" s="1">
        <v>1992</v>
      </c>
      <c r="D26" s="1">
        <v>1992</v>
      </c>
      <c r="E26" s="1" t="s">
        <v>219</v>
      </c>
      <c r="F26" s="1" t="s">
        <v>183</v>
      </c>
      <c r="G26" s="1" t="s">
        <v>228</v>
      </c>
      <c r="H26" s="1" t="s">
        <v>233</v>
      </c>
      <c r="I26" s="1" t="s">
        <v>234</v>
      </c>
      <c r="J26" s="1">
        <v>1500</v>
      </c>
      <c r="K26" s="1" t="s">
        <v>235</v>
      </c>
      <c r="L26" s="1">
        <v>100</v>
      </c>
      <c r="M26" s="1" t="s">
        <v>235</v>
      </c>
      <c r="O26" s="1">
        <v>1.65</v>
      </c>
      <c r="P26" s="1" t="s">
        <v>236</v>
      </c>
    </row>
    <row r="27" spans="1:16" x14ac:dyDescent="0.3">
      <c r="A27" s="24" t="s">
        <v>180</v>
      </c>
      <c r="B27" s="24" t="s">
        <v>182</v>
      </c>
      <c r="C27" s="1">
        <v>1992</v>
      </c>
      <c r="D27" s="1">
        <v>1992</v>
      </c>
      <c r="E27" s="1" t="s">
        <v>219</v>
      </c>
      <c r="F27" s="1" t="s">
        <v>183</v>
      </c>
      <c r="G27" s="1" t="s">
        <v>228</v>
      </c>
      <c r="H27" s="1" t="s">
        <v>233</v>
      </c>
      <c r="I27" s="1" t="s">
        <v>234</v>
      </c>
      <c r="J27" s="1">
        <v>3500</v>
      </c>
      <c r="K27" s="1" t="s">
        <v>235</v>
      </c>
      <c r="L27" s="1">
        <v>100</v>
      </c>
      <c r="M27" s="1" t="s">
        <v>235</v>
      </c>
      <c r="O27" s="1">
        <v>1.49</v>
      </c>
      <c r="P27" s="1" t="s">
        <v>236</v>
      </c>
    </row>
    <row r="28" spans="1:16" x14ac:dyDescent="0.3">
      <c r="A28" s="24" t="s">
        <v>180</v>
      </c>
      <c r="B28" s="24" t="s">
        <v>182</v>
      </c>
      <c r="C28" s="1">
        <v>1992</v>
      </c>
      <c r="D28" s="1">
        <v>1992</v>
      </c>
      <c r="E28" s="1" t="s">
        <v>219</v>
      </c>
      <c r="F28" s="1" t="s">
        <v>183</v>
      </c>
      <c r="G28" s="1" t="s">
        <v>228</v>
      </c>
      <c r="H28" s="1" t="s">
        <v>233</v>
      </c>
      <c r="I28" s="1" t="s">
        <v>234</v>
      </c>
      <c r="J28" s="1">
        <v>5000</v>
      </c>
      <c r="K28" s="1" t="s">
        <v>235</v>
      </c>
      <c r="L28" s="1">
        <v>100</v>
      </c>
      <c r="M28" s="1" t="s">
        <v>235</v>
      </c>
      <c r="O28" s="1">
        <v>1.49</v>
      </c>
      <c r="P28" s="1" t="s">
        <v>236</v>
      </c>
    </row>
    <row r="29" spans="1:16" x14ac:dyDescent="0.3">
      <c r="A29" s="24" t="s">
        <v>180</v>
      </c>
      <c r="B29" s="24" t="s">
        <v>182</v>
      </c>
      <c r="C29" s="1">
        <v>1992</v>
      </c>
      <c r="D29" s="1">
        <v>1992</v>
      </c>
      <c r="E29" s="1" t="s">
        <v>219</v>
      </c>
      <c r="F29" s="1" t="s">
        <v>183</v>
      </c>
      <c r="G29" s="1" t="s">
        <v>228</v>
      </c>
      <c r="H29" s="1" t="s">
        <v>233</v>
      </c>
      <c r="I29" s="1" t="s">
        <v>234</v>
      </c>
      <c r="J29" s="1">
        <v>10000</v>
      </c>
      <c r="K29" s="1" t="s">
        <v>235</v>
      </c>
      <c r="L29" s="1">
        <v>100</v>
      </c>
      <c r="M29" s="1" t="s">
        <v>235</v>
      </c>
      <c r="O29" s="1">
        <v>1.43</v>
      </c>
      <c r="P29" s="1" t="s">
        <v>236</v>
      </c>
    </row>
    <row r="30" spans="1:16" x14ac:dyDescent="0.3">
      <c r="A30" s="24" t="s">
        <v>180</v>
      </c>
      <c r="B30" s="24" t="s">
        <v>182</v>
      </c>
      <c r="C30" s="1">
        <v>1992</v>
      </c>
      <c r="D30" s="1">
        <v>1992</v>
      </c>
      <c r="E30" s="1" t="s">
        <v>219</v>
      </c>
      <c r="F30" s="1" t="s">
        <v>183</v>
      </c>
      <c r="G30" s="1" t="s">
        <v>228</v>
      </c>
      <c r="H30" s="1" t="s">
        <v>233</v>
      </c>
      <c r="I30" s="1" t="s">
        <v>234</v>
      </c>
      <c r="J30" s="1">
        <v>35000</v>
      </c>
      <c r="K30" s="1" t="s">
        <v>235</v>
      </c>
      <c r="L30" s="1">
        <v>100</v>
      </c>
      <c r="M30" s="1" t="s">
        <v>235</v>
      </c>
      <c r="O30" s="1">
        <v>1.43</v>
      </c>
      <c r="P30" s="1" t="s">
        <v>236</v>
      </c>
    </row>
    <row r="31" spans="1:16" x14ac:dyDescent="0.3">
      <c r="A31" s="24" t="s">
        <v>180</v>
      </c>
      <c r="B31" s="24" t="s">
        <v>182</v>
      </c>
      <c r="C31" s="1">
        <v>1992</v>
      </c>
      <c r="D31" s="1">
        <v>1992</v>
      </c>
      <c r="E31" s="1" t="s">
        <v>219</v>
      </c>
      <c r="F31" s="1" t="s">
        <v>183</v>
      </c>
      <c r="G31" s="1" t="s">
        <v>228</v>
      </c>
      <c r="H31" s="1" t="s">
        <v>233</v>
      </c>
      <c r="I31" s="1" t="s">
        <v>234</v>
      </c>
      <c r="J31" s="1">
        <v>50000</v>
      </c>
      <c r="K31" s="1" t="s">
        <v>235</v>
      </c>
      <c r="L31" s="1">
        <v>100</v>
      </c>
      <c r="M31" s="1" t="s">
        <v>235</v>
      </c>
      <c r="O31" s="1">
        <v>1.32</v>
      </c>
      <c r="P31" s="1" t="s">
        <v>236</v>
      </c>
    </row>
    <row r="32" spans="1:16" x14ac:dyDescent="0.3">
      <c r="A32" s="24" t="s">
        <v>180</v>
      </c>
      <c r="B32" s="24" t="s">
        <v>182</v>
      </c>
      <c r="C32" s="1">
        <v>1992</v>
      </c>
      <c r="D32" s="1">
        <v>1993</v>
      </c>
      <c r="E32" s="1" t="s">
        <v>219</v>
      </c>
      <c r="F32" s="1" t="s">
        <v>183</v>
      </c>
      <c r="G32" s="1" t="s">
        <v>228</v>
      </c>
      <c r="H32" s="1" t="s">
        <v>229</v>
      </c>
      <c r="I32" s="1" t="s">
        <v>230</v>
      </c>
      <c r="J32" s="1">
        <v>0.75</v>
      </c>
      <c r="K32" s="1" t="s">
        <v>231</v>
      </c>
      <c r="O32" s="1">
        <v>18</v>
      </c>
      <c r="P32" s="1" t="s">
        <v>232</v>
      </c>
    </row>
    <row r="33" spans="1:16" x14ac:dyDescent="0.3">
      <c r="A33" s="24" t="s">
        <v>180</v>
      </c>
      <c r="B33" s="24" t="s">
        <v>182</v>
      </c>
      <c r="C33" s="1">
        <v>1992</v>
      </c>
      <c r="D33" s="1">
        <v>1993</v>
      </c>
      <c r="E33" s="1" t="s">
        <v>219</v>
      </c>
      <c r="F33" s="1" t="s">
        <v>183</v>
      </c>
      <c r="G33" s="1" t="s">
        <v>228</v>
      </c>
      <c r="H33" s="1" t="s">
        <v>229</v>
      </c>
      <c r="I33" s="1" t="s">
        <v>230</v>
      </c>
      <c r="J33" s="1">
        <v>1</v>
      </c>
      <c r="K33" s="1" t="s">
        <v>231</v>
      </c>
      <c r="O33" s="1">
        <v>26</v>
      </c>
      <c r="P33" s="1" t="s">
        <v>232</v>
      </c>
    </row>
    <row r="34" spans="1:16" x14ac:dyDescent="0.3">
      <c r="A34" s="24" t="s">
        <v>180</v>
      </c>
      <c r="B34" s="24" t="s">
        <v>182</v>
      </c>
      <c r="C34" s="1">
        <v>1992</v>
      </c>
      <c r="D34" s="1">
        <v>1993</v>
      </c>
      <c r="E34" s="1" t="s">
        <v>219</v>
      </c>
      <c r="F34" s="1" t="s">
        <v>183</v>
      </c>
      <c r="G34" s="1" t="s">
        <v>228</v>
      </c>
      <c r="H34" s="1" t="s">
        <v>229</v>
      </c>
      <c r="I34" s="1" t="s">
        <v>230</v>
      </c>
      <c r="J34" s="1">
        <v>1.25</v>
      </c>
      <c r="K34" s="1" t="s">
        <v>231</v>
      </c>
      <c r="O34" s="1">
        <v>33</v>
      </c>
      <c r="P34" s="1" t="s">
        <v>232</v>
      </c>
    </row>
    <row r="35" spans="1:16" x14ac:dyDescent="0.3">
      <c r="A35" s="24" t="s">
        <v>180</v>
      </c>
      <c r="B35" s="24" t="s">
        <v>182</v>
      </c>
      <c r="C35" s="1">
        <v>1992</v>
      </c>
      <c r="D35" s="1">
        <v>1993</v>
      </c>
      <c r="E35" s="1" t="s">
        <v>219</v>
      </c>
      <c r="F35" s="1" t="s">
        <v>183</v>
      </c>
      <c r="G35" s="1" t="s">
        <v>228</v>
      </c>
      <c r="H35" s="1" t="s">
        <v>229</v>
      </c>
      <c r="I35" s="1" t="s">
        <v>230</v>
      </c>
      <c r="J35" s="1">
        <v>1.5</v>
      </c>
      <c r="K35" s="1" t="s">
        <v>231</v>
      </c>
      <c r="O35" s="1">
        <v>40</v>
      </c>
      <c r="P35" s="1" t="s">
        <v>232</v>
      </c>
    </row>
    <row r="36" spans="1:16" x14ac:dyDescent="0.3">
      <c r="A36" s="24" t="s">
        <v>180</v>
      </c>
      <c r="B36" s="24" t="s">
        <v>182</v>
      </c>
      <c r="C36" s="1">
        <v>1992</v>
      </c>
      <c r="D36" s="1">
        <v>1993</v>
      </c>
      <c r="E36" s="1" t="s">
        <v>219</v>
      </c>
      <c r="F36" s="1" t="s">
        <v>183</v>
      </c>
      <c r="G36" s="1" t="s">
        <v>228</v>
      </c>
      <c r="H36" s="1" t="s">
        <v>229</v>
      </c>
      <c r="I36" s="1" t="s">
        <v>230</v>
      </c>
      <c r="J36" s="1">
        <v>2</v>
      </c>
      <c r="K36" s="1" t="s">
        <v>231</v>
      </c>
      <c r="O36" s="1">
        <v>58</v>
      </c>
      <c r="P36" s="1" t="s">
        <v>232</v>
      </c>
    </row>
    <row r="37" spans="1:16" x14ac:dyDescent="0.3">
      <c r="A37" s="24" t="s">
        <v>180</v>
      </c>
      <c r="B37" s="24" t="s">
        <v>182</v>
      </c>
      <c r="C37" s="1">
        <v>1992</v>
      </c>
      <c r="D37" s="1">
        <v>1993</v>
      </c>
      <c r="E37" s="1" t="s">
        <v>219</v>
      </c>
      <c r="F37" s="1" t="s">
        <v>183</v>
      </c>
      <c r="G37" s="1" t="s">
        <v>228</v>
      </c>
      <c r="H37" s="1" t="s">
        <v>229</v>
      </c>
      <c r="I37" s="1" t="s">
        <v>230</v>
      </c>
      <c r="J37" s="1">
        <v>3</v>
      </c>
      <c r="K37" s="1" t="s">
        <v>231</v>
      </c>
      <c r="O37" s="1">
        <v>116</v>
      </c>
      <c r="P37" s="1" t="s">
        <v>232</v>
      </c>
    </row>
    <row r="38" spans="1:16" x14ac:dyDescent="0.3">
      <c r="A38" s="24" t="s">
        <v>180</v>
      </c>
      <c r="B38" s="24" t="s">
        <v>182</v>
      </c>
      <c r="C38" s="1">
        <v>1992</v>
      </c>
      <c r="D38" s="1">
        <v>1993</v>
      </c>
      <c r="E38" s="1" t="s">
        <v>219</v>
      </c>
      <c r="F38" s="1" t="s">
        <v>183</v>
      </c>
      <c r="G38" s="1" t="s">
        <v>228</v>
      </c>
      <c r="H38" s="1" t="s">
        <v>229</v>
      </c>
      <c r="I38" s="1" t="s">
        <v>230</v>
      </c>
      <c r="J38" s="1">
        <v>4</v>
      </c>
      <c r="K38" s="1" t="s">
        <v>231</v>
      </c>
      <c r="O38" s="1">
        <v>183</v>
      </c>
      <c r="P38" s="1" t="s">
        <v>232</v>
      </c>
    </row>
    <row r="39" spans="1:16" x14ac:dyDescent="0.3">
      <c r="A39" s="24" t="s">
        <v>180</v>
      </c>
      <c r="B39" s="24" t="s">
        <v>182</v>
      </c>
      <c r="C39" s="1">
        <v>1992</v>
      </c>
      <c r="D39" s="1">
        <v>1993</v>
      </c>
      <c r="E39" s="1" t="s">
        <v>219</v>
      </c>
      <c r="F39" s="1" t="s">
        <v>183</v>
      </c>
      <c r="G39" s="1" t="s">
        <v>228</v>
      </c>
      <c r="H39" s="1" t="s">
        <v>229</v>
      </c>
      <c r="I39" s="1" t="s">
        <v>230</v>
      </c>
      <c r="J39" s="1">
        <v>6</v>
      </c>
      <c r="K39" s="1" t="s">
        <v>231</v>
      </c>
      <c r="O39" s="1">
        <v>367</v>
      </c>
      <c r="P39" s="1" t="s">
        <v>232</v>
      </c>
    </row>
    <row r="40" spans="1:16" x14ac:dyDescent="0.3">
      <c r="A40" s="24" t="s">
        <v>180</v>
      </c>
      <c r="B40" s="24" t="s">
        <v>182</v>
      </c>
      <c r="C40" s="1">
        <v>1992</v>
      </c>
      <c r="D40" s="1">
        <v>1993</v>
      </c>
      <c r="E40" s="1" t="s">
        <v>219</v>
      </c>
      <c r="F40" s="1" t="s">
        <v>183</v>
      </c>
      <c r="G40" s="1" t="s">
        <v>228</v>
      </c>
      <c r="H40" s="1" t="s">
        <v>229</v>
      </c>
      <c r="I40" s="1" t="s">
        <v>230</v>
      </c>
      <c r="J40" s="1">
        <v>8</v>
      </c>
      <c r="K40" s="1" t="s">
        <v>231</v>
      </c>
      <c r="O40" s="1">
        <v>532</v>
      </c>
      <c r="P40" s="1" t="s">
        <v>232</v>
      </c>
    </row>
    <row r="41" spans="1:16" x14ac:dyDescent="0.3">
      <c r="A41" s="24" t="s">
        <v>180</v>
      </c>
      <c r="B41" s="24" t="s">
        <v>182</v>
      </c>
      <c r="C41" s="1">
        <v>1992</v>
      </c>
      <c r="D41" s="1">
        <v>1993</v>
      </c>
      <c r="E41" s="1" t="s">
        <v>219</v>
      </c>
      <c r="F41" s="1" t="s">
        <v>183</v>
      </c>
      <c r="G41" s="1" t="s">
        <v>228</v>
      </c>
      <c r="H41" s="1" t="s">
        <v>233</v>
      </c>
      <c r="I41" s="1" t="s">
        <v>234</v>
      </c>
      <c r="J41" s="1">
        <v>1500</v>
      </c>
      <c r="K41" s="1" t="s">
        <v>235</v>
      </c>
      <c r="L41" s="1">
        <v>100</v>
      </c>
      <c r="M41" s="1" t="s">
        <v>235</v>
      </c>
      <c r="O41" s="1">
        <v>2.1</v>
      </c>
      <c r="P41" s="1" t="s">
        <v>236</v>
      </c>
    </row>
    <row r="42" spans="1:16" x14ac:dyDescent="0.3">
      <c r="A42" s="24" t="s">
        <v>180</v>
      </c>
      <c r="B42" s="24" t="s">
        <v>182</v>
      </c>
      <c r="C42" s="1">
        <v>1992</v>
      </c>
      <c r="D42" s="1">
        <v>1993</v>
      </c>
      <c r="E42" s="1" t="s">
        <v>219</v>
      </c>
      <c r="F42" s="1" t="s">
        <v>183</v>
      </c>
      <c r="G42" s="1" t="s">
        <v>228</v>
      </c>
      <c r="H42" s="1" t="s">
        <v>233</v>
      </c>
      <c r="I42" s="1" t="s">
        <v>234</v>
      </c>
      <c r="J42" s="1">
        <v>3500</v>
      </c>
      <c r="K42" s="1" t="s">
        <v>235</v>
      </c>
      <c r="L42" s="1">
        <v>100</v>
      </c>
      <c r="M42" s="1" t="s">
        <v>235</v>
      </c>
      <c r="O42" s="1">
        <v>1.98</v>
      </c>
      <c r="P42" s="1" t="s">
        <v>236</v>
      </c>
    </row>
    <row r="43" spans="1:16" x14ac:dyDescent="0.3">
      <c r="A43" s="24" t="s">
        <v>180</v>
      </c>
      <c r="B43" s="24" t="s">
        <v>182</v>
      </c>
      <c r="C43" s="1">
        <v>1992</v>
      </c>
      <c r="D43" s="1">
        <v>1993</v>
      </c>
      <c r="E43" s="1" t="s">
        <v>219</v>
      </c>
      <c r="F43" s="1" t="s">
        <v>183</v>
      </c>
      <c r="G43" s="1" t="s">
        <v>228</v>
      </c>
      <c r="H43" s="1" t="s">
        <v>233</v>
      </c>
      <c r="I43" s="1" t="s">
        <v>234</v>
      </c>
      <c r="J43" s="1">
        <v>5000</v>
      </c>
      <c r="K43" s="1" t="s">
        <v>235</v>
      </c>
      <c r="L43" s="1">
        <v>100</v>
      </c>
      <c r="M43" s="1" t="s">
        <v>235</v>
      </c>
      <c r="O43" s="1">
        <v>1.98</v>
      </c>
      <c r="P43" s="1" t="s">
        <v>236</v>
      </c>
    </row>
    <row r="44" spans="1:16" x14ac:dyDescent="0.3">
      <c r="A44" s="24" t="s">
        <v>180</v>
      </c>
      <c r="B44" s="24" t="s">
        <v>182</v>
      </c>
      <c r="C44" s="1">
        <v>1992</v>
      </c>
      <c r="D44" s="1">
        <v>1993</v>
      </c>
      <c r="E44" s="1" t="s">
        <v>219</v>
      </c>
      <c r="F44" s="1" t="s">
        <v>183</v>
      </c>
      <c r="G44" s="1" t="s">
        <v>228</v>
      </c>
      <c r="H44" s="1" t="s">
        <v>233</v>
      </c>
      <c r="I44" s="1" t="s">
        <v>234</v>
      </c>
      <c r="J44" s="1">
        <v>10000</v>
      </c>
      <c r="K44" s="1" t="s">
        <v>235</v>
      </c>
      <c r="L44" s="1">
        <v>100</v>
      </c>
      <c r="M44" s="1" t="s">
        <v>235</v>
      </c>
      <c r="O44" s="1">
        <v>1.9</v>
      </c>
      <c r="P44" s="1" t="s">
        <v>236</v>
      </c>
    </row>
    <row r="45" spans="1:16" x14ac:dyDescent="0.3">
      <c r="A45" s="24" t="s">
        <v>180</v>
      </c>
      <c r="B45" s="24" t="s">
        <v>182</v>
      </c>
      <c r="C45" s="1">
        <v>1992</v>
      </c>
      <c r="D45" s="1">
        <v>1993</v>
      </c>
      <c r="E45" s="1" t="s">
        <v>219</v>
      </c>
      <c r="F45" s="1" t="s">
        <v>183</v>
      </c>
      <c r="G45" s="1" t="s">
        <v>228</v>
      </c>
      <c r="H45" s="1" t="s">
        <v>233</v>
      </c>
      <c r="I45" s="1" t="s">
        <v>234</v>
      </c>
      <c r="J45" s="1">
        <v>35000</v>
      </c>
      <c r="K45" s="1" t="s">
        <v>235</v>
      </c>
      <c r="L45" s="1">
        <v>100</v>
      </c>
      <c r="M45" s="1" t="s">
        <v>235</v>
      </c>
      <c r="O45" s="1">
        <v>1.9</v>
      </c>
      <c r="P45" s="1" t="s">
        <v>236</v>
      </c>
    </row>
    <row r="46" spans="1:16" x14ac:dyDescent="0.3">
      <c r="A46" s="24" t="s">
        <v>180</v>
      </c>
      <c r="B46" s="24" t="s">
        <v>182</v>
      </c>
      <c r="C46" s="1">
        <v>1992</v>
      </c>
      <c r="D46" s="1">
        <v>1993</v>
      </c>
      <c r="E46" s="1" t="s">
        <v>219</v>
      </c>
      <c r="F46" s="1" t="s">
        <v>183</v>
      </c>
      <c r="G46" s="1" t="s">
        <v>228</v>
      </c>
      <c r="H46" s="1" t="s">
        <v>233</v>
      </c>
      <c r="I46" s="1" t="s">
        <v>234</v>
      </c>
      <c r="J46" s="1">
        <v>50000</v>
      </c>
      <c r="K46" s="1" t="s">
        <v>235</v>
      </c>
      <c r="L46" s="1">
        <v>100</v>
      </c>
      <c r="M46" s="1" t="s">
        <v>235</v>
      </c>
      <c r="O46" s="1">
        <v>1.76</v>
      </c>
      <c r="P46" s="1" t="s">
        <v>236</v>
      </c>
    </row>
    <row r="47" spans="1:16" x14ac:dyDescent="0.3">
      <c r="A47" s="24" t="s">
        <v>180</v>
      </c>
      <c r="B47" s="24" t="s">
        <v>182</v>
      </c>
      <c r="C47" s="1">
        <v>1992</v>
      </c>
      <c r="D47" s="1">
        <v>1994</v>
      </c>
      <c r="E47" s="1" t="s">
        <v>219</v>
      </c>
      <c r="F47" s="1" t="s">
        <v>183</v>
      </c>
      <c r="G47" s="1" t="s">
        <v>228</v>
      </c>
      <c r="H47" s="1" t="s">
        <v>229</v>
      </c>
      <c r="I47" s="1" t="s">
        <v>230</v>
      </c>
      <c r="J47" s="1">
        <v>0.75</v>
      </c>
      <c r="K47" s="1" t="s">
        <v>231</v>
      </c>
      <c r="O47" s="1">
        <v>19.8</v>
      </c>
      <c r="P47" s="1" t="s">
        <v>232</v>
      </c>
    </row>
    <row r="48" spans="1:16" x14ac:dyDescent="0.3">
      <c r="A48" s="24" t="s">
        <v>180</v>
      </c>
      <c r="B48" s="24" t="s">
        <v>182</v>
      </c>
      <c r="C48" s="1">
        <v>1992</v>
      </c>
      <c r="D48" s="1">
        <v>1994</v>
      </c>
      <c r="E48" s="1" t="s">
        <v>219</v>
      </c>
      <c r="F48" s="1" t="s">
        <v>183</v>
      </c>
      <c r="G48" s="1" t="s">
        <v>228</v>
      </c>
      <c r="H48" s="1" t="s">
        <v>229</v>
      </c>
      <c r="I48" s="1" t="s">
        <v>230</v>
      </c>
      <c r="J48" s="1">
        <v>1</v>
      </c>
      <c r="K48" s="1" t="s">
        <v>231</v>
      </c>
      <c r="O48" s="1">
        <v>29</v>
      </c>
      <c r="P48" s="1" t="s">
        <v>232</v>
      </c>
    </row>
    <row r="49" spans="1:16" x14ac:dyDescent="0.3">
      <c r="A49" s="24" t="s">
        <v>180</v>
      </c>
      <c r="B49" s="24" t="s">
        <v>182</v>
      </c>
      <c r="C49" s="1">
        <v>1992</v>
      </c>
      <c r="D49" s="1">
        <v>1994</v>
      </c>
      <c r="E49" s="1" t="s">
        <v>219</v>
      </c>
      <c r="F49" s="1" t="s">
        <v>183</v>
      </c>
      <c r="G49" s="1" t="s">
        <v>228</v>
      </c>
      <c r="H49" s="1" t="s">
        <v>229</v>
      </c>
      <c r="I49" s="1" t="s">
        <v>230</v>
      </c>
      <c r="J49" s="1">
        <v>1.25</v>
      </c>
      <c r="K49" s="1" t="s">
        <v>231</v>
      </c>
      <c r="O49" s="1">
        <v>36</v>
      </c>
      <c r="P49" s="1" t="s">
        <v>232</v>
      </c>
    </row>
    <row r="50" spans="1:16" x14ac:dyDescent="0.3">
      <c r="A50" s="24" t="s">
        <v>180</v>
      </c>
      <c r="B50" s="24" t="s">
        <v>182</v>
      </c>
      <c r="C50" s="1">
        <v>1992</v>
      </c>
      <c r="D50" s="1">
        <v>1994</v>
      </c>
      <c r="E50" s="1" t="s">
        <v>219</v>
      </c>
      <c r="F50" s="1" t="s">
        <v>183</v>
      </c>
      <c r="G50" s="1" t="s">
        <v>228</v>
      </c>
      <c r="H50" s="1" t="s">
        <v>229</v>
      </c>
      <c r="I50" s="1" t="s">
        <v>230</v>
      </c>
      <c r="J50" s="1">
        <v>1.5</v>
      </c>
      <c r="K50" s="1" t="s">
        <v>231</v>
      </c>
      <c r="O50" s="1">
        <v>44</v>
      </c>
      <c r="P50" s="1" t="s">
        <v>232</v>
      </c>
    </row>
    <row r="51" spans="1:16" x14ac:dyDescent="0.3">
      <c r="A51" s="24" t="s">
        <v>180</v>
      </c>
      <c r="B51" s="24" t="s">
        <v>182</v>
      </c>
      <c r="C51" s="1">
        <v>1992</v>
      </c>
      <c r="D51" s="1">
        <v>1994</v>
      </c>
      <c r="E51" s="1" t="s">
        <v>219</v>
      </c>
      <c r="F51" s="1" t="s">
        <v>183</v>
      </c>
      <c r="G51" s="1" t="s">
        <v>228</v>
      </c>
      <c r="H51" s="1" t="s">
        <v>229</v>
      </c>
      <c r="I51" s="1" t="s">
        <v>230</v>
      </c>
      <c r="J51" s="1">
        <v>2</v>
      </c>
      <c r="K51" s="1" t="s">
        <v>231</v>
      </c>
      <c r="O51" s="1">
        <v>64</v>
      </c>
      <c r="P51" s="1" t="s">
        <v>232</v>
      </c>
    </row>
    <row r="52" spans="1:16" x14ac:dyDescent="0.3">
      <c r="A52" s="24" t="s">
        <v>180</v>
      </c>
      <c r="B52" s="24" t="s">
        <v>182</v>
      </c>
      <c r="C52" s="1">
        <v>1992</v>
      </c>
      <c r="D52" s="1">
        <v>1994</v>
      </c>
      <c r="E52" s="1" t="s">
        <v>219</v>
      </c>
      <c r="F52" s="1" t="s">
        <v>183</v>
      </c>
      <c r="G52" s="1" t="s">
        <v>228</v>
      </c>
      <c r="H52" s="1" t="s">
        <v>229</v>
      </c>
      <c r="I52" s="1" t="s">
        <v>230</v>
      </c>
      <c r="J52" s="1">
        <v>3</v>
      </c>
      <c r="K52" s="1" t="s">
        <v>231</v>
      </c>
      <c r="O52" s="1">
        <v>127</v>
      </c>
      <c r="P52" s="1" t="s">
        <v>232</v>
      </c>
    </row>
    <row r="53" spans="1:16" x14ac:dyDescent="0.3">
      <c r="A53" s="24" t="s">
        <v>180</v>
      </c>
      <c r="B53" s="24" t="s">
        <v>182</v>
      </c>
      <c r="C53" s="1">
        <v>1992</v>
      </c>
      <c r="D53" s="1">
        <v>1994</v>
      </c>
      <c r="E53" s="1" t="s">
        <v>219</v>
      </c>
      <c r="F53" s="1" t="s">
        <v>183</v>
      </c>
      <c r="G53" s="1" t="s">
        <v>228</v>
      </c>
      <c r="H53" s="1" t="s">
        <v>229</v>
      </c>
      <c r="I53" s="1" t="s">
        <v>230</v>
      </c>
      <c r="J53" s="1">
        <v>4</v>
      </c>
      <c r="K53" s="1" t="s">
        <v>231</v>
      </c>
      <c r="O53" s="1">
        <v>202</v>
      </c>
      <c r="P53" s="1" t="s">
        <v>232</v>
      </c>
    </row>
    <row r="54" spans="1:16" x14ac:dyDescent="0.3">
      <c r="A54" s="24" t="s">
        <v>180</v>
      </c>
      <c r="B54" s="24" t="s">
        <v>182</v>
      </c>
      <c r="C54" s="1">
        <v>1992</v>
      </c>
      <c r="D54" s="1">
        <v>1994</v>
      </c>
      <c r="E54" s="1" t="s">
        <v>219</v>
      </c>
      <c r="F54" s="1" t="s">
        <v>183</v>
      </c>
      <c r="G54" s="1" t="s">
        <v>228</v>
      </c>
      <c r="H54" s="1" t="s">
        <v>229</v>
      </c>
      <c r="I54" s="1" t="s">
        <v>230</v>
      </c>
      <c r="J54" s="1">
        <v>6</v>
      </c>
      <c r="K54" s="1" t="s">
        <v>231</v>
      </c>
      <c r="O54" s="1">
        <v>404</v>
      </c>
      <c r="P54" s="1" t="s">
        <v>232</v>
      </c>
    </row>
    <row r="55" spans="1:16" x14ac:dyDescent="0.3">
      <c r="A55" s="24" t="s">
        <v>180</v>
      </c>
      <c r="B55" s="24" t="s">
        <v>182</v>
      </c>
      <c r="C55" s="1">
        <v>1992</v>
      </c>
      <c r="D55" s="1">
        <v>1994</v>
      </c>
      <c r="E55" s="1" t="s">
        <v>219</v>
      </c>
      <c r="F55" s="1" t="s">
        <v>183</v>
      </c>
      <c r="G55" s="1" t="s">
        <v>228</v>
      </c>
      <c r="H55" s="1" t="s">
        <v>229</v>
      </c>
      <c r="I55" s="1" t="s">
        <v>230</v>
      </c>
      <c r="J55" s="1">
        <v>8</v>
      </c>
      <c r="K55" s="1" t="s">
        <v>231</v>
      </c>
      <c r="O55" s="1">
        <v>585</v>
      </c>
      <c r="P55" s="1" t="s">
        <v>232</v>
      </c>
    </row>
    <row r="56" spans="1:16" x14ac:dyDescent="0.3">
      <c r="A56" s="24" t="s">
        <v>180</v>
      </c>
      <c r="B56" s="24" t="s">
        <v>182</v>
      </c>
      <c r="C56" s="1">
        <v>1992</v>
      </c>
      <c r="D56" s="1">
        <v>1994</v>
      </c>
      <c r="E56" s="1" t="s">
        <v>219</v>
      </c>
      <c r="F56" s="1" t="s">
        <v>183</v>
      </c>
      <c r="G56" s="1" t="s">
        <v>228</v>
      </c>
      <c r="H56" s="1" t="s">
        <v>233</v>
      </c>
      <c r="I56" s="1" t="s">
        <v>234</v>
      </c>
      <c r="J56" s="1">
        <v>1500</v>
      </c>
      <c r="K56" s="1" t="s">
        <v>235</v>
      </c>
      <c r="L56" s="1">
        <v>100</v>
      </c>
      <c r="M56" s="1" t="s">
        <v>235</v>
      </c>
      <c r="O56" s="1">
        <v>2.41</v>
      </c>
      <c r="P56" s="1" t="s">
        <v>236</v>
      </c>
    </row>
    <row r="57" spans="1:16" x14ac:dyDescent="0.3">
      <c r="A57" s="24" t="s">
        <v>180</v>
      </c>
      <c r="B57" s="24" t="s">
        <v>182</v>
      </c>
      <c r="C57" s="1">
        <v>1992</v>
      </c>
      <c r="D57" s="1">
        <v>1994</v>
      </c>
      <c r="E57" s="1" t="s">
        <v>219</v>
      </c>
      <c r="F57" s="1" t="s">
        <v>183</v>
      </c>
      <c r="G57" s="1" t="s">
        <v>228</v>
      </c>
      <c r="H57" s="1" t="s">
        <v>233</v>
      </c>
      <c r="I57" s="1" t="s">
        <v>234</v>
      </c>
      <c r="J57" s="1">
        <v>3500</v>
      </c>
      <c r="K57" s="1" t="s">
        <v>235</v>
      </c>
      <c r="L57" s="1">
        <v>100</v>
      </c>
      <c r="M57" s="1" t="s">
        <v>235</v>
      </c>
      <c r="O57" s="1">
        <v>2.17</v>
      </c>
      <c r="P57" s="1" t="s">
        <v>236</v>
      </c>
    </row>
    <row r="58" spans="1:16" x14ac:dyDescent="0.3">
      <c r="A58" s="24" t="s">
        <v>180</v>
      </c>
      <c r="B58" s="24" t="s">
        <v>182</v>
      </c>
      <c r="C58" s="1">
        <v>1992</v>
      </c>
      <c r="D58" s="1">
        <v>1994</v>
      </c>
      <c r="E58" s="1" t="s">
        <v>219</v>
      </c>
      <c r="F58" s="1" t="s">
        <v>183</v>
      </c>
      <c r="G58" s="1" t="s">
        <v>228</v>
      </c>
      <c r="H58" s="1" t="s">
        <v>233</v>
      </c>
      <c r="I58" s="1" t="s">
        <v>234</v>
      </c>
      <c r="J58" s="1">
        <v>5000</v>
      </c>
      <c r="K58" s="1" t="s">
        <v>235</v>
      </c>
      <c r="L58" s="1">
        <v>100</v>
      </c>
      <c r="M58" s="1" t="s">
        <v>235</v>
      </c>
      <c r="O58" s="1">
        <v>2.17</v>
      </c>
      <c r="P58" s="1" t="s">
        <v>236</v>
      </c>
    </row>
    <row r="59" spans="1:16" x14ac:dyDescent="0.3">
      <c r="A59" s="24" t="s">
        <v>180</v>
      </c>
      <c r="B59" s="24" t="s">
        <v>182</v>
      </c>
      <c r="C59" s="1">
        <v>1992</v>
      </c>
      <c r="D59" s="1">
        <v>1994</v>
      </c>
      <c r="E59" s="1" t="s">
        <v>219</v>
      </c>
      <c r="F59" s="1" t="s">
        <v>183</v>
      </c>
      <c r="G59" s="1" t="s">
        <v>228</v>
      </c>
      <c r="H59" s="1" t="s">
        <v>233</v>
      </c>
      <c r="I59" s="1" t="s">
        <v>234</v>
      </c>
      <c r="J59" s="1">
        <v>10000</v>
      </c>
      <c r="K59" s="1" t="s">
        <v>235</v>
      </c>
      <c r="L59" s="1">
        <v>100</v>
      </c>
      <c r="M59" s="1" t="s">
        <v>235</v>
      </c>
      <c r="O59" s="1">
        <v>2.09</v>
      </c>
      <c r="P59" s="1" t="s">
        <v>236</v>
      </c>
    </row>
    <row r="60" spans="1:16" x14ac:dyDescent="0.3">
      <c r="A60" s="24" t="s">
        <v>180</v>
      </c>
      <c r="B60" s="24" t="s">
        <v>182</v>
      </c>
      <c r="C60" s="1">
        <v>1992</v>
      </c>
      <c r="D60" s="1">
        <v>1994</v>
      </c>
      <c r="E60" s="1" t="s">
        <v>219</v>
      </c>
      <c r="F60" s="1" t="s">
        <v>183</v>
      </c>
      <c r="G60" s="1" t="s">
        <v>228</v>
      </c>
      <c r="H60" s="1" t="s">
        <v>233</v>
      </c>
      <c r="I60" s="1" t="s">
        <v>234</v>
      </c>
      <c r="J60" s="1">
        <v>35000</v>
      </c>
      <c r="K60" s="1" t="s">
        <v>235</v>
      </c>
      <c r="L60" s="1">
        <v>100</v>
      </c>
      <c r="M60" s="1" t="s">
        <v>235</v>
      </c>
      <c r="O60" s="1">
        <v>2.09</v>
      </c>
      <c r="P60" s="1" t="s">
        <v>236</v>
      </c>
    </row>
    <row r="61" spans="1:16" x14ac:dyDescent="0.3">
      <c r="A61" s="24" t="s">
        <v>180</v>
      </c>
      <c r="B61" s="24" t="s">
        <v>182</v>
      </c>
      <c r="C61" s="1">
        <v>1992</v>
      </c>
      <c r="D61" s="1">
        <v>1994</v>
      </c>
      <c r="E61" s="1" t="s">
        <v>219</v>
      </c>
      <c r="F61" s="1" t="s">
        <v>183</v>
      </c>
      <c r="G61" s="1" t="s">
        <v>228</v>
      </c>
      <c r="H61" s="1" t="s">
        <v>233</v>
      </c>
      <c r="I61" s="1" t="s">
        <v>234</v>
      </c>
      <c r="J61" s="1">
        <v>50000</v>
      </c>
      <c r="K61" s="1" t="s">
        <v>235</v>
      </c>
      <c r="L61" s="1">
        <v>100</v>
      </c>
      <c r="M61" s="1" t="s">
        <v>235</v>
      </c>
      <c r="O61" s="1">
        <v>1.94</v>
      </c>
      <c r="P61" s="1" t="s">
        <v>236</v>
      </c>
    </row>
    <row r="62" spans="1:16" x14ac:dyDescent="0.3">
      <c r="A62" s="24" t="s">
        <v>180</v>
      </c>
      <c r="B62" s="24" t="s">
        <v>182</v>
      </c>
      <c r="C62" s="1">
        <v>1993</v>
      </c>
      <c r="D62" s="1">
        <v>1995</v>
      </c>
      <c r="E62" s="1" t="s">
        <v>219</v>
      </c>
      <c r="F62" s="1" t="s">
        <v>183</v>
      </c>
      <c r="G62" s="1" t="s">
        <v>228</v>
      </c>
      <c r="H62" s="1" t="s">
        <v>229</v>
      </c>
      <c r="I62" s="1" t="s">
        <v>230</v>
      </c>
      <c r="J62" s="1">
        <v>0.75</v>
      </c>
      <c r="K62" s="1" t="s">
        <v>231</v>
      </c>
      <c r="O62" s="1">
        <v>19.8</v>
      </c>
    </row>
    <row r="63" spans="1:16" x14ac:dyDescent="0.3">
      <c r="A63" s="24" t="s">
        <v>180</v>
      </c>
      <c r="B63" s="24" t="s">
        <v>182</v>
      </c>
      <c r="C63" s="1">
        <v>1993</v>
      </c>
      <c r="D63" s="1">
        <v>1995</v>
      </c>
      <c r="E63" s="1" t="s">
        <v>219</v>
      </c>
      <c r="F63" s="1" t="s">
        <v>183</v>
      </c>
      <c r="G63" s="1" t="s">
        <v>228</v>
      </c>
      <c r="H63" s="1" t="s">
        <v>229</v>
      </c>
      <c r="I63" s="1" t="s">
        <v>230</v>
      </c>
      <c r="J63" s="1">
        <v>1</v>
      </c>
      <c r="K63" s="1" t="s">
        <v>231</v>
      </c>
      <c r="O63" s="1">
        <v>29</v>
      </c>
    </row>
    <row r="64" spans="1:16" x14ac:dyDescent="0.3">
      <c r="A64" s="24" t="s">
        <v>180</v>
      </c>
      <c r="B64" s="24" t="s">
        <v>182</v>
      </c>
      <c r="C64" s="1">
        <v>1993</v>
      </c>
      <c r="D64" s="1">
        <v>1995</v>
      </c>
      <c r="E64" s="1" t="s">
        <v>219</v>
      </c>
      <c r="F64" s="1" t="s">
        <v>183</v>
      </c>
      <c r="G64" s="1" t="s">
        <v>228</v>
      </c>
      <c r="H64" s="1" t="s">
        <v>229</v>
      </c>
      <c r="I64" s="1" t="s">
        <v>230</v>
      </c>
      <c r="J64" s="1">
        <v>1.25</v>
      </c>
      <c r="K64" s="1" t="s">
        <v>231</v>
      </c>
      <c r="O64" s="1">
        <v>36</v>
      </c>
    </row>
    <row r="65" spans="1:16" x14ac:dyDescent="0.3">
      <c r="A65" s="24" t="s">
        <v>180</v>
      </c>
      <c r="B65" s="24" t="s">
        <v>182</v>
      </c>
      <c r="C65" s="1">
        <v>1993</v>
      </c>
      <c r="D65" s="1">
        <v>1995</v>
      </c>
      <c r="E65" s="1" t="s">
        <v>219</v>
      </c>
      <c r="F65" s="1" t="s">
        <v>183</v>
      </c>
      <c r="G65" s="1" t="s">
        <v>228</v>
      </c>
      <c r="H65" s="1" t="s">
        <v>229</v>
      </c>
      <c r="I65" s="1" t="s">
        <v>230</v>
      </c>
      <c r="J65" s="1">
        <v>1.5</v>
      </c>
      <c r="K65" s="1" t="s">
        <v>231</v>
      </c>
      <c r="O65" s="1">
        <v>44</v>
      </c>
    </row>
    <row r="66" spans="1:16" x14ac:dyDescent="0.3">
      <c r="A66" s="24" t="s">
        <v>180</v>
      </c>
      <c r="B66" s="24" t="s">
        <v>182</v>
      </c>
      <c r="C66" s="1">
        <v>1993</v>
      </c>
      <c r="D66" s="1">
        <v>1995</v>
      </c>
      <c r="E66" s="1" t="s">
        <v>219</v>
      </c>
      <c r="F66" s="1" t="s">
        <v>183</v>
      </c>
      <c r="G66" s="1" t="s">
        <v>228</v>
      </c>
      <c r="H66" s="1" t="s">
        <v>229</v>
      </c>
      <c r="I66" s="1" t="s">
        <v>230</v>
      </c>
      <c r="J66" s="1">
        <v>2</v>
      </c>
      <c r="K66" s="1" t="s">
        <v>231</v>
      </c>
      <c r="O66" s="1">
        <v>64</v>
      </c>
    </row>
    <row r="67" spans="1:16" x14ac:dyDescent="0.3">
      <c r="A67" s="24" t="s">
        <v>180</v>
      </c>
      <c r="B67" s="24" t="s">
        <v>182</v>
      </c>
      <c r="C67" s="1">
        <v>1993</v>
      </c>
      <c r="D67" s="1">
        <v>1995</v>
      </c>
      <c r="E67" s="1" t="s">
        <v>219</v>
      </c>
      <c r="F67" s="1" t="s">
        <v>183</v>
      </c>
      <c r="G67" s="1" t="s">
        <v>228</v>
      </c>
      <c r="H67" s="1" t="s">
        <v>229</v>
      </c>
      <c r="I67" s="1" t="s">
        <v>230</v>
      </c>
      <c r="J67" s="1">
        <v>3</v>
      </c>
      <c r="K67" s="1" t="s">
        <v>231</v>
      </c>
      <c r="O67" s="1">
        <v>127</v>
      </c>
    </row>
    <row r="68" spans="1:16" x14ac:dyDescent="0.3">
      <c r="A68" s="24" t="s">
        <v>180</v>
      </c>
      <c r="B68" s="24" t="s">
        <v>182</v>
      </c>
      <c r="C68" s="1">
        <v>1993</v>
      </c>
      <c r="D68" s="1">
        <v>1995</v>
      </c>
      <c r="E68" s="1" t="s">
        <v>219</v>
      </c>
      <c r="F68" s="1" t="s">
        <v>183</v>
      </c>
      <c r="G68" s="1" t="s">
        <v>228</v>
      </c>
      <c r="H68" s="1" t="s">
        <v>229</v>
      </c>
      <c r="I68" s="1" t="s">
        <v>230</v>
      </c>
      <c r="J68" s="1">
        <v>4</v>
      </c>
      <c r="K68" s="1" t="s">
        <v>231</v>
      </c>
      <c r="O68" s="1">
        <v>202</v>
      </c>
    </row>
    <row r="69" spans="1:16" x14ac:dyDescent="0.3">
      <c r="A69" s="24" t="s">
        <v>180</v>
      </c>
      <c r="B69" s="24" t="s">
        <v>182</v>
      </c>
      <c r="C69" s="1">
        <v>1993</v>
      </c>
      <c r="D69" s="1">
        <v>1995</v>
      </c>
      <c r="E69" s="1" t="s">
        <v>219</v>
      </c>
      <c r="F69" s="1" t="s">
        <v>183</v>
      </c>
      <c r="G69" s="1" t="s">
        <v>228</v>
      </c>
      <c r="H69" s="1" t="s">
        <v>229</v>
      </c>
      <c r="I69" s="1" t="s">
        <v>230</v>
      </c>
      <c r="J69" s="1">
        <v>6</v>
      </c>
      <c r="K69" s="1" t="s">
        <v>231</v>
      </c>
      <c r="O69" s="1">
        <v>404</v>
      </c>
    </row>
    <row r="70" spans="1:16" x14ac:dyDescent="0.3">
      <c r="A70" s="24" t="s">
        <v>180</v>
      </c>
      <c r="B70" s="24" t="s">
        <v>182</v>
      </c>
      <c r="C70" s="1">
        <v>1993</v>
      </c>
      <c r="D70" s="1">
        <v>1995</v>
      </c>
      <c r="E70" s="1" t="s">
        <v>219</v>
      </c>
      <c r="F70" s="1" t="s">
        <v>183</v>
      </c>
      <c r="G70" s="1" t="s">
        <v>228</v>
      </c>
      <c r="H70" s="1" t="s">
        <v>229</v>
      </c>
      <c r="I70" s="1" t="s">
        <v>230</v>
      </c>
      <c r="J70" s="1">
        <v>8</v>
      </c>
      <c r="K70" s="1" t="s">
        <v>231</v>
      </c>
      <c r="O70" s="1">
        <v>585</v>
      </c>
    </row>
    <row r="71" spans="1:16" x14ac:dyDescent="0.3">
      <c r="A71" s="24" t="s">
        <v>180</v>
      </c>
      <c r="B71" s="24" t="s">
        <v>182</v>
      </c>
      <c r="C71" s="1">
        <v>1993</v>
      </c>
      <c r="D71" s="1">
        <v>1995</v>
      </c>
      <c r="E71" s="1" t="s">
        <v>219</v>
      </c>
      <c r="F71" s="1" t="s">
        <v>183</v>
      </c>
      <c r="G71" s="1" t="s">
        <v>228</v>
      </c>
      <c r="H71" s="1" t="s">
        <v>233</v>
      </c>
      <c r="I71" s="1" t="s">
        <v>234</v>
      </c>
      <c r="J71" s="1">
        <v>1500</v>
      </c>
      <c r="K71" s="1" t="s">
        <v>235</v>
      </c>
      <c r="L71" s="1">
        <v>100</v>
      </c>
      <c r="M71" s="1" t="s">
        <v>235</v>
      </c>
      <c r="O71" s="1">
        <v>2.41</v>
      </c>
      <c r="P71" s="1" t="s">
        <v>236</v>
      </c>
    </row>
    <row r="72" spans="1:16" x14ac:dyDescent="0.3">
      <c r="A72" s="24" t="s">
        <v>180</v>
      </c>
      <c r="B72" s="24" t="s">
        <v>182</v>
      </c>
      <c r="C72" s="1">
        <v>1993</v>
      </c>
      <c r="D72" s="1">
        <v>1995</v>
      </c>
      <c r="E72" s="1" t="s">
        <v>219</v>
      </c>
      <c r="F72" s="1" t="s">
        <v>183</v>
      </c>
      <c r="G72" s="1" t="s">
        <v>228</v>
      </c>
      <c r="H72" s="1" t="s">
        <v>233</v>
      </c>
      <c r="I72" s="1" t="s">
        <v>234</v>
      </c>
      <c r="J72" s="1">
        <v>3500</v>
      </c>
      <c r="K72" s="1" t="s">
        <v>235</v>
      </c>
      <c r="L72" s="1">
        <v>100</v>
      </c>
      <c r="M72" s="1" t="s">
        <v>235</v>
      </c>
      <c r="O72" s="1">
        <v>2.17</v>
      </c>
      <c r="P72" s="1" t="s">
        <v>236</v>
      </c>
    </row>
    <row r="73" spans="1:16" x14ac:dyDescent="0.3">
      <c r="A73" s="24" t="s">
        <v>180</v>
      </c>
      <c r="B73" s="24" t="s">
        <v>182</v>
      </c>
      <c r="C73" s="1">
        <v>1993</v>
      </c>
      <c r="D73" s="1">
        <v>1995</v>
      </c>
      <c r="E73" s="1" t="s">
        <v>219</v>
      </c>
      <c r="F73" s="1" t="s">
        <v>183</v>
      </c>
      <c r="G73" s="1" t="s">
        <v>228</v>
      </c>
      <c r="H73" s="1" t="s">
        <v>233</v>
      </c>
      <c r="I73" s="1" t="s">
        <v>234</v>
      </c>
      <c r="J73" s="1">
        <v>5000</v>
      </c>
      <c r="K73" s="1" t="s">
        <v>235</v>
      </c>
      <c r="L73" s="1">
        <v>100</v>
      </c>
      <c r="M73" s="1" t="s">
        <v>235</v>
      </c>
      <c r="O73" s="1">
        <v>2.17</v>
      </c>
      <c r="P73" s="1" t="s">
        <v>236</v>
      </c>
    </row>
    <row r="74" spans="1:16" x14ac:dyDescent="0.3">
      <c r="A74" s="24" t="s">
        <v>180</v>
      </c>
      <c r="B74" s="24" t="s">
        <v>182</v>
      </c>
      <c r="C74" s="1">
        <v>1993</v>
      </c>
      <c r="D74" s="1">
        <v>1995</v>
      </c>
      <c r="E74" s="1" t="s">
        <v>219</v>
      </c>
      <c r="F74" s="1" t="s">
        <v>183</v>
      </c>
      <c r="G74" s="1" t="s">
        <v>228</v>
      </c>
      <c r="H74" s="1" t="s">
        <v>233</v>
      </c>
      <c r="I74" s="1" t="s">
        <v>234</v>
      </c>
      <c r="J74" s="1">
        <v>10000</v>
      </c>
      <c r="K74" s="1" t="s">
        <v>235</v>
      </c>
      <c r="L74" s="1">
        <v>100</v>
      </c>
      <c r="M74" s="1" t="s">
        <v>235</v>
      </c>
      <c r="O74" s="1">
        <v>2.09</v>
      </c>
      <c r="P74" s="1" t="s">
        <v>236</v>
      </c>
    </row>
    <row r="75" spans="1:16" x14ac:dyDescent="0.3">
      <c r="A75" s="24" t="s">
        <v>180</v>
      </c>
      <c r="B75" s="24" t="s">
        <v>182</v>
      </c>
      <c r="C75" s="1">
        <v>1993</v>
      </c>
      <c r="D75" s="1">
        <v>1995</v>
      </c>
      <c r="E75" s="1" t="s">
        <v>219</v>
      </c>
      <c r="F75" s="1" t="s">
        <v>183</v>
      </c>
      <c r="G75" s="1" t="s">
        <v>228</v>
      </c>
      <c r="H75" s="1" t="s">
        <v>233</v>
      </c>
      <c r="I75" s="1" t="s">
        <v>234</v>
      </c>
      <c r="J75" s="1">
        <v>35000</v>
      </c>
      <c r="K75" s="1" t="s">
        <v>235</v>
      </c>
      <c r="L75" s="1">
        <v>100</v>
      </c>
      <c r="M75" s="1" t="s">
        <v>235</v>
      </c>
      <c r="O75" s="1">
        <v>2.09</v>
      </c>
      <c r="P75" s="1" t="s">
        <v>236</v>
      </c>
    </row>
    <row r="76" spans="1:16" x14ac:dyDescent="0.3">
      <c r="A76" s="24" t="s">
        <v>180</v>
      </c>
      <c r="B76" s="24" t="s">
        <v>182</v>
      </c>
      <c r="C76" s="1">
        <v>1993</v>
      </c>
      <c r="D76" s="1">
        <v>1995</v>
      </c>
      <c r="E76" s="1" t="s">
        <v>219</v>
      </c>
      <c r="F76" s="1" t="s">
        <v>183</v>
      </c>
      <c r="G76" s="1" t="s">
        <v>228</v>
      </c>
      <c r="H76" s="1" t="s">
        <v>233</v>
      </c>
      <c r="I76" s="1" t="s">
        <v>234</v>
      </c>
      <c r="J76" s="1">
        <v>50000</v>
      </c>
      <c r="K76" s="1" t="s">
        <v>235</v>
      </c>
      <c r="L76" s="1">
        <v>100</v>
      </c>
      <c r="M76" s="1" t="s">
        <v>235</v>
      </c>
      <c r="O76" s="1">
        <v>1.94</v>
      </c>
      <c r="P76" s="1" t="s">
        <v>236</v>
      </c>
    </row>
    <row r="77" spans="1:16" x14ac:dyDescent="0.3">
      <c r="A77" s="24" t="s">
        <v>180</v>
      </c>
      <c r="B77" s="24" t="s">
        <v>182</v>
      </c>
      <c r="C77" s="1">
        <v>1993</v>
      </c>
      <c r="D77" s="1">
        <v>1996</v>
      </c>
      <c r="E77" s="1" t="s">
        <v>219</v>
      </c>
      <c r="F77" s="1" t="s">
        <v>183</v>
      </c>
      <c r="G77" s="1" t="s">
        <v>228</v>
      </c>
      <c r="H77" s="1" t="s">
        <v>229</v>
      </c>
      <c r="I77" s="1" t="s">
        <v>230</v>
      </c>
      <c r="J77" s="1">
        <v>0.75</v>
      </c>
      <c r="K77" s="1" t="s">
        <v>231</v>
      </c>
      <c r="O77" s="1">
        <v>21</v>
      </c>
    </row>
    <row r="78" spans="1:16" x14ac:dyDescent="0.3">
      <c r="A78" s="24" t="s">
        <v>180</v>
      </c>
      <c r="B78" s="24" t="s">
        <v>182</v>
      </c>
      <c r="C78" s="1">
        <v>1993</v>
      </c>
      <c r="D78" s="1">
        <v>1996</v>
      </c>
      <c r="E78" s="1" t="s">
        <v>219</v>
      </c>
      <c r="F78" s="1" t="s">
        <v>183</v>
      </c>
      <c r="G78" s="1" t="s">
        <v>228</v>
      </c>
      <c r="H78" s="1" t="s">
        <v>229</v>
      </c>
      <c r="I78" s="1" t="s">
        <v>230</v>
      </c>
      <c r="J78" s="1">
        <v>1</v>
      </c>
      <c r="K78" s="1" t="s">
        <v>231</v>
      </c>
      <c r="O78" s="1">
        <v>31</v>
      </c>
    </row>
    <row r="79" spans="1:16" x14ac:dyDescent="0.3">
      <c r="A79" s="24" t="s">
        <v>180</v>
      </c>
      <c r="B79" s="24" t="s">
        <v>182</v>
      </c>
      <c r="C79" s="1">
        <v>1993</v>
      </c>
      <c r="D79" s="1">
        <v>1996</v>
      </c>
      <c r="E79" s="1" t="s">
        <v>219</v>
      </c>
      <c r="F79" s="1" t="s">
        <v>183</v>
      </c>
      <c r="G79" s="1" t="s">
        <v>228</v>
      </c>
      <c r="H79" s="1" t="s">
        <v>229</v>
      </c>
      <c r="I79" s="1" t="s">
        <v>230</v>
      </c>
      <c r="J79" s="1">
        <v>1.25</v>
      </c>
      <c r="K79" s="1" t="s">
        <v>231</v>
      </c>
      <c r="O79" s="1">
        <v>38</v>
      </c>
    </row>
    <row r="80" spans="1:16" x14ac:dyDescent="0.3">
      <c r="A80" s="24" t="s">
        <v>180</v>
      </c>
      <c r="B80" s="24" t="s">
        <v>182</v>
      </c>
      <c r="C80" s="1">
        <v>1993</v>
      </c>
      <c r="D80" s="1">
        <v>1996</v>
      </c>
      <c r="E80" s="1" t="s">
        <v>219</v>
      </c>
      <c r="F80" s="1" t="s">
        <v>183</v>
      </c>
      <c r="G80" s="1" t="s">
        <v>228</v>
      </c>
      <c r="H80" s="1" t="s">
        <v>229</v>
      </c>
      <c r="I80" s="1" t="s">
        <v>230</v>
      </c>
      <c r="J80" s="1">
        <v>1.5</v>
      </c>
      <c r="K80" s="1" t="s">
        <v>231</v>
      </c>
      <c r="O80" s="1">
        <v>47</v>
      </c>
    </row>
    <row r="81" spans="1:16" x14ac:dyDescent="0.3">
      <c r="A81" s="24" t="s">
        <v>180</v>
      </c>
      <c r="B81" s="24" t="s">
        <v>182</v>
      </c>
      <c r="C81" s="1">
        <v>1993</v>
      </c>
      <c r="D81" s="1">
        <v>1996</v>
      </c>
      <c r="E81" s="1" t="s">
        <v>219</v>
      </c>
      <c r="F81" s="1" t="s">
        <v>183</v>
      </c>
      <c r="G81" s="1" t="s">
        <v>228</v>
      </c>
      <c r="H81" s="1" t="s">
        <v>229</v>
      </c>
      <c r="I81" s="1" t="s">
        <v>230</v>
      </c>
      <c r="J81" s="1">
        <v>2</v>
      </c>
      <c r="K81" s="1" t="s">
        <v>231</v>
      </c>
      <c r="O81" s="1">
        <v>68</v>
      </c>
    </row>
    <row r="82" spans="1:16" x14ac:dyDescent="0.3">
      <c r="A82" s="24" t="s">
        <v>180</v>
      </c>
      <c r="B82" s="24" t="s">
        <v>182</v>
      </c>
      <c r="C82" s="1">
        <v>1993</v>
      </c>
      <c r="D82" s="1">
        <v>1996</v>
      </c>
      <c r="E82" s="1" t="s">
        <v>219</v>
      </c>
      <c r="F82" s="1" t="s">
        <v>183</v>
      </c>
      <c r="G82" s="1" t="s">
        <v>228</v>
      </c>
      <c r="H82" s="1" t="s">
        <v>229</v>
      </c>
      <c r="I82" s="1" t="s">
        <v>230</v>
      </c>
      <c r="J82" s="1">
        <v>3</v>
      </c>
      <c r="K82" s="1" t="s">
        <v>231</v>
      </c>
      <c r="O82" s="1">
        <v>125</v>
      </c>
    </row>
    <row r="83" spans="1:16" x14ac:dyDescent="0.3">
      <c r="A83" s="24" t="s">
        <v>180</v>
      </c>
      <c r="B83" s="24" t="s">
        <v>182</v>
      </c>
      <c r="C83" s="1">
        <v>1993</v>
      </c>
      <c r="D83" s="1">
        <v>1996</v>
      </c>
      <c r="E83" s="1" t="s">
        <v>219</v>
      </c>
      <c r="F83" s="1" t="s">
        <v>183</v>
      </c>
      <c r="G83" s="1" t="s">
        <v>228</v>
      </c>
      <c r="H83" s="1" t="s">
        <v>229</v>
      </c>
      <c r="I83" s="1" t="s">
        <v>230</v>
      </c>
      <c r="J83" s="1">
        <v>4</v>
      </c>
      <c r="K83" s="1" t="s">
        <v>231</v>
      </c>
      <c r="O83" s="1">
        <v>214</v>
      </c>
    </row>
    <row r="84" spans="1:16" x14ac:dyDescent="0.3">
      <c r="A84" s="24" t="s">
        <v>180</v>
      </c>
      <c r="B84" s="24" t="s">
        <v>182</v>
      </c>
      <c r="C84" s="1">
        <v>1993</v>
      </c>
      <c r="D84" s="1">
        <v>1996</v>
      </c>
      <c r="E84" s="1" t="s">
        <v>219</v>
      </c>
      <c r="F84" s="1" t="s">
        <v>183</v>
      </c>
      <c r="G84" s="1" t="s">
        <v>228</v>
      </c>
      <c r="H84" s="1" t="s">
        <v>229</v>
      </c>
      <c r="I84" s="1" t="s">
        <v>230</v>
      </c>
      <c r="J84" s="1">
        <v>6</v>
      </c>
      <c r="K84" s="1" t="s">
        <v>231</v>
      </c>
      <c r="O84" s="1">
        <v>428</v>
      </c>
    </row>
    <row r="85" spans="1:16" x14ac:dyDescent="0.3">
      <c r="A85" s="24" t="s">
        <v>180</v>
      </c>
      <c r="B85" s="24" t="s">
        <v>182</v>
      </c>
      <c r="C85" s="1">
        <v>1993</v>
      </c>
      <c r="D85" s="1">
        <v>1996</v>
      </c>
      <c r="E85" s="1" t="s">
        <v>219</v>
      </c>
      <c r="F85" s="1" t="s">
        <v>183</v>
      </c>
      <c r="G85" s="1" t="s">
        <v>228</v>
      </c>
      <c r="H85" s="1" t="s">
        <v>229</v>
      </c>
      <c r="I85" s="1" t="s">
        <v>230</v>
      </c>
      <c r="J85" s="1">
        <v>8</v>
      </c>
      <c r="K85" s="1" t="s">
        <v>231</v>
      </c>
      <c r="O85" s="1">
        <v>620</v>
      </c>
    </row>
    <row r="86" spans="1:16" x14ac:dyDescent="0.3">
      <c r="A86" s="24" t="s">
        <v>180</v>
      </c>
      <c r="B86" s="24" t="s">
        <v>182</v>
      </c>
      <c r="C86" s="1">
        <v>1993</v>
      </c>
      <c r="D86" s="1">
        <v>1996</v>
      </c>
      <c r="E86" s="1" t="s">
        <v>219</v>
      </c>
      <c r="F86" s="1" t="s">
        <v>183</v>
      </c>
      <c r="G86" s="1" t="s">
        <v>228</v>
      </c>
      <c r="H86" s="1" t="s">
        <v>233</v>
      </c>
      <c r="I86" s="1" t="s">
        <v>234</v>
      </c>
      <c r="J86" s="1">
        <v>1500</v>
      </c>
      <c r="K86" s="1" t="s">
        <v>235</v>
      </c>
      <c r="L86" s="1">
        <v>100</v>
      </c>
      <c r="M86" s="1" t="s">
        <v>235</v>
      </c>
      <c r="O86" s="1">
        <v>2.5499999999999998</v>
      </c>
      <c r="P86" s="1" t="s">
        <v>236</v>
      </c>
    </row>
    <row r="87" spans="1:16" x14ac:dyDescent="0.3">
      <c r="A87" s="24" t="s">
        <v>180</v>
      </c>
      <c r="B87" s="24" t="s">
        <v>182</v>
      </c>
      <c r="C87" s="1">
        <v>1993</v>
      </c>
      <c r="D87" s="1">
        <v>1996</v>
      </c>
      <c r="E87" s="1" t="s">
        <v>219</v>
      </c>
      <c r="F87" s="1" t="s">
        <v>183</v>
      </c>
      <c r="G87" s="1" t="s">
        <v>228</v>
      </c>
      <c r="H87" s="1" t="s">
        <v>233</v>
      </c>
      <c r="I87" s="1" t="s">
        <v>234</v>
      </c>
      <c r="J87" s="1">
        <v>3500</v>
      </c>
      <c r="K87" s="1" t="s">
        <v>235</v>
      </c>
      <c r="L87" s="1">
        <v>100</v>
      </c>
      <c r="M87" s="1" t="s">
        <v>235</v>
      </c>
      <c r="O87" s="1">
        <v>2.2999999999999998</v>
      </c>
      <c r="P87" s="1" t="s">
        <v>236</v>
      </c>
    </row>
    <row r="88" spans="1:16" x14ac:dyDescent="0.3">
      <c r="A88" s="24" t="s">
        <v>180</v>
      </c>
      <c r="B88" s="24" t="s">
        <v>182</v>
      </c>
      <c r="C88" s="1">
        <v>1993</v>
      </c>
      <c r="D88" s="1">
        <v>1996</v>
      </c>
      <c r="E88" s="1" t="s">
        <v>219</v>
      </c>
      <c r="F88" s="1" t="s">
        <v>183</v>
      </c>
      <c r="G88" s="1" t="s">
        <v>228</v>
      </c>
      <c r="H88" s="1" t="s">
        <v>233</v>
      </c>
      <c r="I88" s="1" t="s">
        <v>234</v>
      </c>
      <c r="J88" s="1">
        <v>5000</v>
      </c>
      <c r="K88" s="1" t="s">
        <v>235</v>
      </c>
      <c r="L88" s="1">
        <v>100</v>
      </c>
      <c r="M88" s="1" t="s">
        <v>235</v>
      </c>
      <c r="O88" s="1">
        <v>2.2999999999999998</v>
      </c>
      <c r="P88" s="1" t="s">
        <v>236</v>
      </c>
    </row>
    <row r="89" spans="1:16" x14ac:dyDescent="0.3">
      <c r="A89" s="24" t="s">
        <v>180</v>
      </c>
      <c r="B89" s="24" t="s">
        <v>182</v>
      </c>
      <c r="C89" s="1">
        <v>1993</v>
      </c>
      <c r="D89" s="1">
        <v>1996</v>
      </c>
      <c r="E89" s="1" t="s">
        <v>219</v>
      </c>
      <c r="F89" s="1" t="s">
        <v>183</v>
      </c>
      <c r="G89" s="1" t="s">
        <v>228</v>
      </c>
      <c r="H89" s="1" t="s">
        <v>233</v>
      </c>
      <c r="I89" s="1" t="s">
        <v>234</v>
      </c>
      <c r="J89" s="1">
        <v>10000</v>
      </c>
      <c r="K89" s="1" t="s">
        <v>235</v>
      </c>
      <c r="L89" s="1">
        <v>100</v>
      </c>
      <c r="M89" s="1" t="s">
        <v>235</v>
      </c>
      <c r="O89" s="1">
        <v>2.2200000000000002</v>
      </c>
      <c r="P89" s="1" t="s">
        <v>236</v>
      </c>
    </row>
    <row r="90" spans="1:16" x14ac:dyDescent="0.3">
      <c r="A90" s="24" t="s">
        <v>180</v>
      </c>
      <c r="B90" s="24" t="s">
        <v>182</v>
      </c>
      <c r="C90" s="1">
        <v>1993</v>
      </c>
      <c r="D90" s="1">
        <v>1996</v>
      </c>
      <c r="E90" s="1" t="s">
        <v>219</v>
      </c>
      <c r="F90" s="1" t="s">
        <v>183</v>
      </c>
      <c r="G90" s="1" t="s">
        <v>228</v>
      </c>
      <c r="H90" s="1" t="s">
        <v>233</v>
      </c>
      <c r="I90" s="1" t="s">
        <v>234</v>
      </c>
      <c r="J90" s="1">
        <v>35000</v>
      </c>
      <c r="K90" s="1" t="s">
        <v>235</v>
      </c>
      <c r="L90" s="1">
        <v>100</v>
      </c>
      <c r="M90" s="1" t="s">
        <v>235</v>
      </c>
      <c r="O90" s="1">
        <v>2.34</v>
      </c>
      <c r="P90" s="1" t="s">
        <v>236</v>
      </c>
    </row>
    <row r="91" spans="1:16" x14ac:dyDescent="0.3">
      <c r="A91" s="24" t="s">
        <v>180</v>
      </c>
      <c r="B91" s="24" t="s">
        <v>182</v>
      </c>
      <c r="C91" s="1">
        <v>1993</v>
      </c>
      <c r="D91" s="1">
        <v>1996</v>
      </c>
      <c r="E91" s="1" t="s">
        <v>219</v>
      </c>
      <c r="F91" s="1" t="s">
        <v>183</v>
      </c>
      <c r="G91" s="1" t="s">
        <v>228</v>
      </c>
      <c r="H91" s="1" t="s">
        <v>233</v>
      </c>
      <c r="I91" s="1" t="s">
        <v>234</v>
      </c>
      <c r="J91" s="1">
        <v>50000</v>
      </c>
      <c r="K91" s="1" t="s">
        <v>235</v>
      </c>
      <c r="L91" s="1">
        <v>100</v>
      </c>
      <c r="M91" s="1" t="s">
        <v>235</v>
      </c>
      <c r="O91" s="1">
        <v>2.0760000000000001</v>
      </c>
      <c r="P91" s="1" t="s">
        <v>236</v>
      </c>
    </row>
    <row r="92" spans="1:16" x14ac:dyDescent="0.3">
      <c r="A92" s="24" t="s">
        <v>180</v>
      </c>
      <c r="B92" s="24" t="s">
        <v>182</v>
      </c>
      <c r="C92" s="24">
        <v>1993</v>
      </c>
      <c r="D92" s="24">
        <v>1997</v>
      </c>
      <c r="E92" s="24" t="s">
        <v>219</v>
      </c>
      <c r="F92" s="24" t="s">
        <v>183</v>
      </c>
      <c r="G92" s="24" t="s">
        <v>228</v>
      </c>
      <c r="H92" s="24" t="s">
        <v>229</v>
      </c>
      <c r="I92" s="24" t="s">
        <v>230</v>
      </c>
      <c r="J92" s="24">
        <v>0.75</v>
      </c>
      <c r="K92" s="24" t="s">
        <v>231</v>
      </c>
      <c r="L92" s="24"/>
      <c r="M92" s="24"/>
      <c r="O92" s="1">
        <v>21</v>
      </c>
    </row>
    <row r="93" spans="1:16" x14ac:dyDescent="0.3">
      <c r="A93" s="24" t="s">
        <v>180</v>
      </c>
      <c r="B93" s="24" t="s">
        <v>182</v>
      </c>
      <c r="C93" s="24">
        <v>1993</v>
      </c>
      <c r="D93" s="24">
        <v>1997</v>
      </c>
      <c r="E93" s="24" t="s">
        <v>219</v>
      </c>
      <c r="F93" s="24" t="s">
        <v>183</v>
      </c>
      <c r="G93" s="24" t="s">
        <v>228</v>
      </c>
      <c r="H93" s="24" t="s">
        <v>229</v>
      </c>
      <c r="I93" s="24" t="s">
        <v>230</v>
      </c>
      <c r="J93" s="24">
        <v>1</v>
      </c>
      <c r="K93" s="24" t="s">
        <v>231</v>
      </c>
      <c r="L93" s="24"/>
      <c r="M93" s="24"/>
      <c r="O93" s="1">
        <v>31</v>
      </c>
    </row>
    <row r="94" spans="1:16" x14ac:dyDescent="0.3">
      <c r="A94" s="24" t="s">
        <v>180</v>
      </c>
      <c r="B94" s="24" t="s">
        <v>182</v>
      </c>
      <c r="C94" s="24">
        <v>1993</v>
      </c>
      <c r="D94" s="24">
        <v>1997</v>
      </c>
      <c r="E94" s="24" t="s">
        <v>219</v>
      </c>
      <c r="F94" s="24" t="s">
        <v>183</v>
      </c>
      <c r="G94" s="24" t="s">
        <v>228</v>
      </c>
      <c r="H94" s="24" t="s">
        <v>229</v>
      </c>
      <c r="I94" s="24" t="s">
        <v>230</v>
      </c>
      <c r="J94" s="24">
        <v>1.25</v>
      </c>
      <c r="K94" s="24" t="s">
        <v>231</v>
      </c>
      <c r="L94" s="24"/>
      <c r="M94" s="24"/>
      <c r="O94" s="1">
        <v>38</v>
      </c>
    </row>
    <row r="95" spans="1:16" x14ac:dyDescent="0.3">
      <c r="A95" s="24" t="s">
        <v>180</v>
      </c>
      <c r="B95" s="24" t="s">
        <v>182</v>
      </c>
      <c r="C95" s="24">
        <v>1993</v>
      </c>
      <c r="D95" s="24">
        <v>1997</v>
      </c>
      <c r="E95" s="24" t="s">
        <v>219</v>
      </c>
      <c r="F95" s="24" t="s">
        <v>183</v>
      </c>
      <c r="G95" s="24" t="s">
        <v>228</v>
      </c>
      <c r="H95" s="24" t="s">
        <v>229</v>
      </c>
      <c r="I95" s="24" t="s">
        <v>230</v>
      </c>
      <c r="J95" s="24">
        <v>1.5</v>
      </c>
      <c r="K95" s="24" t="s">
        <v>231</v>
      </c>
      <c r="L95" s="24"/>
      <c r="M95" s="24"/>
      <c r="O95" s="1">
        <v>47</v>
      </c>
    </row>
    <row r="96" spans="1:16" x14ac:dyDescent="0.3">
      <c r="A96" s="24" t="s">
        <v>180</v>
      </c>
      <c r="B96" s="24" t="s">
        <v>182</v>
      </c>
      <c r="C96" s="24">
        <v>1993</v>
      </c>
      <c r="D96" s="24">
        <v>1997</v>
      </c>
      <c r="E96" s="24" t="s">
        <v>219</v>
      </c>
      <c r="F96" s="24" t="s">
        <v>183</v>
      </c>
      <c r="G96" s="24" t="s">
        <v>228</v>
      </c>
      <c r="H96" s="24" t="s">
        <v>229</v>
      </c>
      <c r="I96" s="24" t="s">
        <v>230</v>
      </c>
      <c r="J96" s="24">
        <v>2</v>
      </c>
      <c r="K96" s="24" t="s">
        <v>231</v>
      </c>
      <c r="L96" s="24"/>
      <c r="M96" s="24"/>
      <c r="O96" s="1">
        <v>68</v>
      </c>
    </row>
    <row r="97" spans="1:16" x14ac:dyDescent="0.3">
      <c r="A97" s="24" t="s">
        <v>180</v>
      </c>
      <c r="B97" s="24" t="s">
        <v>182</v>
      </c>
      <c r="C97" s="24">
        <v>1993</v>
      </c>
      <c r="D97" s="24">
        <v>1997</v>
      </c>
      <c r="E97" s="24" t="s">
        <v>219</v>
      </c>
      <c r="F97" s="24" t="s">
        <v>183</v>
      </c>
      <c r="G97" s="24" t="s">
        <v>228</v>
      </c>
      <c r="H97" s="24" t="s">
        <v>229</v>
      </c>
      <c r="I97" s="24" t="s">
        <v>230</v>
      </c>
      <c r="J97" s="24">
        <v>3</v>
      </c>
      <c r="K97" s="24" t="s">
        <v>231</v>
      </c>
      <c r="L97" s="24"/>
      <c r="M97" s="24"/>
      <c r="O97" s="1">
        <v>135</v>
      </c>
    </row>
    <row r="98" spans="1:16" x14ac:dyDescent="0.3">
      <c r="A98" s="24" t="s">
        <v>180</v>
      </c>
      <c r="B98" s="24" t="s">
        <v>182</v>
      </c>
      <c r="C98" s="24">
        <v>1993</v>
      </c>
      <c r="D98" s="24">
        <v>1997</v>
      </c>
      <c r="E98" s="24" t="s">
        <v>219</v>
      </c>
      <c r="F98" s="24" t="s">
        <v>183</v>
      </c>
      <c r="G98" s="24" t="s">
        <v>228</v>
      </c>
      <c r="H98" s="24" t="s">
        <v>229</v>
      </c>
      <c r="I98" s="24" t="s">
        <v>230</v>
      </c>
      <c r="J98" s="24">
        <v>4</v>
      </c>
      <c r="K98" s="24" t="s">
        <v>231</v>
      </c>
      <c r="L98" s="24"/>
      <c r="M98" s="24"/>
      <c r="O98" s="1">
        <v>214</v>
      </c>
    </row>
    <row r="99" spans="1:16" x14ac:dyDescent="0.3">
      <c r="A99" s="24" t="s">
        <v>180</v>
      </c>
      <c r="B99" s="24" t="s">
        <v>182</v>
      </c>
      <c r="C99" s="24">
        <v>1993</v>
      </c>
      <c r="D99" s="24">
        <v>1997</v>
      </c>
      <c r="E99" s="24" t="s">
        <v>219</v>
      </c>
      <c r="F99" s="24" t="s">
        <v>183</v>
      </c>
      <c r="G99" s="24" t="s">
        <v>228</v>
      </c>
      <c r="H99" s="24" t="s">
        <v>229</v>
      </c>
      <c r="I99" s="24" t="s">
        <v>230</v>
      </c>
      <c r="J99" s="24">
        <v>6</v>
      </c>
      <c r="K99" s="24" t="s">
        <v>231</v>
      </c>
      <c r="L99" s="24"/>
      <c r="M99" s="24"/>
      <c r="O99" s="1">
        <v>428</v>
      </c>
    </row>
    <row r="100" spans="1:16" x14ac:dyDescent="0.3">
      <c r="A100" s="24" t="s">
        <v>180</v>
      </c>
      <c r="B100" s="24" t="s">
        <v>182</v>
      </c>
      <c r="C100" s="24">
        <v>1993</v>
      </c>
      <c r="D100" s="24">
        <v>1997</v>
      </c>
      <c r="E100" s="24" t="s">
        <v>219</v>
      </c>
      <c r="F100" s="24" t="s">
        <v>183</v>
      </c>
      <c r="G100" s="24" t="s">
        <v>228</v>
      </c>
      <c r="H100" s="24" t="s">
        <v>229</v>
      </c>
      <c r="I100" s="24" t="s">
        <v>230</v>
      </c>
      <c r="J100" s="24">
        <v>8</v>
      </c>
      <c r="K100" s="24" t="s">
        <v>231</v>
      </c>
      <c r="L100" s="24"/>
      <c r="M100" s="24"/>
      <c r="O100" s="1">
        <v>620</v>
      </c>
    </row>
    <row r="101" spans="1:16" x14ac:dyDescent="0.3">
      <c r="A101" s="24" t="s">
        <v>180</v>
      </c>
      <c r="B101" s="24" t="s">
        <v>182</v>
      </c>
      <c r="C101" s="24">
        <v>1993</v>
      </c>
      <c r="D101" s="24">
        <v>1997</v>
      </c>
      <c r="E101" s="24" t="s">
        <v>219</v>
      </c>
      <c r="F101" s="24" t="s">
        <v>183</v>
      </c>
      <c r="G101" s="24" t="s">
        <v>228</v>
      </c>
      <c r="H101" s="24" t="s">
        <v>233</v>
      </c>
      <c r="I101" s="24" t="s">
        <v>234</v>
      </c>
      <c r="J101" s="24">
        <v>1500</v>
      </c>
      <c r="K101" s="24" t="s">
        <v>235</v>
      </c>
      <c r="L101" s="24">
        <v>100</v>
      </c>
      <c r="M101" s="24" t="s">
        <v>235</v>
      </c>
      <c r="O101" s="1">
        <v>2.5499999999999998</v>
      </c>
      <c r="P101" s="1" t="s">
        <v>236</v>
      </c>
    </row>
    <row r="102" spans="1:16" x14ac:dyDescent="0.3">
      <c r="A102" s="24" t="s">
        <v>180</v>
      </c>
      <c r="B102" s="24" t="s">
        <v>182</v>
      </c>
      <c r="C102" s="24">
        <v>1993</v>
      </c>
      <c r="D102" s="24">
        <v>1997</v>
      </c>
      <c r="E102" s="24" t="s">
        <v>219</v>
      </c>
      <c r="F102" s="24" t="s">
        <v>183</v>
      </c>
      <c r="G102" s="24" t="s">
        <v>228</v>
      </c>
      <c r="H102" s="24" t="s">
        <v>233</v>
      </c>
      <c r="I102" s="24" t="s">
        <v>234</v>
      </c>
      <c r="J102" s="24">
        <v>3500</v>
      </c>
      <c r="K102" s="24" t="s">
        <v>235</v>
      </c>
      <c r="L102" s="24">
        <v>100</v>
      </c>
      <c r="M102" s="24" t="s">
        <v>235</v>
      </c>
      <c r="O102" s="1">
        <v>2.2999999999999998</v>
      </c>
      <c r="P102" s="1" t="s">
        <v>236</v>
      </c>
    </row>
    <row r="103" spans="1:16" x14ac:dyDescent="0.3">
      <c r="A103" s="24" t="s">
        <v>180</v>
      </c>
      <c r="B103" s="24" t="s">
        <v>182</v>
      </c>
      <c r="C103" s="24">
        <v>1993</v>
      </c>
      <c r="D103" s="24">
        <v>1997</v>
      </c>
      <c r="E103" s="24" t="s">
        <v>219</v>
      </c>
      <c r="F103" s="24" t="s">
        <v>183</v>
      </c>
      <c r="G103" s="24" t="s">
        <v>228</v>
      </c>
      <c r="H103" s="24" t="s">
        <v>233</v>
      </c>
      <c r="I103" s="24" t="s">
        <v>234</v>
      </c>
      <c r="J103" s="24">
        <v>5000</v>
      </c>
      <c r="K103" s="24" t="s">
        <v>235</v>
      </c>
      <c r="L103" s="24">
        <v>100</v>
      </c>
      <c r="M103" s="24" t="s">
        <v>235</v>
      </c>
      <c r="O103" s="1">
        <v>2.2999999999999998</v>
      </c>
      <c r="P103" s="1" t="s">
        <v>236</v>
      </c>
    </row>
    <row r="104" spans="1:16" x14ac:dyDescent="0.3">
      <c r="A104" s="24" t="s">
        <v>180</v>
      </c>
      <c r="B104" s="24" t="s">
        <v>182</v>
      </c>
      <c r="C104" s="24">
        <v>1993</v>
      </c>
      <c r="D104" s="24">
        <v>1997</v>
      </c>
      <c r="E104" s="24" t="s">
        <v>219</v>
      </c>
      <c r="F104" s="24" t="s">
        <v>183</v>
      </c>
      <c r="G104" s="24" t="s">
        <v>228</v>
      </c>
      <c r="H104" s="24" t="s">
        <v>233</v>
      </c>
      <c r="I104" s="24" t="s">
        <v>234</v>
      </c>
      <c r="J104" s="24">
        <v>10000</v>
      </c>
      <c r="K104" s="24" t="s">
        <v>235</v>
      </c>
      <c r="L104" s="24">
        <v>100</v>
      </c>
      <c r="M104" s="24" t="s">
        <v>235</v>
      </c>
      <c r="O104" s="1">
        <v>2.2200000000000002</v>
      </c>
      <c r="P104" s="1" t="s">
        <v>236</v>
      </c>
    </row>
    <row r="105" spans="1:16" x14ac:dyDescent="0.3">
      <c r="A105" s="24" t="s">
        <v>180</v>
      </c>
      <c r="B105" s="24" t="s">
        <v>182</v>
      </c>
      <c r="C105" s="24">
        <v>1993</v>
      </c>
      <c r="D105" s="24">
        <v>1997</v>
      </c>
      <c r="E105" s="24" t="s">
        <v>219</v>
      </c>
      <c r="F105" s="24" t="s">
        <v>183</v>
      </c>
      <c r="G105" s="24" t="s">
        <v>228</v>
      </c>
      <c r="H105" s="24" t="s">
        <v>233</v>
      </c>
      <c r="I105" s="24" t="s">
        <v>234</v>
      </c>
      <c r="J105" s="24">
        <v>35000</v>
      </c>
      <c r="K105" s="24" t="s">
        <v>235</v>
      </c>
      <c r="L105" s="24">
        <v>100</v>
      </c>
      <c r="M105" s="24" t="s">
        <v>235</v>
      </c>
      <c r="O105" s="1">
        <v>2.34</v>
      </c>
      <c r="P105" s="1" t="s">
        <v>236</v>
      </c>
    </row>
    <row r="106" spans="1:16" x14ac:dyDescent="0.3">
      <c r="A106" s="24" t="s">
        <v>180</v>
      </c>
      <c r="B106" s="24" t="s">
        <v>182</v>
      </c>
      <c r="C106" s="24">
        <v>1993</v>
      </c>
      <c r="D106" s="24">
        <v>1997</v>
      </c>
      <c r="E106" s="24" t="s">
        <v>219</v>
      </c>
      <c r="F106" s="24" t="s">
        <v>183</v>
      </c>
      <c r="G106" s="24" t="s">
        <v>228</v>
      </c>
      <c r="H106" s="24" t="s">
        <v>233</v>
      </c>
      <c r="I106" s="24" t="s">
        <v>234</v>
      </c>
      <c r="J106" s="24">
        <v>50000</v>
      </c>
      <c r="K106" s="24" t="s">
        <v>235</v>
      </c>
      <c r="L106" s="24">
        <v>100</v>
      </c>
      <c r="M106" s="24" t="s">
        <v>235</v>
      </c>
      <c r="O106" s="1">
        <v>2.0760000000000001</v>
      </c>
      <c r="P106" s="1" t="s">
        <v>236</v>
      </c>
    </row>
    <row r="107" spans="1:16" x14ac:dyDescent="0.3">
      <c r="A107" s="24" t="s">
        <v>180</v>
      </c>
      <c r="B107" s="24" t="s">
        <v>182</v>
      </c>
      <c r="C107" s="24">
        <v>1993</v>
      </c>
      <c r="D107" s="24">
        <v>1998</v>
      </c>
      <c r="E107" s="24" t="s">
        <v>219</v>
      </c>
      <c r="F107" s="24" t="s">
        <v>183</v>
      </c>
      <c r="G107" s="24" t="s">
        <v>228</v>
      </c>
      <c r="H107" s="24" t="s">
        <v>229</v>
      </c>
      <c r="I107" s="24" t="s">
        <v>230</v>
      </c>
      <c r="J107" s="24">
        <v>0.75</v>
      </c>
      <c r="K107" s="24" t="s">
        <v>231</v>
      </c>
      <c r="L107" s="24"/>
      <c r="M107" s="24"/>
      <c r="O107" s="1">
        <v>21</v>
      </c>
    </row>
    <row r="108" spans="1:16" x14ac:dyDescent="0.3">
      <c r="A108" s="24" t="s">
        <v>180</v>
      </c>
      <c r="B108" s="24" t="s">
        <v>182</v>
      </c>
      <c r="C108" s="24">
        <v>1993</v>
      </c>
      <c r="D108" s="24">
        <v>1998</v>
      </c>
      <c r="E108" s="24" t="s">
        <v>219</v>
      </c>
      <c r="F108" s="24" t="s">
        <v>183</v>
      </c>
      <c r="G108" s="24" t="s">
        <v>228</v>
      </c>
      <c r="H108" s="24" t="s">
        <v>229</v>
      </c>
      <c r="I108" s="24" t="s">
        <v>230</v>
      </c>
      <c r="J108" s="24">
        <v>1</v>
      </c>
      <c r="K108" s="24" t="s">
        <v>231</v>
      </c>
      <c r="L108" s="24"/>
      <c r="M108" s="24"/>
      <c r="O108" s="1">
        <v>31</v>
      </c>
    </row>
    <row r="109" spans="1:16" x14ac:dyDescent="0.3">
      <c r="A109" s="24" t="s">
        <v>180</v>
      </c>
      <c r="B109" s="24" t="s">
        <v>182</v>
      </c>
      <c r="C109" s="24">
        <v>1993</v>
      </c>
      <c r="D109" s="24">
        <v>1998</v>
      </c>
      <c r="E109" s="24" t="s">
        <v>219</v>
      </c>
      <c r="F109" s="24" t="s">
        <v>183</v>
      </c>
      <c r="G109" s="24" t="s">
        <v>228</v>
      </c>
      <c r="H109" s="24" t="s">
        <v>229</v>
      </c>
      <c r="I109" s="24" t="s">
        <v>230</v>
      </c>
      <c r="J109" s="24">
        <v>1.25</v>
      </c>
      <c r="K109" s="24" t="s">
        <v>231</v>
      </c>
      <c r="L109" s="24"/>
      <c r="M109" s="24"/>
      <c r="O109" s="1">
        <v>38</v>
      </c>
    </row>
    <row r="110" spans="1:16" x14ac:dyDescent="0.3">
      <c r="A110" s="24" t="s">
        <v>180</v>
      </c>
      <c r="B110" s="24" t="s">
        <v>182</v>
      </c>
      <c r="C110" s="24">
        <v>1993</v>
      </c>
      <c r="D110" s="24">
        <v>1998</v>
      </c>
      <c r="E110" s="24" t="s">
        <v>219</v>
      </c>
      <c r="F110" s="24" t="s">
        <v>183</v>
      </c>
      <c r="G110" s="24" t="s">
        <v>228</v>
      </c>
      <c r="H110" s="24" t="s">
        <v>229</v>
      </c>
      <c r="I110" s="24" t="s">
        <v>230</v>
      </c>
      <c r="J110" s="24">
        <v>1.5</v>
      </c>
      <c r="K110" s="24" t="s">
        <v>231</v>
      </c>
      <c r="L110" s="24"/>
      <c r="M110" s="24"/>
      <c r="O110" s="1">
        <v>47</v>
      </c>
    </row>
    <row r="111" spans="1:16" x14ac:dyDescent="0.3">
      <c r="A111" s="24" t="s">
        <v>180</v>
      </c>
      <c r="B111" s="24" t="s">
        <v>182</v>
      </c>
      <c r="C111" s="24">
        <v>1993</v>
      </c>
      <c r="D111" s="24">
        <v>1998</v>
      </c>
      <c r="E111" s="24" t="s">
        <v>219</v>
      </c>
      <c r="F111" s="24" t="s">
        <v>183</v>
      </c>
      <c r="G111" s="24" t="s">
        <v>228</v>
      </c>
      <c r="H111" s="24" t="s">
        <v>229</v>
      </c>
      <c r="I111" s="24" t="s">
        <v>230</v>
      </c>
      <c r="J111" s="24">
        <v>2</v>
      </c>
      <c r="K111" s="24" t="s">
        <v>231</v>
      </c>
      <c r="L111" s="24"/>
      <c r="M111" s="24"/>
      <c r="O111" s="1">
        <v>68</v>
      </c>
    </row>
    <row r="112" spans="1:16" x14ac:dyDescent="0.3">
      <c r="A112" s="24" t="s">
        <v>180</v>
      </c>
      <c r="B112" s="24" t="s">
        <v>182</v>
      </c>
      <c r="C112" s="24">
        <v>1993</v>
      </c>
      <c r="D112" s="24">
        <v>1998</v>
      </c>
      <c r="E112" s="24" t="s">
        <v>219</v>
      </c>
      <c r="F112" s="24" t="s">
        <v>183</v>
      </c>
      <c r="G112" s="24" t="s">
        <v>228</v>
      </c>
      <c r="H112" s="24" t="s">
        <v>229</v>
      </c>
      <c r="I112" s="24" t="s">
        <v>230</v>
      </c>
      <c r="J112" s="24">
        <v>3</v>
      </c>
      <c r="K112" s="24" t="s">
        <v>231</v>
      </c>
      <c r="L112" s="24"/>
      <c r="M112" s="24"/>
      <c r="O112" s="1">
        <v>135</v>
      </c>
    </row>
    <row r="113" spans="1:16" x14ac:dyDescent="0.3">
      <c r="A113" s="24" t="s">
        <v>180</v>
      </c>
      <c r="B113" s="24" t="s">
        <v>182</v>
      </c>
      <c r="C113" s="24">
        <v>1993</v>
      </c>
      <c r="D113" s="24">
        <v>1998</v>
      </c>
      <c r="E113" s="24" t="s">
        <v>219</v>
      </c>
      <c r="F113" s="24" t="s">
        <v>183</v>
      </c>
      <c r="G113" s="24" t="s">
        <v>228</v>
      </c>
      <c r="H113" s="24" t="s">
        <v>229</v>
      </c>
      <c r="I113" s="24" t="s">
        <v>230</v>
      </c>
      <c r="J113" s="24">
        <v>4</v>
      </c>
      <c r="K113" s="24" t="s">
        <v>231</v>
      </c>
      <c r="L113" s="24"/>
      <c r="M113" s="24"/>
      <c r="O113" s="1">
        <v>214</v>
      </c>
    </row>
    <row r="114" spans="1:16" x14ac:dyDescent="0.3">
      <c r="A114" s="24" t="s">
        <v>180</v>
      </c>
      <c r="B114" s="24" t="s">
        <v>182</v>
      </c>
      <c r="C114" s="24">
        <v>1993</v>
      </c>
      <c r="D114" s="24">
        <v>1998</v>
      </c>
      <c r="E114" s="24" t="s">
        <v>219</v>
      </c>
      <c r="F114" s="24" t="s">
        <v>183</v>
      </c>
      <c r="G114" s="24" t="s">
        <v>228</v>
      </c>
      <c r="H114" s="24" t="s">
        <v>229</v>
      </c>
      <c r="I114" s="24" t="s">
        <v>230</v>
      </c>
      <c r="J114" s="24">
        <v>6</v>
      </c>
      <c r="K114" s="24" t="s">
        <v>231</v>
      </c>
      <c r="L114" s="24"/>
      <c r="M114" s="24"/>
      <c r="O114" s="1">
        <v>428</v>
      </c>
    </row>
    <row r="115" spans="1:16" x14ac:dyDescent="0.3">
      <c r="A115" s="24" t="s">
        <v>180</v>
      </c>
      <c r="B115" s="24" t="s">
        <v>182</v>
      </c>
      <c r="C115" s="24">
        <v>1993</v>
      </c>
      <c r="D115" s="24">
        <v>1998</v>
      </c>
      <c r="E115" s="24" t="s">
        <v>219</v>
      </c>
      <c r="F115" s="24" t="s">
        <v>183</v>
      </c>
      <c r="G115" s="24" t="s">
        <v>228</v>
      </c>
      <c r="H115" s="24" t="s">
        <v>229</v>
      </c>
      <c r="I115" s="24" t="s">
        <v>230</v>
      </c>
      <c r="J115" s="24">
        <v>8</v>
      </c>
      <c r="K115" s="24" t="s">
        <v>231</v>
      </c>
      <c r="L115" s="24"/>
      <c r="M115" s="24"/>
      <c r="O115" s="1">
        <v>620</v>
      </c>
    </row>
    <row r="116" spans="1:16" x14ac:dyDescent="0.3">
      <c r="A116" s="24" t="s">
        <v>180</v>
      </c>
      <c r="B116" s="24" t="s">
        <v>182</v>
      </c>
      <c r="C116" s="24">
        <v>1993</v>
      </c>
      <c r="D116" s="24">
        <v>1998</v>
      </c>
      <c r="E116" s="24" t="s">
        <v>219</v>
      </c>
      <c r="F116" s="24" t="s">
        <v>183</v>
      </c>
      <c r="G116" s="24" t="s">
        <v>228</v>
      </c>
      <c r="H116" s="24" t="s">
        <v>233</v>
      </c>
      <c r="I116" s="24" t="s">
        <v>234</v>
      </c>
      <c r="J116" s="24">
        <v>1500</v>
      </c>
      <c r="K116" s="24" t="s">
        <v>235</v>
      </c>
      <c r="L116" s="24">
        <v>100</v>
      </c>
      <c r="M116" s="24" t="s">
        <v>235</v>
      </c>
      <c r="O116" s="1">
        <v>2.5499999999999998</v>
      </c>
      <c r="P116" s="1" t="s">
        <v>236</v>
      </c>
    </row>
    <row r="117" spans="1:16" x14ac:dyDescent="0.3">
      <c r="A117" s="24" t="s">
        <v>180</v>
      </c>
      <c r="B117" s="24" t="s">
        <v>182</v>
      </c>
      <c r="C117" s="24">
        <v>1993</v>
      </c>
      <c r="D117" s="24">
        <v>1998</v>
      </c>
      <c r="E117" s="24" t="s">
        <v>219</v>
      </c>
      <c r="F117" s="24" t="s">
        <v>183</v>
      </c>
      <c r="G117" s="24" t="s">
        <v>228</v>
      </c>
      <c r="H117" s="24" t="s">
        <v>233</v>
      </c>
      <c r="I117" s="24" t="s">
        <v>234</v>
      </c>
      <c r="J117" s="24">
        <v>3500</v>
      </c>
      <c r="K117" s="24" t="s">
        <v>235</v>
      </c>
      <c r="L117" s="24">
        <v>100</v>
      </c>
      <c r="M117" s="24" t="s">
        <v>235</v>
      </c>
      <c r="O117" s="1">
        <v>2.2999999999999998</v>
      </c>
      <c r="P117" s="1" t="s">
        <v>236</v>
      </c>
    </row>
    <row r="118" spans="1:16" x14ac:dyDescent="0.3">
      <c r="A118" s="24" t="s">
        <v>180</v>
      </c>
      <c r="B118" s="24" t="s">
        <v>182</v>
      </c>
      <c r="C118" s="24">
        <v>1993</v>
      </c>
      <c r="D118" s="24">
        <v>1998</v>
      </c>
      <c r="E118" s="24" t="s">
        <v>219</v>
      </c>
      <c r="F118" s="24" t="s">
        <v>183</v>
      </c>
      <c r="G118" s="24" t="s">
        <v>228</v>
      </c>
      <c r="H118" s="24" t="s">
        <v>233</v>
      </c>
      <c r="I118" s="24" t="s">
        <v>234</v>
      </c>
      <c r="J118" s="24">
        <v>5000</v>
      </c>
      <c r="K118" s="24" t="s">
        <v>235</v>
      </c>
      <c r="L118" s="24">
        <v>100</v>
      </c>
      <c r="M118" s="24" t="s">
        <v>235</v>
      </c>
      <c r="O118" s="1">
        <v>2.2999999999999998</v>
      </c>
      <c r="P118" s="1" t="s">
        <v>236</v>
      </c>
    </row>
    <row r="119" spans="1:16" x14ac:dyDescent="0.3">
      <c r="A119" s="24" t="s">
        <v>180</v>
      </c>
      <c r="B119" s="24" t="s">
        <v>182</v>
      </c>
      <c r="C119" s="24">
        <v>1993</v>
      </c>
      <c r="D119" s="24">
        <v>1998</v>
      </c>
      <c r="E119" s="24" t="s">
        <v>219</v>
      </c>
      <c r="F119" s="24" t="s">
        <v>183</v>
      </c>
      <c r="G119" s="24" t="s">
        <v>228</v>
      </c>
      <c r="H119" s="24" t="s">
        <v>233</v>
      </c>
      <c r="I119" s="24" t="s">
        <v>234</v>
      </c>
      <c r="J119" s="24">
        <v>10000</v>
      </c>
      <c r="K119" s="24" t="s">
        <v>235</v>
      </c>
      <c r="L119" s="24">
        <v>100</v>
      </c>
      <c r="M119" s="24" t="s">
        <v>235</v>
      </c>
      <c r="O119" s="1">
        <v>2.2200000000000002</v>
      </c>
      <c r="P119" s="1" t="s">
        <v>236</v>
      </c>
    </row>
    <row r="120" spans="1:16" x14ac:dyDescent="0.3">
      <c r="A120" s="24" t="s">
        <v>180</v>
      </c>
      <c r="B120" s="24" t="s">
        <v>182</v>
      </c>
      <c r="C120" s="24">
        <v>1993</v>
      </c>
      <c r="D120" s="24">
        <v>1998</v>
      </c>
      <c r="E120" s="24" t="s">
        <v>219</v>
      </c>
      <c r="F120" s="24" t="s">
        <v>183</v>
      </c>
      <c r="G120" s="24" t="s">
        <v>228</v>
      </c>
      <c r="H120" s="24" t="s">
        <v>233</v>
      </c>
      <c r="I120" s="24" t="s">
        <v>234</v>
      </c>
      <c r="J120" s="24">
        <v>35000</v>
      </c>
      <c r="K120" s="24" t="s">
        <v>235</v>
      </c>
      <c r="L120" s="24">
        <v>100</v>
      </c>
      <c r="M120" s="24" t="s">
        <v>235</v>
      </c>
      <c r="O120" s="1">
        <v>2.34</v>
      </c>
      <c r="P120" s="1" t="s">
        <v>236</v>
      </c>
    </row>
    <row r="121" spans="1:16" x14ac:dyDescent="0.3">
      <c r="A121" s="24" t="s">
        <v>180</v>
      </c>
      <c r="B121" s="24" t="s">
        <v>182</v>
      </c>
      <c r="C121" s="24">
        <v>1993</v>
      </c>
      <c r="D121" s="24">
        <v>1998</v>
      </c>
      <c r="E121" s="24" t="s">
        <v>219</v>
      </c>
      <c r="F121" s="24" t="s">
        <v>183</v>
      </c>
      <c r="G121" s="24" t="s">
        <v>228</v>
      </c>
      <c r="H121" s="24" t="s">
        <v>233</v>
      </c>
      <c r="I121" s="24" t="s">
        <v>234</v>
      </c>
      <c r="J121" s="24">
        <v>50000</v>
      </c>
      <c r="K121" s="24" t="s">
        <v>235</v>
      </c>
      <c r="L121" s="24">
        <v>100</v>
      </c>
      <c r="M121" s="24" t="s">
        <v>235</v>
      </c>
      <c r="O121" s="1">
        <v>2.0760000000000001</v>
      </c>
      <c r="P121" s="1" t="s">
        <v>236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I43"/>
  <sheetViews>
    <sheetView workbookViewId="0">
      <selection activeCell="B3" sqref="B3"/>
    </sheetView>
  </sheetViews>
  <sheetFormatPr defaultColWidth="8.77734375" defaultRowHeight="14.4" x14ac:dyDescent="0.3"/>
  <cols>
    <col min="1" max="2" width="8.77734375" style="1"/>
    <col min="3" max="3" width="14.109375" style="1" customWidth="1"/>
    <col min="4" max="4" width="25" style="1" customWidth="1"/>
    <col min="5" max="5" width="13" style="1" customWidth="1"/>
    <col min="6" max="10" width="10.109375" style="1" bestFit="1" customWidth="1"/>
    <col min="11" max="11" width="8.77734375" style="1"/>
    <col min="12" max="12" width="10.109375" style="1" bestFit="1" customWidth="1"/>
    <col min="13" max="16384" width="8.77734375" style="1"/>
  </cols>
  <sheetData>
    <row r="1" spans="1:35" x14ac:dyDescent="0.3">
      <c r="E1" s="10"/>
      <c r="F1" s="11" t="s">
        <v>33</v>
      </c>
      <c r="G1" s="12"/>
      <c r="H1" s="12"/>
      <c r="I1" s="12"/>
      <c r="J1" s="12"/>
      <c r="K1" s="12"/>
      <c r="L1" s="10"/>
      <c r="M1" s="10"/>
      <c r="N1" s="10"/>
      <c r="O1" s="10"/>
      <c r="P1" s="13"/>
      <c r="Q1" s="13"/>
      <c r="R1" s="13"/>
      <c r="S1" s="13"/>
      <c r="T1" s="13"/>
      <c r="U1" s="13"/>
      <c r="V1" s="13"/>
      <c r="W1" s="13"/>
      <c r="X1" s="13"/>
      <c r="Y1" s="14" t="s">
        <v>34</v>
      </c>
      <c r="Z1" s="13"/>
      <c r="AA1" s="13"/>
      <c r="AB1" s="13"/>
      <c r="AC1" s="14" t="s">
        <v>35</v>
      </c>
      <c r="AD1" s="13"/>
      <c r="AE1" s="13"/>
      <c r="AF1" s="13"/>
      <c r="AG1" s="13"/>
      <c r="AH1" s="13"/>
    </row>
    <row r="2" spans="1:35" x14ac:dyDescent="0.3">
      <c r="A2" s="2" t="s">
        <v>0</v>
      </c>
      <c r="B2" s="2" t="s">
        <v>1</v>
      </c>
      <c r="C2" s="2" t="s">
        <v>36</v>
      </c>
      <c r="D2" s="2" t="s">
        <v>37</v>
      </c>
      <c r="E2" s="5" t="s">
        <v>38</v>
      </c>
      <c r="F2" s="5" t="s">
        <v>39</v>
      </c>
      <c r="G2" s="5" t="s">
        <v>40</v>
      </c>
      <c r="H2" s="5" t="s">
        <v>41</v>
      </c>
      <c r="I2" s="5" t="s">
        <v>42</v>
      </c>
      <c r="J2" s="5" t="s">
        <v>43</v>
      </c>
      <c r="K2" s="5" t="s">
        <v>44</v>
      </c>
      <c r="L2" s="5" t="s">
        <v>45</v>
      </c>
      <c r="M2" s="5" t="s">
        <v>46</v>
      </c>
      <c r="N2" s="5" t="s">
        <v>47</v>
      </c>
      <c r="O2" s="5" t="s">
        <v>48</v>
      </c>
      <c r="P2" s="5" t="s">
        <v>49</v>
      </c>
      <c r="Q2" s="5" t="s">
        <v>50</v>
      </c>
      <c r="R2" s="5" t="s">
        <v>51</v>
      </c>
      <c r="S2" s="5" t="s">
        <v>52</v>
      </c>
      <c r="T2" s="5" t="s">
        <v>53</v>
      </c>
      <c r="U2" s="5" t="s">
        <v>54</v>
      </c>
      <c r="V2" s="5" t="s">
        <v>55</v>
      </c>
      <c r="W2" s="5" t="s">
        <v>56</v>
      </c>
      <c r="X2" s="5" t="s">
        <v>57</v>
      </c>
      <c r="Y2" s="5" t="s">
        <v>58</v>
      </c>
      <c r="Z2" s="5" t="s">
        <v>59</v>
      </c>
      <c r="AA2" s="5" t="s">
        <v>60</v>
      </c>
      <c r="AB2" s="5" t="s">
        <v>61</v>
      </c>
      <c r="AC2" s="5" t="s">
        <v>62</v>
      </c>
      <c r="AD2" s="5" t="s">
        <v>63</v>
      </c>
      <c r="AE2" s="5" t="s">
        <v>64</v>
      </c>
      <c r="AF2" s="5" t="s">
        <v>65</v>
      </c>
      <c r="AG2" s="5" t="s">
        <v>66</v>
      </c>
      <c r="AH2" s="5" t="s">
        <v>67</v>
      </c>
      <c r="AI2" s="5" t="s">
        <v>82</v>
      </c>
    </row>
    <row r="3" spans="1:35" x14ac:dyDescent="0.3">
      <c r="A3" s="24" t="s">
        <v>180</v>
      </c>
      <c r="B3" s="24" t="s">
        <v>182</v>
      </c>
      <c r="C3" s="1" t="s">
        <v>68</v>
      </c>
      <c r="D3" s="1" t="s">
        <v>237</v>
      </c>
      <c r="E3" s="10">
        <v>1322402</v>
      </c>
      <c r="F3" s="10">
        <v>1310186</v>
      </c>
      <c r="G3" s="10">
        <v>1341106</v>
      </c>
      <c r="H3" s="10">
        <v>1727900</v>
      </c>
      <c r="I3" s="10">
        <v>2072009</v>
      </c>
      <c r="J3" s="10">
        <v>2487875</v>
      </c>
      <c r="K3" s="10"/>
      <c r="L3" s="10"/>
      <c r="M3" s="10"/>
      <c r="N3" s="10"/>
      <c r="O3" s="10"/>
      <c r="P3" s="13"/>
      <c r="Q3" s="13"/>
      <c r="R3" s="13"/>
      <c r="S3" s="13"/>
      <c r="T3" s="13"/>
      <c r="U3" s="13"/>
      <c r="V3" s="13"/>
      <c r="W3" s="13"/>
      <c r="X3" s="13"/>
      <c r="Y3" s="13"/>
      <c r="Z3" s="13"/>
      <c r="AA3" s="13"/>
      <c r="AB3" s="13"/>
      <c r="AC3" s="13"/>
      <c r="AD3" s="13"/>
      <c r="AE3" s="13"/>
      <c r="AF3" s="13"/>
      <c r="AG3" s="13"/>
      <c r="AH3" s="13"/>
      <c r="AI3" s="13"/>
    </row>
    <row r="4" spans="1:35" x14ac:dyDescent="0.3">
      <c r="C4" s="1" t="s">
        <v>68</v>
      </c>
      <c r="D4" s="1" t="s">
        <v>246</v>
      </c>
      <c r="E4" s="10"/>
      <c r="F4" s="10"/>
      <c r="G4" s="10"/>
      <c r="H4" s="10"/>
      <c r="I4" s="10"/>
      <c r="J4" s="10">
        <v>74000</v>
      </c>
      <c r="K4" s="10"/>
      <c r="L4" s="10"/>
      <c r="M4" s="10"/>
      <c r="N4" s="10"/>
      <c r="O4" s="10"/>
      <c r="P4" s="13"/>
      <c r="Q4" s="13"/>
      <c r="R4" s="13"/>
      <c r="S4" s="13"/>
      <c r="T4" s="13"/>
      <c r="U4" s="13"/>
      <c r="V4" s="13"/>
      <c r="W4" s="13"/>
      <c r="X4" s="13"/>
      <c r="Y4" s="13"/>
      <c r="Z4" s="13"/>
      <c r="AA4" s="13"/>
      <c r="AB4" s="13"/>
      <c r="AC4" s="13"/>
      <c r="AD4" s="13"/>
      <c r="AE4" s="13"/>
      <c r="AF4" s="13"/>
      <c r="AG4" s="13"/>
      <c r="AH4" s="13"/>
      <c r="AI4" s="13"/>
    </row>
    <row r="5" spans="1:35" x14ac:dyDescent="0.3">
      <c r="C5" s="1" t="s">
        <v>68</v>
      </c>
      <c r="D5" s="1" t="s">
        <v>247</v>
      </c>
      <c r="E5" s="10"/>
      <c r="F5" s="10"/>
      <c r="G5" s="10"/>
      <c r="H5" s="10"/>
      <c r="I5" s="10"/>
      <c r="J5" s="10">
        <v>102170</v>
      </c>
      <c r="K5" s="10"/>
      <c r="L5" s="10"/>
      <c r="M5" s="10"/>
      <c r="N5" s="10"/>
      <c r="O5" s="10"/>
      <c r="P5" s="13"/>
      <c r="Q5" s="13"/>
      <c r="R5" s="13"/>
      <c r="S5" s="13"/>
      <c r="T5" s="13"/>
      <c r="U5" s="13"/>
      <c r="V5" s="13"/>
      <c r="W5" s="13"/>
      <c r="X5" s="13"/>
      <c r="Y5" s="13"/>
      <c r="Z5" s="13"/>
      <c r="AA5" s="13"/>
      <c r="AB5" s="13"/>
      <c r="AC5" s="13"/>
      <c r="AD5" s="13"/>
      <c r="AE5" s="13"/>
      <c r="AF5" s="13"/>
      <c r="AG5" s="13"/>
      <c r="AH5" s="13"/>
      <c r="AI5" s="13"/>
    </row>
    <row r="6" spans="1:35" x14ac:dyDescent="0.3">
      <c r="C6" s="1" t="s">
        <v>68</v>
      </c>
      <c r="E6" s="10"/>
      <c r="F6" s="10"/>
      <c r="G6" s="10"/>
      <c r="H6" s="10"/>
      <c r="I6" s="10"/>
      <c r="J6" s="10"/>
      <c r="K6" s="10"/>
      <c r="L6" s="10"/>
      <c r="M6" s="10"/>
      <c r="N6" s="10"/>
      <c r="O6" s="10"/>
      <c r="P6" s="13"/>
      <c r="Q6" s="13"/>
      <c r="R6" s="13"/>
      <c r="S6" s="13"/>
      <c r="T6" s="13"/>
      <c r="U6" s="13"/>
      <c r="V6" s="13"/>
      <c r="W6" s="13"/>
      <c r="X6" s="13"/>
      <c r="Y6" s="13"/>
      <c r="Z6" s="13"/>
      <c r="AA6" s="13"/>
      <c r="AB6" s="13"/>
      <c r="AC6" s="13"/>
      <c r="AD6" s="13"/>
      <c r="AE6" s="13"/>
      <c r="AF6" s="13"/>
      <c r="AG6" s="13"/>
      <c r="AH6" s="13"/>
      <c r="AI6" s="13"/>
    </row>
    <row r="7" spans="1:35" x14ac:dyDescent="0.3">
      <c r="C7" s="1" t="s">
        <v>68</v>
      </c>
      <c r="E7" s="10"/>
      <c r="F7" s="10"/>
      <c r="G7" s="10"/>
      <c r="H7" s="10"/>
      <c r="I7" s="10"/>
      <c r="J7" s="10"/>
      <c r="K7" s="10"/>
      <c r="L7" s="10"/>
      <c r="M7" s="10"/>
      <c r="N7" s="10"/>
      <c r="O7" s="10"/>
      <c r="P7" s="13"/>
      <c r="Q7" s="13"/>
      <c r="R7" s="13"/>
      <c r="S7" s="13"/>
      <c r="T7" s="13"/>
      <c r="U7" s="13"/>
      <c r="V7" s="13"/>
      <c r="W7" s="13"/>
      <c r="X7" s="13"/>
      <c r="Y7" s="13"/>
      <c r="Z7" s="13"/>
      <c r="AA7" s="13"/>
      <c r="AB7" s="13"/>
      <c r="AC7" s="13"/>
      <c r="AD7" s="13"/>
      <c r="AE7" s="13"/>
      <c r="AF7" s="13"/>
      <c r="AG7" s="13"/>
      <c r="AH7" s="13"/>
      <c r="AI7" s="13"/>
    </row>
    <row r="8" spans="1:35" x14ac:dyDescent="0.3">
      <c r="C8" s="1" t="s">
        <v>68</v>
      </c>
      <c r="E8" s="10"/>
      <c r="F8" s="10"/>
      <c r="G8" s="10"/>
      <c r="H8" s="10"/>
      <c r="I8" s="10"/>
      <c r="J8" s="10"/>
      <c r="K8" s="10"/>
      <c r="L8" s="10"/>
      <c r="M8" s="10"/>
      <c r="N8" s="10"/>
      <c r="O8" s="10"/>
      <c r="P8" s="13"/>
      <c r="Q8" s="13"/>
      <c r="R8" s="13"/>
      <c r="S8" s="13"/>
      <c r="T8" s="13"/>
      <c r="U8" s="13"/>
      <c r="V8" s="13"/>
      <c r="W8" s="13"/>
      <c r="X8" s="13"/>
      <c r="Y8" s="13"/>
      <c r="Z8" s="13"/>
      <c r="AA8" s="13"/>
      <c r="AB8" s="13"/>
      <c r="AC8" s="13"/>
      <c r="AD8" s="13"/>
      <c r="AE8" s="13"/>
      <c r="AF8" s="13"/>
      <c r="AG8" s="13"/>
      <c r="AH8" s="13"/>
      <c r="AI8" s="13"/>
    </row>
    <row r="9" spans="1:35" x14ac:dyDescent="0.3">
      <c r="C9" s="1" t="s">
        <v>68</v>
      </c>
      <c r="E9" s="10"/>
      <c r="F9" s="10"/>
      <c r="G9" s="10"/>
      <c r="H9" s="10"/>
      <c r="I9" s="10"/>
      <c r="J9" s="10"/>
      <c r="K9" s="10"/>
      <c r="L9" s="10"/>
      <c r="M9" s="10"/>
      <c r="N9" s="10"/>
      <c r="O9" s="10"/>
      <c r="P9" s="13"/>
      <c r="Q9" s="13"/>
      <c r="R9" s="13"/>
      <c r="S9" s="13"/>
      <c r="T9" s="13"/>
      <c r="U9" s="13"/>
      <c r="V9" s="13"/>
      <c r="W9" s="13"/>
      <c r="X9" s="13"/>
      <c r="Y9" s="13"/>
      <c r="Z9" s="13"/>
      <c r="AA9" s="13"/>
      <c r="AB9" s="13"/>
      <c r="AC9" s="13"/>
      <c r="AD9" s="13"/>
      <c r="AE9" s="13"/>
      <c r="AF9" s="13"/>
      <c r="AG9" s="13"/>
      <c r="AH9" s="13"/>
      <c r="AI9" s="13"/>
    </row>
    <row r="10" spans="1:35" x14ac:dyDescent="0.3">
      <c r="C10" s="1" t="s">
        <v>68</v>
      </c>
      <c r="E10" s="10"/>
      <c r="F10" s="10"/>
      <c r="G10" s="10"/>
      <c r="H10" s="10"/>
      <c r="I10" s="10"/>
      <c r="J10" s="10"/>
      <c r="K10" s="10"/>
      <c r="L10" s="10"/>
      <c r="M10" s="10"/>
      <c r="N10" s="10"/>
      <c r="O10" s="10"/>
      <c r="P10" s="13"/>
      <c r="Q10" s="13"/>
      <c r="R10" s="13"/>
      <c r="S10" s="13"/>
      <c r="T10" s="13"/>
      <c r="U10" s="13"/>
      <c r="V10" s="13"/>
      <c r="W10" s="13"/>
      <c r="X10" s="13"/>
      <c r="Y10" s="13"/>
      <c r="Z10" s="13"/>
      <c r="AA10" s="13"/>
      <c r="AB10" s="13"/>
      <c r="AC10" s="13"/>
      <c r="AD10" s="13"/>
      <c r="AE10" s="13"/>
      <c r="AF10" s="13"/>
      <c r="AG10" s="13"/>
      <c r="AH10" s="13"/>
      <c r="AI10" s="13"/>
    </row>
    <row r="11" spans="1:35" x14ac:dyDescent="0.3">
      <c r="C11" s="1" t="s">
        <v>68</v>
      </c>
      <c r="E11" s="10"/>
      <c r="F11" s="10"/>
      <c r="G11" s="10"/>
      <c r="H11" s="10"/>
      <c r="I11" s="10"/>
      <c r="J11" s="10"/>
      <c r="K11" s="10"/>
      <c r="L11" s="10"/>
      <c r="M11" s="10"/>
      <c r="N11" s="10"/>
      <c r="O11" s="10"/>
      <c r="P11" s="13"/>
      <c r="Q11" s="13"/>
      <c r="R11" s="13"/>
      <c r="S11" s="13"/>
      <c r="T11" s="13"/>
      <c r="U11" s="13"/>
      <c r="V11" s="13"/>
      <c r="W11" s="13"/>
      <c r="X11" s="13"/>
      <c r="Y11" s="13"/>
      <c r="Z11" s="13"/>
      <c r="AA11" s="13"/>
      <c r="AB11" s="13"/>
      <c r="AC11" s="13"/>
      <c r="AD11" s="13"/>
      <c r="AE11" s="13"/>
      <c r="AF11" s="13"/>
      <c r="AG11" s="13"/>
      <c r="AH11" s="13"/>
      <c r="AI11" s="13"/>
    </row>
    <row r="12" spans="1:35" x14ac:dyDescent="0.3">
      <c r="C12" s="1" t="s">
        <v>68</v>
      </c>
      <c r="E12" s="10"/>
      <c r="F12" s="10"/>
      <c r="G12" s="10"/>
      <c r="H12" s="10"/>
      <c r="I12" s="10"/>
      <c r="J12" s="10"/>
      <c r="K12" s="10"/>
      <c r="L12" s="10"/>
      <c r="M12" s="10"/>
      <c r="N12" s="10"/>
      <c r="O12" s="10"/>
      <c r="P12" s="13"/>
      <c r="Q12" s="13"/>
      <c r="R12" s="13"/>
      <c r="S12" s="13"/>
      <c r="T12" s="13"/>
      <c r="U12" s="13"/>
      <c r="V12" s="13"/>
      <c r="W12" s="13"/>
      <c r="X12" s="13"/>
      <c r="Y12" s="13"/>
      <c r="Z12" s="13"/>
      <c r="AA12" s="13"/>
      <c r="AB12" s="13"/>
      <c r="AC12" s="13"/>
      <c r="AD12" s="13"/>
      <c r="AE12" s="13"/>
      <c r="AF12" s="13"/>
      <c r="AG12" s="13"/>
      <c r="AH12" s="13"/>
      <c r="AI12" s="13"/>
    </row>
    <row r="13" spans="1:35" x14ac:dyDescent="0.3">
      <c r="C13" s="1" t="s">
        <v>68</v>
      </c>
      <c r="E13" s="10"/>
      <c r="F13" s="10"/>
      <c r="G13" s="10"/>
      <c r="H13" s="10"/>
      <c r="I13" s="10"/>
      <c r="J13" s="10"/>
      <c r="K13" s="10"/>
      <c r="L13" s="10"/>
      <c r="M13" s="10"/>
      <c r="N13" s="10"/>
      <c r="O13" s="10"/>
      <c r="P13" s="13"/>
      <c r="Q13" s="13"/>
      <c r="R13" s="13"/>
      <c r="S13" s="13"/>
      <c r="T13" s="13"/>
      <c r="U13" s="13"/>
      <c r="V13" s="13"/>
      <c r="W13" s="13"/>
      <c r="X13" s="13"/>
      <c r="Y13" s="13"/>
      <c r="Z13" s="13"/>
      <c r="AA13" s="13"/>
      <c r="AB13" s="13"/>
      <c r="AC13" s="13"/>
      <c r="AD13" s="13"/>
      <c r="AE13" s="13"/>
      <c r="AF13" s="13"/>
      <c r="AG13" s="13"/>
      <c r="AH13" s="13"/>
      <c r="AI13" s="13"/>
    </row>
    <row r="14" spans="1:35" x14ac:dyDescent="0.3">
      <c r="A14" s="7"/>
      <c r="B14" s="7"/>
      <c r="C14" s="7" t="s">
        <v>68</v>
      </c>
      <c r="D14" s="7" t="s">
        <v>69</v>
      </c>
      <c r="E14" s="15">
        <f t="shared" ref="E14:AG14" si="0">SUM(E3:E13)</f>
        <v>1322402</v>
      </c>
      <c r="F14" s="15">
        <f t="shared" si="0"/>
        <v>1310186</v>
      </c>
      <c r="G14" s="15">
        <f t="shared" si="0"/>
        <v>1341106</v>
      </c>
      <c r="H14" s="15">
        <f t="shared" si="0"/>
        <v>1727900</v>
      </c>
      <c r="I14" s="15">
        <f t="shared" si="0"/>
        <v>2072009</v>
      </c>
      <c r="J14" s="15">
        <f t="shared" si="0"/>
        <v>2664045</v>
      </c>
      <c r="K14" s="15">
        <f t="shared" si="0"/>
        <v>0</v>
      </c>
      <c r="L14" s="15">
        <f t="shared" si="0"/>
        <v>0</v>
      </c>
      <c r="M14" s="15">
        <f t="shared" si="0"/>
        <v>0</v>
      </c>
      <c r="N14" s="15">
        <f t="shared" si="0"/>
        <v>0</v>
      </c>
      <c r="O14" s="15">
        <f t="shared" si="0"/>
        <v>0</v>
      </c>
      <c r="P14" s="15">
        <f t="shared" si="0"/>
        <v>0</v>
      </c>
      <c r="Q14" s="15">
        <f t="shared" si="0"/>
        <v>0</v>
      </c>
      <c r="R14" s="15">
        <f t="shared" si="0"/>
        <v>0</v>
      </c>
      <c r="S14" s="15">
        <f t="shared" si="0"/>
        <v>0</v>
      </c>
      <c r="T14" s="15">
        <f t="shared" si="0"/>
        <v>0</v>
      </c>
      <c r="U14" s="15">
        <f t="shared" si="0"/>
        <v>0</v>
      </c>
      <c r="V14" s="15">
        <f t="shared" si="0"/>
        <v>0</v>
      </c>
      <c r="W14" s="15">
        <f t="shared" si="0"/>
        <v>0</v>
      </c>
      <c r="X14" s="15">
        <f t="shared" si="0"/>
        <v>0</v>
      </c>
      <c r="Y14" s="15">
        <f t="shared" si="0"/>
        <v>0</v>
      </c>
      <c r="Z14" s="15">
        <f t="shared" si="0"/>
        <v>0</v>
      </c>
      <c r="AA14" s="15">
        <f t="shared" si="0"/>
        <v>0</v>
      </c>
      <c r="AB14" s="15">
        <f t="shared" si="0"/>
        <v>0</v>
      </c>
      <c r="AC14" s="15">
        <f t="shared" si="0"/>
        <v>0</v>
      </c>
      <c r="AD14" s="15">
        <f t="shared" si="0"/>
        <v>0</v>
      </c>
      <c r="AE14" s="15">
        <f t="shared" si="0"/>
        <v>0</v>
      </c>
      <c r="AF14" s="15">
        <f t="shared" si="0"/>
        <v>0</v>
      </c>
      <c r="AG14" s="15">
        <f t="shared" si="0"/>
        <v>0</v>
      </c>
      <c r="AH14" s="15">
        <f t="shared" ref="AH14:AI14" si="1">SUM(AH3:AH13)</f>
        <v>0</v>
      </c>
      <c r="AI14" s="15">
        <f t="shared" si="1"/>
        <v>0</v>
      </c>
    </row>
    <row r="15" spans="1:35" x14ac:dyDescent="0.3">
      <c r="C15" s="1" t="s">
        <v>70</v>
      </c>
      <c r="D15" s="1" t="s">
        <v>256</v>
      </c>
      <c r="E15" s="13">
        <v>41943</v>
      </c>
      <c r="F15" s="13">
        <v>63535</v>
      </c>
      <c r="G15" s="13">
        <f>308547+46233</f>
        <v>354780</v>
      </c>
      <c r="H15" s="13">
        <f>324644+72923</f>
        <v>397567</v>
      </c>
      <c r="I15" s="13">
        <f>342185+55004</f>
        <v>397189</v>
      </c>
      <c r="J15" s="13">
        <v>60715</v>
      </c>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row>
    <row r="16" spans="1:35" x14ac:dyDescent="0.3">
      <c r="C16" s="1" t="s">
        <v>70</v>
      </c>
      <c r="D16" s="1" t="s">
        <v>238</v>
      </c>
      <c r="E16" s="13">
        <v>32949</v>
      </c>
      <c r="F16" s="13">
        <v>32949</v>
      </c>
      <c r="G16" s="13">
        <v>27844</v>
      </c>
      <c r="H16" s="13">
        <v>23597</v>
      </c>
      <c r="I16" s="13">
        <v>23658</v>
      </c>
      <c r="J16" s="13">
        <v>20730</v>
      </c>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row>
    <row r="17" spans="1:35" x14ac:dyDescent="0.3">
      <c r="C17" s="1" t="s">
        <v>70</v>
      </c>
      <c r="D17" s="1" t="s">
        <v>239</v>
      </c>
      <c r="E17" s="13">
        <v>47832</v>
      </c>
      <c r="F17" s="13">
        <v>53344</v>
      </c>
      <c r="G17" s="13">
        <v>63479</v>
      </c>
      <c r="H17" s="13">
        <v>73854</v>
      </c>
      <c r="I17" s="13">
        <v>75035</v>
      </c>
      <c r="J17" s="13">
        <f>81890+80730</f>
        <v>162620</v>
      </c>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row>
    <row r="18" spans="1:35" x14ac:dyDescent="0.3">
      <c r="C18" s="1" t="s">
        <v>70</v>
      </c>
      <c r="D18" s="1" t="s">
        <v>240</v>
      </c>
      <c r="E18" s="13">
        <v>43331</v>
      </c>
      <c r="F18" s="13">
        <v>51602</v>
      </c>
      <c r="G18" s="13">
        <v>49103</v>
      </c>
      <c r="H18" s="13">
        <v>65751</v>
      </c>
      <c r="I18" s="13">
        <v>74605</v>
      </c>
      <c r="J18" s="13">
        <v>50000</v>
      </c>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row>
    <row r="19" spans="1:35" x14ac:dyDescent="0.3">
      <c r="C19" s="1" t="s">
        <v>70</v>
      </c>
      <c r="D19" s="1" t="s">
        <v>268</v>
      </c>
      <c r="E19" s="13"/>
      <c r="F19" s="13"/>
      <c r="G19" s="13"/>
      <c r="H19" s="13"/>
      <c r="I19" s="13"/>
      <c r="J19" s="13">
        <f>15000+874525</f>
        <v>889525</v>
      </c>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row>
    <row r="20" spans="1:35" x14ac:dyDescent="0.3">
      <c r="C20" s="1" t="s">
        <v>70</v>
      </c>
      <c r="D20" s="1" t="s">
        <v>241</v>
      </c>
      <c r="E20" s="13">
        <v>441915</v>
      </c>
      <c r="F20" s="13">
        <v>518858</v>
      </c>
      <c r="G20" s="13">
        <f>578065+85440</f>
        <v>663505</v>
      </c>
      <c r="H20" s="13">
        <f>515007+43378</f>
        <v>558385</v>
      </c>
      <c r="I20" s="13">
        <f>620145+52955</f>
        <v>673100</v>
      </c>
      <c r="J20" s="13">
        <f>614350+51430</f>
        <v>665780</v>
      </c>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row>
    <row r="21" spans="1:35" x14ac:dyDescent="0.3">
      <c r="C21" s="1" t="s">
        <v>70</v>
      </c>
      <c r="D21" s="1" t="s">
        <v>242</v>
      </c>
      <c r="E21" s="13">
        <v>128809</v>
      </c>
      <c r="F21" s="13">
        <v>73331</v>
      </c>
      <c r="G21" s="13">
        <v>163020</v>
      </c>
      <c r="H21" s="13">
        <v>189729</v>
      </c>
      <c r="I21" s="13">
        <v>165907</v>
      </c>
      <c r="J21" s="13">
        <v>226035</v>
      </c>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row>
    <row r="22" spans="1:35" x14ac:dyDescent="0.3">
      <c r="C22" s="1" t="s">
        <v>70</v>
      </c>
      <c r="D22" s="1" t="s">
        <v>243</v>
      </c>
      <c r="E22" s="13">
        <v>147303</v>
      </c>
      <c r="F22" s="13">
        <v>115488</v>
      </c>
      <c r="G22" s="13">
        <v>126461</v>
      </c>
      <c r="H22" s="13">
        <v>133999</v>
      </c>
      <c r="I22" s="13">
        <v>185675</v>
      </c>
      <c r="J22" s="13">
        <v>170940</v>
      </c>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row>
    <row r="23" spans="1:35" x14ac:dyDescent="0.3">
      <c r="C23" s="1" t="s">
        <v>70</v>
      </c>
      <c r="D23" s="1" t="s">
        <v>244</v>
      </c>
      <c r="E23" s="13">
        <v>73628</v>
      </c>
      <c r="F23" s="13">
        <v>76684</v>
      </c>
      <c r="G23" s="13">
        <v>222503</v>
      </c>
      <c r="H23" s="13">
        <v>221058</v>
      </c>
      <c r="I23" s="13">
        <v>251322</v>
      </c>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row>
    <row r="24" spans="1:35" x14ac:dyDescent="0.3">
      <c r="C24" s="1" t="s">
        <v>70</v>
      </c>
      <c r="D24" s="1" t="s">
        <v>269</v>
      </c>
      <c r="E24" s="13"/>
      <c r="F24" s="13"/>
      <c r="G24" s="13"/>
      <c r="H24" s="13"/>
      <c r="I24" s="13"/>
      <c r="J24" s="13">
        <v>362700</v>
      </c>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row>
    <row r="25" spans="1:35" x14ac:dyDescent="0.3">
      <c r="C25" s="1" t="s">
        <v>70</v>
      </c>
      <c r="D25" s="1" t="s">
        <v>245</v>
      </c>
      <c r="E25" s="13">
        <v>162759</v>
      </c>
      <c r="F25" s="13">
        <v>193652</v>
      </c>
      <c r="G25" s="13"/>
      <c r="H25" s="13"/>
      <c r="I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row>
    <row r="26" spans="1:35" x14ac:dyDescent="0.3">
      <c r="C26" s="1" t="s">
        <v>70</v>
      </c>
      <c r="D26" s="1" t="s">
        <v>270</v>
      </c>
      <c r="E26" s="13"/>
      <c r="F26" s="13"/>
      <c r="G26" s="13"/>
      <c r="H26" s="13"/>
      <c r="I26" s="13"/>
      <c r="J26" s="1">
        <v>50000</v>
      </c>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row>
    <row r="27" spans="1:35" x14ac:dyDescent="0.3">
      <c r="A27" s="7"/>
      <c r="B27" s="7"/>
      <c r="C27" s="7" t="s">
        <v>70</v>
      </c>
      <c r="D27" s="7" t="s">
        <v>71</v>
      </c>
      <c r="E27" s="15">
        <f>SUM(E15:E25)</f>
        <v>1120469</v>
      </c>
      <c r="F27" s="15">
        <f>SUM(F15:F25)</f>
        <v>1179443</v>
      </c>
      <c r="G27" s="15">
        <f>SUM(G15:G25)</f>
        <v>1670695</v>
      </c>
      <c r="H27" s="15">
        <f>SUM(H15:H23)</f>
        <v>1663940</v>
      </c>
      <c r="I27" s="15">
        <v>1846493</v>
      </c>
      <c r="J27" s="12">
        <v>2664045</v>
      </c>
      <c r="K27" s="15">
        <f t="shared" ref="K27:AI27" si="2">SUM(K15:K21)</f>
        <v>0</v>
      </c>
      <c r="L27" s="15">
        <f t="shared" si="2"/>
        <v>0</v>
      </c>
      <c r="M27" s="15">
        <f t="shared" si="2"/>
        <v>0</v>
      </c>
      <c r="N27" s="15">
        <f t="shared" si="2"/>
        <v>0</v>
      </c>
      <c r="O27" s="15">
        <f t="shared" si="2"/>
        <v>0</v>
      </c>
      <c r="P27" s="15">
        <f t="shared" si="2"/>
        <v>0</v>
      </c>
      <c r="Q27" s="15">
        <f t="shared" si="2"/>
        <v>0</v>
      </c>
      <c r="R27" s="15">
        <f t="shared" si="2"/>
        <v>0</v>
      </c>
      <c r="S27" s="15">
        <f t="shared" si="2"/>
        <v>0</v>
      </c>
      <c r="T27" s="15">
        <f t="shared" si="2"/>
        <v>0</v>
      </c>
      <c r="U27" s="15">
        <f t="shared" si="2"/>
        <v>0</v>
      </c>
      <c r="V27" s="15">
        <f t="shared" si="2"/>
        <v>0</v>
      </c>
      <c r="W27" s="15">
        <f t="shared" si="2"/>
        <v>0</v>
      </c>
      <c r="X27" s="15">
        <f t="shared" si="2"/>
        <v>0</v>
      </c>
      <c r="Y27" s="15">
        <f t="shared" si="2"/>
        <v>0</v>
      </c>
      <c r="Z27" s="15">
        <f t="shared" si="2"/>
        <v>0</v>
      </c>
      <c r="AA27" s="15">
        <f t="shared" si="2"/>
        <v>0</v>
      </c>
      <c r="AB27" s="15">
        <f t="shared" si="2"/>
        <v>0</v>
      </c>
      <c r="AC27" s="15">
        <f t="shared" si="2"/>
        <v>0</v>
      </c>
      <c r="AD27" s="15">
        <f t="shared" si="2"/>
        <v>0</v>
      </c>
      <c r="AE27" s="15">
        <f t="shared" si="2"/>
        <v>0</v>
      </c>
      <c r="AF27" s="15">
        <f t="shared" si="2"/>
        <v>0</v>
      </c>
      <c r="AG27" s="15">
        <f t="shared" si="2"/>
        <v>0</v>
      </c>
      <c r="AH27" s="15">
        <f t="shared" si="2"/>
        <v>0</v>
      </c>
      <c r="AI27" s="15">
        <f t="shared" si="2"/>
        <v>0</v>
      </c>
    </row>
    <row r="28" spans="1:35" x14ac:dyDescent="0.3">
      <c r="A28" s="7"/>
      <c r="B28" s="7"/>
      <c r="C28" s="7" t="s">
        <v>72</v>
      </c>
      <c r="D28" s="7" t="s">
        <v>73</v>
      </c>
      <c r="E28" s="16">
        <f t="shared" ref="E28:AG28" si="3">E14-E27</f>
        <v>201933</v>
      </c>
      <c r="F28" s="16">
        <f t="shared" si="3"/>
        <v>130743</v>
      </c>
      <c r="G28" s="16">
        <f t="shared" si="3"/>
        <v>-329589</v>
      </c>
      <c r="H28" s="16">
        <f t="shared" si="3"/>
        <v>63960</v>
      </c>
      <c r="I28" s="16">
        <f t="shared" si="3"/>
        <v>225516</v>
      </c>
      <c r="J28" s="16">
        <f>J27-J14</f>
        <v>0</v>
      </c>
      <c r="K28" s="16">
        <f t="shared" si="3"/>
        <v>0</v>
      </c>
      <c r="L28" s="16">
        <f t="shared" si="3"/>
        <v>0</v>
      </c>
      <c r="M28" s="16">
        <f t="shared" si="3"/>
        <v>0</v>
      </c>
      <c r="N28" s="16">
        <f t="shared" si="3"/>
        <v>0</v>
      </c>
      <c r="O28" s="16">
        <f t="shared" si="3"/>
        <v>0</v>
      </c>
      <c r="P28" s="16">
        <f t="shared" si="3"/>
        <v>0</v>
      </c>
      <c r="Q28" s="16">
        <f t="shared" si="3"/>
        <v>0</v>
      </c>
      <c r="R28" s="16">
        <f t="shared" si="3"/>
        <v>0</v>
      </c>
      <c r="S28" s="16">
        <f t="shared" si="3"/>
        <v>0</v>
      </c>
      <c r="T28" s="16">
        <f t="shared" si="3"/>
        <v>0</v>
      </c>
      <c r="U28" s="16">
        <f t="shared" si="3"/>
        <v>0</v>
      </c>
      <c r="V28" s="16">
        <f t="shared" si="3"/>
        <v>0</v>
      </c>
      <c r="W28" s="16">
        <f t="shared" si="3"/>
        <v>0</v>
      </c>
      <c r="X28" s="16">
        <f t="shared" si="3"/>
        <v>0</v>
      </c>
      <c r="Y28" s="16">
        <f t="shared" si="3"/>
        <v>0</v>
      </c>
      <c r="Z28" s="16">
        <f t="shared" si="3"/>
        <v>0</v>
      </c>
      <c r="AA28" s="16">
        <f t="shared" si="3"/>
        <v>0</v>
      </c>
      <c r="AB28" s="16">
        <f t="shared" si="3"/>
        <v>0</v>
      </c>
      <c r="AC28" s="16">
        <f t="shared" si="3"/>
        <v>0</v>
      </c>
      <c r="AD28" s="16">
        <f t="shared" si="3"/>
        <v>0</v>
      </c>
      <c r="AE28" s="16">
        <f t="shared" si="3"/>
        <v>0</v>
      </c>
      <c r="AF28" s="16">
        <f t="shared" si="3"/>
        <v>0</v>
      </c>
      <c r="AG28" s="16">
        <f t="shared" si="3"/>
        <v>0</v>
      </c>
      <c r="AH28" s="16">
        <f>AH14-AH27</f>
        <v>0</v>
      </c>
      <c r="AI28" s="16">
        <f>AI14-AI27</f>
        <v>0</v>
      </c>
    </row>
    <row r="29" spans="1:35" x14ac:dyDescent="0.3">
      <c r="C29" s="1" t="s">
        <v>72</v>
      </c>
      <c r="E29" s="13">
        <v>113060</v>
      </c>
      <c r="F29" s="13">
        <v>143618</v>
      </c>
      <c r="G29" s="13">
        <v>11656</v>
      </c>
      <c r="H29" s="13">
        <v>85486</v>
      </c>
      <c r="I29" s="13">
        <v>128061</v>
      </c>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3">
      <c r="C30" s="1" t="s">
        <v>72</v>
      </c>
      <c r="E30" s="13">
        <v>21745</v>
      </c>
      <c r="F30" s="13">
        <v>-4797</v>
      </c>
      <c r="G30" s="13">
        <v>-79803</v>
      </c>
      <c r="H30" s="13">
        <v>9968</v>
      </c>
      <c r="I30" s="13">
        <v>8242</v>
      </c>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row>
    <row r="31" spans="1:35" x14ac:dyDescent="0.3">
      <c r="C31" s="1" t="s">
        <v>72</v>
      </c>
      <c r="E31" s="13">
        <v>34533</v>
      </c>
      <c r="F31" s="13">
        <v>58247</v>
      </c>
      <c r="G31" s="13">
        <v>124304</v>
      </c>
      <c r="H31" s="13">
        <v>50447</v>
      </c>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row>
    <row r="32" spans="1:35" x14ac:dyDescent="0.3">
      <c r="C32" s="1" t="s">
        <v>72</v>
      </c>
      <c r="E32" s="13">
        <v>-236586</v>
      </c>
      <c r="F32" s="13">
        <v>-281227</v>
      </c>
      <c r="G32" s="13"/>
      <c r="H32" s="13">
        <v>-12664</v>
      </c>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row>
    <row r="33" spans="1:35" x14ac:dyDescent="0.3">
      <c r="C33" s="1" t="s">
        <v>72</v>
      </c>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row>
    <row r="34" spans="1:35" x14ac:dyDescent="0.3">
      <c r="A34" s="7"/>
      <c r="B34" s="7"/>
      <c r="C34" s="7" t="s">
        <v>72</v>
      </c>
      <c r="D34" s="7" t="s">
        <v>74</v>
      </c>
      <c r="E34" s="15"/>
      <c r="J34" s="15">
        <f t="shared" ref="J34:AG34" si="4">SUM(J28:J33)</f>
        <v>0</v>
      </c>
      <c r="K34" s="15">
        <f t="shared" si="4"/>
        <v>0</v>
      </c>
      <c r="L34" s="15">
        <f t="shared" si="4"/>
        <v>0</v>
      </c>
      <c r="M34" s="15">
        <f t="shared" si="4"/>
        <v>0</v>
      </c>
      <c r="N34" s="15">
        <f t="shared" si="4"/>
        <v>0</v>
      </c>
      <c r="O34" s="15">
        <f t="shared" si="4"/>
        <v>0</v>
      </c>
      <c r="P34" s="15">
        <f t="shared" si="4"/>
        <v>0</v>
      </c>
      <c r="Q34" s="15">
        <f t="shared" si="4"/>
        <v>0</v>
      </c>
      <c r="R34" s="15">
        <f t="shared" si="4"/>
        <v>0</v>
      </c>
      <c r="S34" s="15">
        <f t="shared" si="4"/>
        <v>0</v>
      </c>
      <c r="T34" s="15">
        <f t="shared" si="4"/>
        <v>0</v>
      </c>
      <c r="U34" s="15">
        <f t="shared" si="4"/>
        <v>0</v>
      </c>
      <c r="V34" s="15">
        <f t="shared" si="4"/>
        <v>0</v>
      </c>
      <c r="W34" s="15">
        <f t="shared" si="4"/>
        <v>0</v>
      </c>
      <c r="X34" s="15">
        <f t="shared" si="4"/>
        <v>0</v>
      </c>
      <c r="Y34" s="15">
        <f t="shared" si="4"/>
        <v>0</v>
      </c>
      <c r="Z34" s="15">
        <f t="shared" si="4"/>
        <v>0</v>
      </c>
      <c r="AA34" s="15">
        <f t="shared" si="4"/>
        <v>0</v>
      </c>
      <c r="AB34" s="15">
        <f t="shared" si="4"/>
        <v>0</v>
      </c>
      <c r="AC34" s="15">
        <f t="shared" si="4"/>
        <v>0</v>
      </c>
      <c r="AD34" s="15">
        <f t="shared" si="4"/>
        <v>0</v>
      </c>
      <c r="AE34" s="15">
        <f t="shared" si="4"/>
        <v>0</v>
      </c>
      <c r="AF34" s="15">
        <f t="shared" si="4"/>
        <v>0</v>
      </c>
      <c r="AG34" s="15">
        <f t="shared" si="4"/>
        <v>0</v>
      </c>
      <c r="AH34" s="15">
        <f>SUM(AH28:AH33)</f>
        <v>0</v>
      </c>
      <c r="AI34" s="15">
        <f>SUM(AI28:AI33)</f>
        <v>0</v>
      </c>
    </row>
    <row r="35" spans="1:35" x14ac:dyDescent="0.3">
      <c r="A35" s="7"/>
      <c r="B35" s="7"/>
      <c r="C35" s="7" t="s">
        <v>75</v>
      </c>
      <c r="D35" s="7" t="s">
        <v>76</v>
      </c>
      <c r="E35" s="15">
        <f>SUM(E29:E32)</f>
        <v>-67248</v>
      </c>
      <c r="F35" s="15">
        <f>SUM(F29:F32)</f>
        <v>-84159</v>
      </c>
      <c r="G35" s="15">
        <f>SUM(G29:G33)</f>
        <v>56157</v>
      </c>
      <c r="H35" s="28">
        <f>SUM(H29:H32)</f>
        <v>133237</v>
      </c>
      <c r="I35" s="28">
        <f>SUM(I29:I31)</f>
        <v>136303</v>
      </c>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row>
    <row r="36" spans="1:35" x14ac:dyDescent="0.3">
      <c r="A36" s="7"/>
      <c r="B36" s="7"/>
      <c r="C36" s="7" t="s">
        <v>77</v>
      </c>
      <c r="D36" s="7" t="s">
        <v>77</v>
      </c>
      <c r="E36" s="15">
        <f>E28+E35</f>
        <v>134685</v>
      </c>
      <c r="F36" s="15">
        <f>F28+F35</f>
        <v>46584</v>
      </c>
      <c r="G36" s="15">
        <f>G28+G35</f>
        <v>-273432</v>
      </c>
      <c r="H36" s="15">
        <f>H28+H35</f>
        <v>197197</v>
      </c>
      <c r="I36" s="12">
        <v>345335</v>
      </c>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row>
    <row r="37" spans="1:35" x14ac:dyDescent="0.3">
      <c r="A37" s="7"/>
      <c r="B37" s="7"/>
      <c r="C37" s="7" t="s">
        <v>78</v>
      </c>
      <c r="D37" s="7" t="s">
        <v>79</v>
      </c>
      <c r="E37" s="15">
        <v>3866265</v>
      </c>
      <c r="F37" s="15">
        <f>E38</f>
        <v>4000951</v>
      </c>
      <c r="G37" s="15">
        <v>4047535</v>
      </c>
      <c r="H37" s="15">
        <f>G38</f>
        <v>3774103</v>
      </c>
      <c r="I37" s="15">
        <f>H38</f>
        <v>4290862</v>
      </c>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row>
    <row r="38" spans="1:35" x14ac:dyDescent="0.3">
      <c r="A38" s="7"/>
      <c r="B38" s="7"/>
      <c r="C38" s="7" t="s">
        <v>78</v>
      </c>
      <c r="D38" s="7" t="s">
        <v>80</v>
      </c>
      <c r="E38" s="15">
        <v>4000951</v>
      </c>
      <c r="F38" s="15">
        <v>4047535</v>
      </c>
      <c r="G38" s="15">
        <v>3774103</v>
      </c>
      <c r="H38" s="15">
        <v>4290862</v>
      </c>
      <c r="I38" s="15">
        <v>4849085</v>
      </c>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row>
    <row r="39" spans="1:35" x14ac:dyDescent="0.3">
      <c r="A39" s="7"/>
      <c r="B39" s="7"/>
      <c r="C39" s="7" t="s">
        <v>81</v>
      </c>
      <c r="D39" s="7" t="s">
        <v>81</v>
      </c>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row>
    <row r="43" spans="1:35" x14ac:dyDescent="0.3">
      <c r="E43" s="2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I54"/>
  <sheetViews>
    <sheetView workbookViewId="0">
      <selection activeCell="C13" sqref="C13"/>
    </sheetView>
  </sheetViews>
  <sheetFormatPr defaultColWidth="8.77734375" defaultRowHeight="14.4" x14ac:dyDescent="0.3"/>
  <cols>
    <col min="1" max="2" width="8.77734375" style="1"/>
    <col min="3" max="3" width="27.77734375" style="1" bestFit="1" customWidth="1"/>
    <col min="4" max="16384" width="8.77734375" style="1"/>
  </cols>
  <sheetData>
    <row r="1" spans="1:35" x14ac:dyDescent="0.3">
      <c r="E1" s="10"/>
      <c r="F1" s="11" t="s">
        <v>33</v>
      </c>
      <c r="G1" s="12"/>
      <c r="H1" s="12"/>
      <c r="I1" s="12"/>
      <c r="J1" s="12"/>
      <c r="K1" s="12"/>
      <c r="L1" s="10"/>
      <c r="M1" s="10"/>
      <c r="N1" s="10"/>
      <c r="O1" s="10"/>
      <c r="P1" s="13"/>
      <c r="Q1" s="13"/>
      <c r="R1" s="13"/>
      <c r="S1" s="13"/>
      <c r="T1" s="13"/>
      <c r="U1" s="13"/>
      <c r="V1" s="13"/>
      <c r="W1" s="13"/>
      <c r="X1" s="13"/>
      <c r="Y1" s="14" t="s">
        <v>34</v>
      </c>
      <c r="Z1" s="13"/>
      <c r="AA1" s="13"/>
      <c r="AB1" s="13"/>
      <c r="AC1" s="14" t="s">
        <v>35</v>
      </c>
      <c r="AD1" s="13"/>
      <c r="AE1" s="13"/>
      <c r="AF1" s="13"/>
      <c r="AG1" s="13"/>
      <c r="AH1" s="13"/>
    </row>
    <row r="2" spans="1:35" x14ac:dyDescent="0.3">
      <c r="A2" s="2" t="s">
        <v>0</v>
      </c>
      <c r="B2" s="2" t="s">
        <v>1</v>
      </c>
      <c r="C2" s="2" t="s">
        <v>36</v>
      </c>
      <c r="D2" s="2" t="s">
        <v>37</v>
      </c>
      <c r="E2" s="5" t="s">
        <v>38</v>
      </c>
      <c r="F2" s="5" t="s">
        <v>39</v>
      </c>
      <c r="G2" s="5" t="s">
        <v>40</v>
      </c>
      <c r="H2" s="5" t="s">
        <v>41</v>
      </c>
      <c r="I2" s="5" t="s">
        <v>42</v>
      </c>
      <c r="J2" s="5" t="s">
        <v>43</v>
      </c>
      <c r="K2" s="5" t="s">
        <v>44</v>
      </c>
      <c r="L2" s="5" t="s">
        <v>45</v>
      </c>
      <c r="M2" s="5" t="s">
        <v>46</v>
      </c>
      <c r="N2" s="5" t="s">
        <v>47</v>
      </c>
      <c r="O2" s="5" t="s">
        <v>48</v>
      </c>
      <c r="P2" s="5" t="s">
        <v>49</v>
      </c>
      <c r="Q2" s="5" t="s">
        <v>50</v>
      </c>
      <c r="R2" s="5" t="s">
        <v>51</v>
      </c>
      <c r="S2" s="5" t="s">
        <v>52</v>
      </c>
      <c r="T2" s="5" t="s">
        <v>53</v>
      </c>
      <c r="U2" s="5" t="s">
        <v>54</v>
      </c>
      <c r="V2" s="5" t="s">
        <v>55</v>
      </c>
      <c r="W2" s="5" t="s">
        <v>56</v>
      </c>
      <c r="X2" s="5" t="s">
        <v>57</v>
      </c>
      <c r="Y2" s="5" t="s">
        <v>58</v>
      </c>
      <c r="Z2" s="5" t="s">
        <v>59</v>
      </c>
      <c r="AA2" s="5" t="s">
        <v>60</v>
      </c>
      <c r="AB2" s="5" t="s">
        <v>61</v>
      </c>
      <c r="AC2" s="5" t="s">
        <v>62</v>
      </c>
      <c r="AD2" s="5" t="s">
        <v>63</v>
      </c>
      <c r="AE2" s="5" t="s">
        <v>64</v>
      </c>
      <c r="AF2" s="5" t="s">
        <v>65</v>
      </c>
      <c r="AG2" s="5" t="s">
        <v>66</v>
      </c>
      <c r="AH2" s="5" t="s">
        <v>67</v>
      </c>
      <c r="AI2" s="5" t="s">
        <v>82</v>
      </c>
    </row>
    <row r="3" spans="1:35" x14ac:dyDescent="0.3">
      <c r="C3" s="1" t="s">
        <v>159</v>
      </c>
      <c r="E3" s="10"/>
      <c r="F3" s="10"/>
      <c r="G3" s="10"/>
      <c r="H3" s="10"/>
      <c r="I3" s="10"/>
      <c r="J3" s="10"/>
      <c r="K3" s="10"/>
      <c r="L3" s="10"/>
      <c r="M3" s="10"/>
      <c r="N3" s="10"/>
      <c r="O3" s="10"/>
      <c r="P3" s="13"/>
      <c r="Q3" s="13"/>
      <c r="R3" s="13"/>
      <c r="S3" s="13"/>
      <c r="T3" s="13"/>
      <c r="U3" s="13"/>
      <c r="V3" s="13"/>
      <c r="W3" s="13"/>
      <c r="X3" s="13"/>
      <c r="Y3" s="13"/>
      <c r="Z3" s="13"/>
      <c r="AA3" s="13"/>
      <c r="AB3" s="13"/>
      <c r="AC3" s="13"/>
      <c r="AD3" s="13"/>
      <c r="AE3" s="13"/>
      <c r="AF3" s="13"/>
      <c r="AG3" s="13"/>
      <c r="AH3" s="13"/>
      <c r="AI3" s="13"/>
    </row>
    <row r="4" spans="1:35" x14ac:dyDescent="0.3">
      <c r="C4" s="1" t="s">
        <v>159</v>
      </c>
      <c r="E4" s="10"/>
      <c r="F4" s="10"/>
      <c r="G4" s="10"/>
      <c r="H4" s="10"/>
      <c r="I4" s="10"/>
      <c r="J4" s="10"/>
      <c r="K4" s="10"/>
      <c r="L4" s="10"/>
      <c r="M4" s="10"/>
      <c r="N4" s="10"/>
      <c r="O4" s="10"/>
      <c r="P4" s="13"/>
      <c r="Q4" s="13"/>
      <c r="R4" s="13"/>
      <c r="S4" s="13"/>
      <c r="T4" s="13"/>
      <c r="U4" s="13"/>
      <c r="V4" s="13"/>
      <c r="W4" s="13"/>
      <c r="X4" s="13"/>
      <c r="Y4" s="13"/>
      <c r="Z4" s="13"/>
      <c r="AA4" s="13"/>
      <c r="AB4" s="13"/>
      <c r="AC4" s="13"/>
      <c r="AD4" s="13"/>
      <c r="AE4" s="13"/>
      <c r="AF4" s="13"/>
      <c r="AG4" s="13"/>
      <c r="AH4" s="13"/>
      <c r="AI4" s="13"/>
    </row>
    <row r="5" spans="1:35" x14ac:dyDescent="0.3">
      <c r="C5" s="1" t="s">
        <v>159</v>
      </c>
      <c r="E5" s="10"/>
      <c r="F5" s="10"/>
      <c r="G5" s="10"/>
      <c r="H5" s="10"/>
      <c r="I5" s="10"/>
      <c r="J5" s="10"/>
      <c r="K5" s="10"/>
      <c r="L5" s="10"/>
      <c r="M5" s="10"/>
      <c r="N5" s="10"/>
      <c r="O5" s="10"/>
      <c r="P5" s="13"/>
      <c r="Q5" s="13"/>
      <c r="R5" s="13"/>
      <c r="S5" s="13"/>
      <c r="T5" s="13"/>
      <c r="U5" s="13"/>
      <c r="V5" s="13"/>
      <c r="W5" s="13"/>
      <c r="X5" s="13"/>
      <c r="Y5" s="13"/>
      <c r="Z5" s="13"/>
      <c r="AA5" s="13"/>
      <c r="AB5" s="13"/>
      <c r="AC5" s="13"/>
      <c r="AD5" s="13"/>
      <c r="AE5" s="13"/>
      <c r="AF5" s="13"/>
      <c r="AG5" s="13"/>
      <c r="AH5" s="13"/>
      <c r="AI5" s="13"/>
    </row>
    <row r="6" spans="1:35" x14ac:dyDescent="0.3">
      <c r="C6" s="1" t="s">
        <v>159</v>
      </c>
      <c r="E6" s="10"/>
      <c r="F6" s="10"/>
      <c r="G6" s="10"/>
      <c r="H6" s="10"/>
      <c r="I6" s="10"/>
      <c r="J6" s="10"/>
      <c r="K6" s="10"/>
      <c r="L6" s="10"/>
      <c r="M6" s="10"/>
      <c r="N6" s="10"/>
      <c r="O6" s="10"/>
      <c r="P6" s="13"/>
      <c r="Q6" s="13"/>
      <c r="R6" s="13"/>
      <c r="S6" s="13"/>
      <c r="T6" s="13"/>
      <c r="U6" s="13"/>
      <c r="V6" s="13"/>
      <c r="W6" s="13"/>
      <c r="X6" s="13"/>
      <c r="Y6" s="13"/>
      <c r="Z6" s="13"/>
      <c r="AA6" s="13"/>
      <c r="AB6" s="13"/>
      <c r="AC6" s="13"/>
      <c r="AD6" s="13"/>
      <c r="AE6" s="13"/>
      <c r="AF6" s="13"/>
      <c r="AG6" s="13"/>
      <c r="AH6" s="13"/>
      <c r="AI6" s="13"/>
    </row>
    <row r="7" spans="1:35" x14ac:dyDescent="0.3">
      <c r="C7" s="1" t="s">
        <v>159</v>
      </c>
      <c r="E7" s="10"/>
      <c r="F7" s="10"/>
      <c r="G7" s="10"/>
      <c r="H7" s="10"/>
      <c r="I7" s="10"/>
      <c r="J7" s="10"/>
      <c r="K7" s="10"/>
      <c r="L7" s="10"/>
      <c r="M7" s="10"/>
      <c r="N7" s="10"/>
      <c r="O7" s="10"/>
      <c r="P7" s="13"/>
      <c r="Q7" s="13"/>
      <c r="R7" s="13"/>
      <c r="S7" s="13"/>
      <c r="T7" s="13"/>
      <c r="U7" s="13"/>
      <c r="V7" s="13"/>
      <c r="W7" s="13"/>
      <c r="X7" s="13"/>
      <c r="Y7" s="13"/>
      <c r="Z7" s="13"/>
      <c r="AA7" s="13"/>
      <c r="AB7" s="13"/>
      <c r="AC7" s="13"/>
      <c r="AD7" s="13"/>
      <c r="AE7" s="13"/>
      <c r="AF7" s="13"/>
      <c r="AG7" s="13"/>
      <c r="AH7" s="13"/>
      <c r="AI7" s="13"/>
    </row>
    <row r="8" spans="1:35" x14ac:dyDescent="0.3">
      <c r="C8" s="1" t="s">
        <v>159</v>
      </c>
      <c r="E8" s="10"/>
      <c r="F8" s="10"/>
      <c r="G8" s="10"/>
      <c r="H8" s="10"/>
      <c r="I8" s="10"/>
      <c r="J8" s="10"/>
      <c r="K8" s="10"/>
      <c r="L8" s="10"/>
      <c r="M8" s="10"/>
      <c r="N8" s="10"/>
      <c r="O8" s="10"/>
      <c r="P8" s="13"/>
      <c r="Q8" s="13"/>
      <c r="R8" s="13"/>
      <c r="S8" s="13"/>
      <c r="T8" s="13"/>
      <c r="U8" s="13"/>
      <c r="V8" s="13"/>
      <c r="W8" s="13"/>
      <c r="X8" s="13"/>
      <c r="Y8" s="13"/>
      <c r="Z8" s="13"/>
      <c r="AA8" s="13"/>
      <c r="AB8" s="13"/>
      <c r="AC8" s="13"/>
      <c r="AD8" s="13"/>
      <c r="AE8" s="13"/>
      <c r="AF8" s="13"/>
      <c r="AG8" s="13"/>
      <c r="AH8" s="13"/>
      <c r="AI8" s="13"/>
    </row>
    <row r="9" spans="1:35" x14ac:dyDescent="0.3">
      <c r="C9" s="1" t="s">
        <v>159</v>
      </c>
      <c r="E9" s="10"/>
      <c r="F9" s="10"/>
      <c r="G9" s="10"/>
      <c r="H9" s="10"/>
      <c r="I9" s="10"/>
      <c r="J9" s="10"/>
      <c r="K9" s="10"/>
      <c r="L9" s="10"/>
      <c r="M9" s="10"/>
      <c r="N9" s="10"/>
      <c r="O9" s="10"/>
      <c r="P9" s="13"/>
      <c r="Q9" s="13"/>
      <c r="R9" s="13"/>
      <c r="S9" s="13"/>
      <c r="T9" s="13"/>
      <c r="U9" s="13"/>
      <c r="V9" s="13"/>
      <c r="W9" s="13"/>
      <c r="X9" s="13"/>
      <c r="Y9" s="13"/>
      <c r="Z9" s="13"/>
      <c r="AA9" s="13"/>
      <c r="AB9" s="13"/>
      <c r="AC9" s="13"/>
      <c r="AD9" s="13"/>
      <c r="AE9" s="13"/>
      <c r="AF9" s="13"/>
      <c r="AG9" s="13"/>
      <c r="AH9" s="13"/>
      <c r="AI9" s="13"/>
    </row>
    <row r="10" spans="1:35" x14ac:dyDescent="0.3">
      <c r="C10" s="1" t="s">
        <v>159</v>
      </c>
      <c r="E10" s="10"/>
      <c r="F10" s="10"/>
      <c r="G10" s="10"/>
      <c r="H10" s="10"/>
      <c r="I10" s="10"/>
      <c r="J10" s="10"/>
      <c r="K10" s="10"/>
      <c r="L10" s="10"/>
      <c r="M10" s="10"/>
      <c r="N10" s="10"/>
      <c r="O10" s="10"/>
      <c r="P10" s="13"/>
      <c r="Q10" s="13"/>
      <c r="R10" s="13"/>
      <c r="S10" s="13"/>
      <c r="T10" s="13"/>
      <c r="U10" s="13"/>
      <c r="V10" s="13"/>
      <c r="W10" s="13"/>
      <c r="X10" s="13"/>
      <c r="Y10" s="13"/>
      <c r="Z10" s="13"/>
      <c r="AA10" s="13"/>
      <c r="AB10" s="13"/>
      <c r="AC10" s="13"/>
      <c r="AD10" s="13"/>
      <c r="AE10" s="13"/>
      <c r="AF10" s="13"/>
      <c r="AG10" s="13"/>
      <c r="AH10" s="13"/>
      <c r="AI10" s="13"/>
    </row>
    <row r="11" spans="1:35" x14ac:dyDescent="0.3">
      <c r="C11" s="1" t="s">
        <v>159</v>
      </c>
      <c r="E11" s="10"/>
      <c r="F11" s="10"/>
      <c r="G11" s="10"/>
      <c r="H11" s="10"/>
      <c r="I11" s="10"/>
      <c r="J11" s="10"/>
      <c r="K11" s="10"/>
      <c r="L11" s="10"/>
      <c r="M11" s="10"/>
      <c r="N11" s="10"/>
      <c r="O11" s="10"/>
      <c r="P11" s="13"/>
      <c r="Q11" s="13"/>
      <c r="R11" s="13"/>
      <c r="S11" s="13"/>
      <c r="T11" s="13"/>
      <c r="U11" s="13"/>
      <c r="V11" s="13"/>
      <c r="W11" s="13"/>
      <c r="X11" s="13"/>
      <c r="Y11" s="13"/>
      <c r="Z11" s="13"/>
      <c r="AA11" s="13"/>
      <c r="AB11" s="13"/>
      <c r="AC11" s="13"/>
      <c r="AD11" s="13"/>
      <c r="AE11" s="13"/>
      <c r="AF11" s="13"/>
      <c r="AG11" s="13"/>
      <c r="AH11" s="13"/>
      <c r="AI11" s="13"/>
    </row>
    <row r="12" spans="1:35" x14ac:dyDescent="0.3">
      <c r="C12" s="7" t="s">
        <v>159</v>
      </c>
      <c r="E12" s="10"/>
      <c r="F12" s="10"/>
      <c r="G12" s="10"/>
      <c r="H12" s="10"/>
      <c r="I12" s="10"/>
      <c r="J12" s="10"/>
      <c r="K12" s="10"/>
      <c r="L12" s="10"/>
      <c r="M12" s="10"/>
      <c r="N12" s="10"/>
      <c r="O12" s="10"/>
      <c r="P12" s="13"/>
      <c r="Q12" s="13"/>
      <c r="R12" s="13"/>
      <c r="S12" s="13"/>
      <c r="T12" s="13"/>
      <c r="U12" s="13"/>
      <c r="V12" s="13"/>
      <c r="W12" s="13"/>
      <c r="X12" s="13"/>
      <c r="Y12" s="13"/>
      <c r="Z12" s="13"/>
      <c r="AA12" s="13"/>
      <c r="AB12" s="13"/>
      <c r="AC12" s="13"/>
      <c r="AD12" s="13"/>
      <c r="AE12" s="13"/>
      <c r="AF12" s="13"/>
      <c r="AG12" s="13"/>
      <c r="AH12" s="13"/>
      <c r="AI12" s="13"/>
    </row>
    <row r="13" spans="1:35" x14ac:dyDescent="0.3">
      <c r="C13" s="1" t="s">
        <v>160</v>
      </c>
      <c r="E13" s="10"/>
      <c r="F13" s="10"/>
      <c r="G13" s="10"/>
      <c r="H13" s="10"/>
      <c r="I13" s="10"/>
      <c r="J13" s="10"/>
      <c r="K13" s="10"/>
      <c r="L13" s="10"/>
      <c r="M13" s="10"/>
      <c r="N13" s="10"/>
      <c r="O13" s="10"/>
      <c r="P13" s="13"/>
      <c r="Q13" s="13"/>
      <c r="R13" s="13"/>
      <c r="S13" s="13"/>
      <c r="T13" s="13"/>
      <c r="U13" s="13"/>
      <c r="V13" s="13"/>
      <c r="W13" s="13"/>
      <c r="X13" s="13"/>
      <c r="Y13" s="13"/>
      <c r="Z13" s="13"/>
      <c r="AA13" s="13"/>
      <c r="AB13" s="13"/>
      <c r="AC13" s="13"/>
      <c r="AD13" s="13"/>
      <c r="AE13" s="13"/>
      <c r="AF13" s="13"/>
      <c r="AG13" s="13"/>
      <c r="AH13" s="13"/>
      <c r="AI13" s="13"/>
    </row>
    <row r="14" spans="1:35" x14ac:dyDescent="0.3">
      <c r="A14" s="7"/>
      <c r="B14" s="7"/>
      <c r="C14" s="1" t="s">
        <v>160</v>
      </c>
      <c r="D14" s="7"/>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row>
    <row r="15" spans="1:35" x14ac:dyDescent="0.3">
      <c r="C15" s="1" t="s">
        <v>160</v>
      </c>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row>
    <row r="16" spans="1:35" x14ac:dyDescent="0.3">
      <c r="C16" s="1" t="s">
        <v>160</v>
      </c>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row>
    <row r="17" spans="1:35" x14ac:dyDescent="0.3">
      <c r="C17" s="1" t="s">
        <v>160</v>
      </c>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row>
    <row r="18" spans="1:35" x14ac:dyDescent="0.3">
      <c r="C18" s="7" t="s">
        <v>160</v>
      </c>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row>
    <row r="19" spans="1:35" x14ac:dyDescent="0.3">
      <c r="C19" s="1" t="s">
        <v>161</v>
      </c>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row>
    <row r="20" spans="1:35" x14ac:dyDescent="0.3">
      <c r="C20" s="1" t="s">
        <v>161</v>
      </c>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row>
    <row r="21" spans="1:35" x14ac:dyDescent="0.3">
      <c r="A21" s="7"/>
      <c r="B21" s="7"/>
      <c r="C21" s="1" t="s">
        <v>161</v>
      </c>
      <c r="D21" s="7"/>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row>
    <row r="22" spans="1:35" x14ac:dyDescent="0.3">
      <c r="A22" s="7"/>
      <c r="B22" s="7"/>
      <c r="C22" s="1" t="s">
        <v>161</v>
      </c>
      <c r="D22" s="7"/>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row>
    <row r="23" spans="1:35" x14ac:dyDescent="0.3">
      <c r="C23" s="7" t="s">
        <v>161</v>
      </c>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row>
    <row r="24" spans="1:35" x14ac:dyDescent="0.3">
      <c r="C24" s="19" t="s">
        <v>162</v>
      </c>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row>
    <row r="25" spans="1:35" x14ac:dyDescent="0.3">
      <c r="C25" s="19" t="s">
        <v>162</v>
      </c>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row>
    <row r="26" spans="1:35" x14ac:dyDescent="0.3">
      <c r="C26" s="19" t="s">
        <v>162</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row>
    <row r="27" spans="1:35" x14ac:dyDescent="0.3">
      <c r="C27" s="7" t="s">
        <v>162</v>
      </c>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row>
    <row r="28" spans="1:35" x14ac:dyDescent="0.3">
      <c r="A28" s="7"/>
      <c r="B28" s="7"/>
      <c r="C28" s="19" t="s">
        <v>162</v>
      </c>
      <c r="D28" s="7"/>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row>
    <row r="29" spans="1:35" x14ac:dyDescent="0.3">
      <c r="A29" s="7"/>
      <c r="B29" s="7"/>
      <c r="C29" s="7" t="s">
        <v>163</v>
      </c>
      <c r="D29" s="7"/>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row>
    <row r="30" spans="1:35" x14ac:dyDescent="0.3">
      <c r="A30" s="7"/>
      <c r="B30" s="7"/>
      <c r="C30" s="1" t="s">
        <v>164</v>
      </c>
      <c r="D30" s="7"/>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row>
    <row r="31" spans="1:35" x14ac:dyDescent="0.3">
      <c r="A31" s="7"/>
      <c r="B31" s="7"/>
      <c r="C31" s="1" t="s">
        <v>164</v>
      </c>
      <c r="D31" s="7"/>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row>
    <row r="32" spans="1:35" x14ac:dyDescent="0.3">
      <c r="A32" s="7"/>
      <c r="B32" s="7"/>
      <c r="C32" s="1" t="s">
        <v>164</v>
      </c>
      <c r="D32" s="7"/>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row>
    <row r="33" spans="1:35" x14ac:dyDescent="0.3">
      <c r="A33" s="7"/>
      <c r="B33" s="7"/>
      <c r="C33" s="1" t="s">
        <v>164</v>
      </c>
      <c r="D33" s="7"/>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row>
    <row r="34" spans="1:35" x14ac:dyDescent="0.3">
      <c r="C34" s="1" t="s">
        <v>164</v>
      </c>
    </row>
    <row r="35" spans="1:35" x14ac:dyDescent="0.3">
      <c r="C35" s="1" t="s">
        <v>164</v>
      </c>
    </row>
    <row r="36" spans="1:35" x14ac:dyDescent="0.3">
      <c r="C36" s="1" t="s">
        <v>164</v>
      </c>
    </row>
    <row r="37" spans="1:35" x14ac:dyDescent="0.3">
      <c r="C37" s="1" t="s">
        <v>164</v>
      </c>
    </row>
    <row r="38" spans="1:35" x14ac:dyDescent="0.3">
      <c r="C38" s="1" t="s">
        <v>164</v>
      </c>
    </row>
    <row r="39" spans="1:35" x14ac:dyDescent="0.3">
      <c r="C39" s="1" t="s">
        <v>164</v>
      </c>
    </row>
    <row r="40" spans="1:35" x14ac:dyDescent="0.3">
      <c r="C40" s="1" t="s">
        <v>164</v>
      </c>
    </row>
    <row r="41" spans="1:35" x14ac:dyDescent="0.3">
      <c r="C41" s="1" t="s">
        <v>164</v>
      </c>
    </row>
    <row r="42" spans="1:35" x14ac:dyDescent="0.3">
      <c r="C42" s="7" t="s">
        <v>164</v>
      </c>
    </row>
    <row r="43" spans="1:35" x14ac:dyDescent="0.3">
      <c r="C43" s="1" t="s">
        <v>165</v>
      </c>
    </row>
    <row r="44" spans="1:35" x14ac:dyDescent="0.3">
      <c r="C44" s="1" t="s">
        <v>165</v>
      </c>
    </row>
    <row r="45" spans="1:35" x14ac:dyDescent="0.3">
      <c r="C45" s="1" t="s">
        <v>165</v>
      </c>
    </row>
    <row r="46" spans="1:35" x14ac:dyDescent="0.3">
      <c r="C46" s="1" t="s">
        <v>165</v>
      </c>
    </row>
    <row r="47" spans="1:35" x14ac:dyDescent="0.3">
      <c r="C47" s="7" t="s">
        <v>165</v>
      </c>
    </row>
    <row r="48" spans="1:35" x14ac:dyDescent="0.3">
      <c r="C48" s="7" t="s">
        <v>166</v>
      </c>
    </row>
    <row r="49" spans="3:3" x14ac:dyDescent="0.3">
      <c r="C49" s="19" t="s">
        <v>167</v>
      </c>
    </row>
    <row r="50" spans="3:3" x14ac:dyDescent="0.3">
      <c r="C50" s="1" t="s">
        <v>167</v>
      </c>
    </row>
    <row r="51" spans="3:3" x14ac:dyDescent="0.3">
      <c r="C51" s="1" t="s">
        <v>167</v>
      </c>
    </row>
    <row r="52" spans="3:3" x14ac:dyDescent="0.3">
      <c r="C52" s="7" t="s">
        <v>167</v>
      </c>
    </row>
    <row r="53" spans="3:3" x14ac:dyDescent="0.3">
      <c r="C53" s="1" t="s">
        <v>169</v>
      </c>
    </row>
    <row r="54" spans="3:3" x14ac:dyDescent="0.3">
      <c r="C54" s="7" t="s">
        <v>168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6"/>
  <sheetViews>
    <sheetView workbookViewId="0">
      <selection activeCell="A7" sqref="A7"/>
    </sheetView>
  </sheetViews>
  <sheetFormatPr defaultColWidth="8.77734375" defaultRowHeight="14.4" x14ac:dyDescent="0.3"/>
  <cols>
    <col min="1" max="1" width="10.109375" style="1" bestFit="1" customWidth="1"/>
    <col min="2" max="3" width="8.77734375" style="1"/>
    <col min="4" max="4" width="10.77734375" style="1" bestFit="1" customWidth="1"/>
    <col min="5" max="5" width="15.44140625" style="1" bestFit="1" customWidth="1"/>
    <col min="6" max="6" width="11.77734375" style="1" bestFit="1" customWidth="1"/>
    <col min="7" max="7" width="11.33203125" style="1" bestFit="1" customWidth="1"/>
    <col min="8" max="8" width="11.44140625" style="1" bestFit="1" customWidth="1"/>
    <col min="9" max="11" width="8.77734375" style="1"/>
    <col min="12" max="12" width="17.77734375" style="1" bestFit="1" customWidth="1"/>
    <col min="13" max="13" width="15.44140625" style="1" bestFit="1" customWidth="1"/>
    <col min="14" max="14" width="15.44140625" style="1" customWidth="1"/>
    <col min="15" max="15" width="8.77734375" style="1"/>
    <col min="16" max="16" width="17.6640625" style="1" bestFit="1" customWidth="1"/>
    <col min="17" max="18" width="8.77734375" style="1"/>
    <col min="19" max="19" width="31" style="1" bestFit="1" customWidth="1"/>
    <col min="20" max="16384" width="8.77734375" style="1"/>
  </cols>
  <sheetData>
    <row r="1" spans="1:20" x14ac:dyDescent="0.3">
      <c r="A1" s="18" t="s">
        <v>0</v>
      </c>
      <c r="B1" s="18" t="s">
        <v>27</v>
      </c>
      <c r="C1" s="18" t="s">
        <v>2</v>
      </c>
      <c r="D1" s="18" t="s">
        <v>24</v>
      </c>
      <c r="E1" s="18" t="s">
        <v>88</v>
      </c>
      <c r="F1" s="18" t="s">
        <v>89</v>
      </c>
      <c r="G1" s="18" t="s">
        <v>90</v>
      </c>
      <c r="H1" s="18" t="s">
        <v>91</v>
      </c>
      <c r="I1" s="18" t="s">
        <v>4</v>
      </c>
      <c r="J1" s="18" t="s">
        <v>5</v>
      </c>
      <c r="K1" s="18" t="s">
        <v>92</v>
      </c>
      <c r="L1" s="18" t="s">
        <v>170</v>
      </c>
      <c r="M1" s="18" t="s">
        <v>171</v>
      </c>
      <c r="N1" s="18" t="s">
        <v>254</v>
      </c>
      <c r="O1" s="18" t="s">
        <v>172</v>
      </c>
      <c r="P1" s="18" t="s">
        <v>174</v>
      </c>
      <c r="Q1" s="18" t="s">
        <v>93</v>
      </c>
      <c r="R1" s="18" t="s">
        <v>94</v>
      </c>
      <c r="S1" s="18" t="s">
        <v>95</v>
      </c>
      <c r="T1" s="18" t="s">
        <v>96</v>
      </c>
    </row>
    <row r="2" spans="1:20" x14ac:dyDescent="0.3">
      <c r="A2" s="1" t="s">
        <v>180</v>
      </c>
      <c r="B2" s="1" t="s">
        <v>182</v>
      </c>
      <c r="C2" s="1">
        <v>1990</v>
      </c>
      <c r="D2" s="1" t="s">
        <v>183</v>
      </c>
      <c r="E2" s="1" t="s">
        <v>184</v>
      </c>
      <c r="F2" s="1" t="s">
        <v>185</v>
      </c>
      <c r="H2" s="1">
        <v>4280000</v>
      </c>
      <c r="I2" s="1">
        <v>1990</v>
      </c>
      <c r="J2" s="1">
        <v>2010</v>
      </c>
      <c r="K2" s="1" t="s">
        <v>186</v>
      </c>
      <c r="N2" s="1">
        <v>415950</v>
      </c>
      <c r="O2" s="1">
        <v>9.7184579439252336E-2</v>
      </c>
      <c r="P2" s="1" t="s">
        <v>188</v>
      </c>
      <c r="Q2" s="1" t="s">
        <v>190</v>
      </c>
      <c r="R2" s="1" t="s">
        <v>189</v>
      </c>
      <c r="S2" s="1" t="s">
        <v>191</v>
      </c>
      <c r="T2" s="1" t="s">
        <v>192</v>
      </c>
    </row>
    <row r="3" spans="1:20" x14ac:dyDescent="0.3">
      <c r="A3" s="1" t="s">
        <v>180</v>
      </c>
      <c r="B3" s="1" t="s">
        <v>182</v>
      </c>
      <c r="C3" s="1">
        <v>1992</v>
      </c>
      <c r="D3" s="1" t="s">
        <v>183</v>
      </c>
      <c r="E3" s="1" t="s">
        <v>184</v>
      </c>
      <c r="F3" s="1" t="s">
        <v>185</v>
      </c>
      <c r="H3" s="1">
        <v>5000000</v>
      </c>
      <c r="I3" s="1">
        <v>1992</v>
      </c>
      <c r="J3" s="1">
        <v>2011</v>
      </c>
      <c r="K3" s="1" t="s">
        <v>186</v>
      </c>
      <c r="N3" s="1">
        <v>464523</v>
      </c>
      <c r="O3" s="1">
        <f>N3/H3</f>
        <v>9.2904600000000004E-2</v>
      </c>
      <c r="P3" s="1" t="s">
        <v>188</v>
      </c>
      <c r="Q3" s="1" t="s">
        <v>190</v>
      </c>
      <c r="R3" s="1" t="s">
        <v>189</v>
      </c>
      <c r="S3" s="1" t="s">
        <v>191</v>
      </c>
      <c r="T3" s="1" t="s">
        <v>192</v>
      </c>
    </row>
    <row r="4" spans="1:20" x14ac:dyDescent="0.3">
      <c r="A4" s="1" t="s">
        <v>180</v>
      </c>
      <c r="B4" s="1" t="s">
        <v>182</v>
      </c>
      <c r="C4" s="1">
        <v>1993</v>
      </c>
      <c r="D4" s="1" t="s">
        <v>183</v>
      </c>
      <c r="E4" s="1" t="s">
        <v>184</v>
      </c>
      <c r="F4" s="1" t="s">
        <v>185</v>
      </c>
      <c r="H4" s="1">
        <v>4635000</v>
      </c>
      <c r="I4" s="1">
        <v>1993</v>
      </c>
      <c r="J4" s="1">
        <v>2010</v>
      </c>
      <c r="K4" s="1" t="s">
        <v>186</v>
      </c>
      <c r="N4" s="1">
        <v>636788</v>
      </c>
      <c r="O4" s="1">
        <f>N4/H4</f>
        <v>0.13738683926645093</v>
      </c>
      <c r="P4" s="1" t="s">
        <v>188</v>
      </c>
      <c r="Q4" s="1" t="s">
        <v>190</v>
      </c>
      <c r="R4" s="1" t="s">
        <v>189</v>
      </c>
      <c r="S4" s="1" t="s">
        <v>191</v>
      </c>
      <c r="T4" s="1" t="s">
        <v>192</v>
      </c>
    </row>
    <row r="5" spans="1:20" x14ac:dyDescent="0.3">
      <c r="A5" s="1" t="s">
        <v>180</v>
      </c>
      <c r="B5" s="1" t="s">
        <v>182</v>
      </c>
      <c r="C5" s="1">
        <v>1993</v>
      </c>
      <c r="D5" s="1" t="s">
        <v>183</v>
      </c>
      <c r="E5" s="1" t="s">
        <v>184</v>
      </c>
      <c r="F5" s="1" t="s">
        <v>185</v>
      </c>
      <c r="H5" s="1">
        <v>2635000</v>
      </c>
      <c r="I5" s="1">
        <v>1994</v>
      </c>
      <c r="J5" s="1">
        <v>2012</v>
      </c>
      <c r="K5" s="1" t="s">
        <v>257</v>
      </c>
      <c r="P5" s="1" t="s">
        <v>188</v>
      </c>
      <c r="Q5" s="1" t="s">
        <v>190</v>
      </c>
      <c r="R5" s="1" t="s">
        <v>189</v>
      </c>
      <c r="S5" s="1" t="s">
        <v>191</v>
      </c>
      <c r="T5" s="1" t="s">
        <v>192</v>
      </c>
    </row>
    <row r="6" spans="1:20" x14ac:dyDescent="0.3">
      <c r="A6" s="1" t="s">
        <v>180</v>
      </c>
      <c r="B6" s="1" t="s">
        <v>182</v>
      </c>
      <c r="C6" s="1">
        <v>1993</v>
      </c>
      <c r="D6" s="1" t="s">
        <v>183</v>
      </c>
      <c r="E6" s="1" t="s">
        <v>184</v>
      </c>
      <c r="F6" s="1" t="s">
        <v>185</v>
      </c>
      <c r="H6" s="1">
        <v>5565000</v>
      </c>
      <c r="I6" s="1">
        <v>1993</v>
      </c>
      <c r="J6" s="1">
        <v>2011</v>
      </c>
      <c r="K6" s="1" t="s">
        <v>273</v>
      </c>
      <c r="N6" s="1">
        <v>465520</v>
      </c>
      <c r="O6" s="1">
        <f>H6/N6</f>
        <v>11.954373603711979</v>
      </c>
      <c r="P6" s="1" t="s">
        <v>188</v>
      </c>
      <c r="Q6" s="1" t="s">
        <v>190</v>
      </c>
      <c r="R6" s="1" t="s">
        <v>189</v>
      </c>
      <c r="S6" s="1" t="s">
        <v>274</v>
      </c>
      <c r="T6" s="1" t="s">
        <v>192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1"/>
  <sheetViews>
    <sheetView workbookViewId="0">
      <selection activeCell="I29" sqref="I29"/>
    </sheetView>
  </sheetViews>
  <sheetFormatPr defaultColWidth="8.77734375" defaultRowHeight="14.4" x14ac:dyDescent="0.3"/>
  <cols>
    <col min="1" max="16384" width="8.77734375" style="1"/>
  </cols>
  <sheetData>
    <row r="1" spans="1:9" x14ac:dyDescent="0.3">
      <c r="A1" s="2" t="s">
        <v>0</v>
      </c>
      <c r="B1" s="2" t="s">
        <v>27</v>
      </c>
      <c r="C1" s="2" t="s">
        <v>2</v>
      </c>
      <c r="D1" s="2" t="s">
        <v>24</v>
      </c>
      <c r="E1" s="8" t="s">
        <v>110</v>
      </c>
      <c r="F1" s="5" t="s">
        <v>32</v>
      </c>
      <c r="G1" s="9" t="s">
        <v>156</v>
      </c>
      <c r="H1" s="2" t="s">
        <v>157</v>
      </c>
      <c r="I1" s="4" t="s">
        <v>96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7A50B-31C3-43ED-B5B3-1FC00EB9461B}">
  <dimension ref="A1:AK38"/>
  <sheetViews>
    <sheetView workbookViewId="0">
      <selection activeCell="G17" sqref="G17:L18"/>
    </sheetView>
  </sheetViews>
  <sheetFormatPr defaultRowHeight="14.4" x14ac:dyDescent="0.3"/>
  <cols>
    <col min="1" max="1" width="6.88671875" customWidth="1"/>
    <col min="2" max="2" width="61.109375" customWidth="1"/>
    <col min="3" max="3" width="16.33203125" customWidth="1"/>
    <col min="4" max="4" width="2.5546875" customWidth="1"/>
    <col min="5" max="9" width="11.5546875" bestFit="1" customWidth="1"/>
    <col min="10" max="13" width="12.5546875" bestFit="1" customWidth="1"/>
    <col min="14" max="16" width="11.5546875" bestFit="1" customWidth="1"/>
    <col min="17" max="17" width="12.5546875" bestFit="1" customWidth="1"/>
    <col min="18" max="27" width="10.5546875" bestFit="1" customWidth="1"/>
    <col min="28" max="31" width="10" bestFit="1" customWidth="1"/>
    <col min="35" max="35" width="11.44140625" bestFit="1" customWidth="1"/>
    <col min="36" max="36" width="10.44140625" bestFit="1" customWidth="1"/>
    <col min="37" max="37" width="12" bestFit="1" customWidth="1"/>
  </cols>
  <sheetData>
    <row r="1" spans="1:37" x14ac:dyDescent="0.3">
      <c r="B1" s="30" t="s">
        <v>279</v>
      </c>
      <c r="C1" s="30" t="s">
        <v>280</v>
      </c>
      <c r="D1" s="30"/>
      <c r="E1" s="30">
        <v>1986</v>
      </c>
      <c r="F1" s="30">
        <v>1987</v>
      </c>
      <c r="G1" s="30">
        <v>1988</v>
      </c>
      <c r="H1" s="30">
        <v>1989</v>
      </c>
      <c r="I1" s="30">
        <v>1990</v>
      </c>
      <c r="J1" s="30">
        <v>1991</v>
      </c>
      <c r="K1" s="30">
        <v>1992</v>
      </c>
      <c r="L1" s="30">
        <v>1993</v>
      </c>
      <c r="M1" s="30">
        <v>1994</v>
      </c>
      <c r="N1" s="30">
        <v>1995</v>
      </c>
      <c r="O1" s="30">
        <v>1996</v>
      </c>
      <c r="P1" s="30">
        <v>1997</v>
      </c>
      <c r="Q1" s="30">
        <v>1998</v>
      </c>
      <c r="R1" s="30">
        <v>1999</v>
      </c>
      <c r="S1" s="30">
        <v>2000</v>
      </c>
      <c r="T1" s="30">
        <v>2001</v>
      </c>
      <c r="U1" s="30">
        <v>2002</v>
      </c>
      <c r="V1" s="30">
        <v>2003</v>
      </c>
      <c r="W1" s="30">
        <v>2004</v>
      </c>
      <c r="X1" s="30">
        <v>2005</v>
      </c>
      <c r="Y1" s="30">
        <v>2006</v>
      </c>
      <c r="Z1" s="30">
        <v>2007</v>
      </c>
      <c r="AA1" s="30">
        <v>2008</v>
      </c>
      <c r="AB1" s="30">
        <v>2009</v>
      </c>
      <c r="AC1" s="30">
        <v>2010</v>
      </c>
      <c r="AD1" s="30">
        <v>2011</v>
      </c>
      <c r="AE1" s="30">
        <v>2012</v>
      </c>
      <c r="AF1" s="30">
        <v>2013</v>
      </c>
      <c r="AG1" s="30">
        <v>2014</v>
      </c>
      <c r="AH1" s="30">
        <v>2015</v>
      </c>
      <c r="AI1" s="30">
        <v>2016</v>
      </c>
      <c r="AJ1" s="30">
        <v>2017</v>
      </c>
      <c r="AK1" s="30">
        <v>2018</v>
      </c>
    </row>
    <row r="2" spans="1:37" ht="15.6" x14ac:dyDescent="0.3">
      <c r="A2" t="s">
        <v>281</v>
      </c>
      <c r="B2" s="31" t="s">
        <v>69</v>
      </c>
      <c r="C2" s="32" t="s">
        <v>282</v>
      </c>
      <c r="D2" s="32" t="s">
        <v>278</v>
      </c>
      <c r="G2">
        <f>fiscal!E14</f>
        <v>1322402</v>
      </c>
      <c r="H2">
        <f>fiscal!F14</f>
        <v>1310186</v>
      </c>
      <c r="I2">
        <f>fiscal!G14</f>
        <v>1341106</v>
      </c>
      <c r="J2">
        <f>fiscal!H14</f>
        <v>1727900</v>
      </c>
      <c r="K2">
        <f>fiscal!I14</f>
        <v>2072009</v>
      </c>
      <c r="L2">
        <f>fiscal!J14</f>
        <v>2664045</v>
      </c>
      <c r="M2">
        <f>fiscal!K14</f>
        <v>0</v>
      </c>
      <c r="N2">
        <f>fiscal!L14</f>
        <v>0</v>
      </c>
      <c r="O2">
        <f>fiscal!M14</f>
        <v>0</v>
      </c>
      <c r="P2">
        <f>fiscal!N14</f>
        <v>0</v>
      </c>
      <c r="Q2">
        <f>fiscal!O14</f>
        <v>0</v>
      </c>
      <c r="R2">
        <f>fiscal!P14</f>
        <v>0</v>
      </c>
      <c r="S2">
        <f>fiscal!Q14</f>
        <v>0</v>
      </c>
      <c r="T2">
        <f>fiscal!R14</f>
        <v>0</v>
      </c>
      <c r="U2">
        <f>fiscal!S14</f>
        <v>0</v>
      </c>
      <c r="V2">
        <f>fiscal!T14</f>
        <v>0</v>
      </c>
      <c r="W2">
        <f>fiscal!U14</f>
        <v>0</v>
      </c>
      <c r="X2">
        <f>fiscal!V14</f>
        <v>0</v>
      </c>
      <c r="Y2">
        <f>fiscal!W14</f>
        <v>0</v>
      </c>
      <c r="Z2">
        <f>fiscal!X14</f>
        <v>0</v>
      </c>
      <c r="AA2">
        <f>fiscal!Y14</f>
        <v>0</v>
      </c>
      <c r="AB2">
        <f>fiscal!Z14</f>
        <v>0</v>
      </c>
      <c r="AC2">
        <f>fiscal!AA14</f>
        <v>0</v>
      </c>
      <c r="AD2">
        <f>fiscal!AB14</f>
        <v>0</v>
      </c>
      <c r="AE2">
        <f>fiscal!AC14</f>
        <v>0</v>
      </c>
      <c r="AF2">
        <f>fiscal!AD14</f>
        <v>0</v>
      </c>
      <c r="AG2">
        <f>fiscal!AE14</f>
        <v>0</v>
      </c>
      <c r="AH2">
        <f>fiscal!AF14</f>
        <v>0</v>
      </c>
      <c r="AI2">
        <f>fiscal!AG14</f>
        <v>0</v>
      </c>
      <c r="AJ2">
        <f>fiscal!AH14</f>
        <v>0</v>
      </c>
      <c r="AK2">
        <f>fiscal!AI14</f>
        <v>0</v>
      </c>
    </row>
    <row r="3" spans="1:37" ht="15.6" x14ac:dyDescent="0.3">
      <c r="A3" t="s">
        <v>283</v>
      </c>
      <c r="B3" s="31" t="s">
        <v>71</v>
      </c>
      <c r="C3" s="32" t="s">
        <v>284</v>
      </c>
      <c r="D3" s="32" t="s">
        <v>278</v>
      </c>
      <c r="G3">
        <f>fiscal!E27</f>
        <v>1120469</v>
      </c>
      <c r="H3">
        <f>fiscal!F27</f>
        <v>1179443</v>
      </c>
      <c r="I3">
        <f>fiscal!G27</f>
        <v>1670695</v>
      </c>
      <c r="J3">
        <f>fiscal!H27</f>
        <v>1663940</v>
      </c>
      <c r="K3">
        <f>fiscal!I27</f>
        <v>1846493</v>
      </c>
      <c r="L3">
        <f>fiscal!J27</f>
        <v>2664045</v>
      </c>
      <c r="M3">
        <f>fiscal!K27</f>
        <v>0</v>
      </c>
      <c r="N3">
        <f>fiscal!L27</f>
        <v>0</v>
      </c>
      <c r="O3">
        <f>fiscal!M27</f>
        <v>0</v>
      </c>
      <c r="P3">
        <f>fiscal!N27</f>
        <v>0</v>
      </c>
      <c r="Q3">
        <f>fiscal!O27</f>
        <v>0</v>
      </c>
      <c r="R3">
        <f>fiscal!P27</f>
        <v>0</v>
      </c>
      <c r="S3">
        <f>fiscal!Q27</f>
        <v>0</v>
      </c>
      <c r="T3">
        <f>fiscal!R27</f>
        <v>0</v>
      </c>
      <c r="U3">
        <f>fiscal!S27</f>
        <v>0</v>
      </c>
      <c r="V3">
        <f>fiscal!T27</f>
        <v>0</v>
      </c>
      <c r="W3">
        <f>fiscal!U27</f>
        <v>0</v>
      </c>
      <c r="X3">
        <f>fiscal!V27</f>
        <v>0</v>
      </c>
      <c r="Y3">
        <f>fiscal!W27</f>
        <v>0</v>
      </c>
      <c r="Z3">
        <f>fiscal!X27</f>
        <v>0</v>
      </c>
      <c r="AA3">
        <f>fiscal!Y27</f>
        <v>0</v>
      </c>
      <c r="AB3">
        <f>fiscal!Z27</f>
        <v>0</v>
      </c>
      <c r="AC3">
        <f>fiscal!AA27</f>
        <v>0</v>
      </c>
      <c r="AD3">
        <f>fiscal!AB27</f>
        <v>0</v>
      </c>
      <c r="AE3">
        <f>fiscal!AC27</f>
        <v>0</v>
      </c>
      <c r="AF3">
        <f>fiscal!AD27</f>
        <v>0</v>
      </c>
      <c r="AG3">
        <f>fiscal!AE27</f>
        <v>0</v>
      </c>
      <c r="AH3">
        <f>fiscal!AF27</f>
        <v>0</v>
      </c>
      <c r="AI3">
        <f>fiscal!AG27</f>
        <v>0</v>
      </c>
      <c r="AJ3">
        <f>fiscal!AH27</f>
        <v>0</v>
      </c>
      <c r="AK3">
        <f>fiscal!AI27</f>
        <v>0</v>
      </c>
    </row>
    <row r="4" spans="1:37" ht="15.6" x14ac:dyDescent="0.3">
      <c r="A4" t="s">
        <v>285</v>
      </c>
      <c r="B4" s="31" t="s">
        <v>286</v>
      </c>
      <c r="C4" s="32" t="s">
        <v>287</v>
      </c>
      <c r="D4" s="32" t="s">
        <v>278</v>
      </c>
      <c r="E4" s="33"/>
      <c r="F4" s="33"/>
      <c r="G4" s="33">
        <f>fiscal!E23</f>
        <v>73628</v>
      </c>
      <c r="H4" s="33">
        <f>fiscal!F23</f>
        <v>76684</v>
      </c>
      <c r="I4" s="33">
        <f>fiscal!G23</f>
        <v>222503</v>
      </c>
      <c r="J4" s="33">
        <f>fiscal!H23</f>
        <v>221058</v>
      </c>
      <c r="K4" s="33">
        <f>fiscal!I23</f>
        <v>251322</v>
      </c>
      <c r="L4" s="33">
        <f>fiscal!J23</f>
        <v>0</v>
      </c>
      <c r="M4" s="33">
        <f>fiscal!K23</f>
        <v>0</v>
      </c>
      <c r="N4" s="33">
        <f>fiscal!L23</f>
        <v>0</v>
      </c>
      <c r="O4" s="33">
        <f>fiscal!M23</f>
        <v>0</v>
      </c>
      <c r="P4" s="33">
        <f>fiscal!N23</f>
        <v>0</v>
      </c>
      <c r="Q4" s="33">
        <f>fiscal!O23</f>
        <v>0</v>
      </c>
      <c r="R4" s="33">
        <f>fiscal!P23</f>
        <v>0</v>
      </c>
      <c r="S4" s="33">
        <f>fiscal!Q23</f>
        <v>0</v>
      </c>
      <c r="T4" s="33">
        <f>fiscal!R23</f>
        <v>0</v>
      </c>
      <c r="U4" s="33">
        <f>fiscal!S23</f>
        <v>0</v>
      </c>
      <c r="V4" s="33">
        <f>fiscal!T23</f>
        <v>0</v>
      </c>
      <c r="W4" s="33">
        <f>fiscal!U23</f>
        <v>0</v>
      </c>
      <c r="X4" s="33">
        <f>fiscal!V23</f>
        <v>0</v>
      </c>
      <c r="Y4" s="33">
        <f>fiscal!W23</f>
        <v>0</v>
      </c>
      <c r="Z4" s="33">
        <f>fiscal!X23</f>
        <v>0</v>
      </c>
      <c r="AA4" s="33">
        <f>fiscal!Y23</f>
        <v>0</v>
      </c>
      <c r="AB4" s="33">
        <f>fiscal!Z23</f>
        <v>0</v>
      </c>
      <c r="AC4" s="33">
        <f>fiscal!AA23</f>
        <v>0</v>
      </c>
      <c r="AD4" s="33">
        <f>fiscal!AB23</f>
        <v>0</v>
      </c>
      <c r="AE4" s="33">
        <f>fiscal!AC23</f>
        <v>0</v>
      </c>
      <c r="AF4" s="33">
        <f>fiscal!AD23</f>
        <v>0</v>
      </c>
      <c r="AG4" s="33">
        <f>fiscal!AE23</f>
        <v>0</v>
      </c>
      <c r="AH4" s="33">
        <f>fiscal!AF23</f>
        <v>0</v>
      </c>
      <c r="AI4" s="33">
        <f>fiscal!AG23</f>
        <v>0</v>
      </c>
      <c r="AJ4" s="33">
        <f>fiscal!AH23</f>
        <v>0</v>
      </c>
      <c r="AK4" s="33">
        <f>fiscal!AI23</f>
        <v>0</v>
      </c>
    </row>
    <row r="5" spans="1:37" ht="15.6" x14ac:dyDescent="0.3">
      <c r="A5" t="s">
        <v>288</v>
      </c>
      <c r="B5" s="31" t="s">
        <v>289</v>
      </c>
      <c r="C5" s="32" t="s">
        <v>290</v>
      </c>
      <c r="D5" s="32" t="s">
        <v>278</v>
      </c>
    </row>
    <row r="6" spans="1:37" ht="15.6" x14ac:dyDescent="0.3">
      <c r="A6" t="s">
        <v>291</v>
      </c>
      <c r="B6" s="31" t="s">
        <v>292</v>
      </c>
      <c r="C6" s="32" t="s">
        <v>290</v>
      </c>
      <c r="D6" s="32" t="s">
        <v>278</v>
      </c>
      <c r="R6" s="34"/>
      <c r="S6" s="34"/>
      <c r="T6" s="34"/>
      <c r="U6" s="34"/>
      <c r="V6" s="34"/>
      <c r="W6" s="34"/>
      <c r="X6" s="34"/>
      <c r="Y6" s="34"/>
      <c r="Z6" s="34"/>
      <c r="AA6" s="34"/>
      <c r="AB6" s="34"/>
      <c r="AC6" s="34"/>
      <c r="AD6" s="34"/>
      <c r="AE6" s="34"/>
      <c r="AF6" s="34"/>
      <c r="AG6" s="34"/>
      <c r="AH6" s="34"/>
      <c r="AI6" s="34"/>
      <c r="AJ6" s="34"/>
      <c r="AK6" s="34"/>
    </row>
    <row r="7" spans="1:37" ht="15.6" x14ac:dyDescent="0.3">
      <c r="A7" t="s">
        <v>293</v>
      </c>
      <c r="B7" s="31" t="s">
        <v>294</v>
      </c>
      <c r="C7" s="32" t="s">
        <v>295</v>
      </c>
      <c r="D7" s="32" t="s">
        <v>278</v>
      </c>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row>
    <row r="8" spans="1:37" ht="15.6" x14ac:dyDescent="0.3">
      <c r="A8" t="s">
        <v>296</v>
      </c>
      <c r="B8" s="31" t="s">
        <v>297</v>
      </c>
      <c r="C8" s="32" t="s">
        <v>298</v>
      </c>
      <c r="D8" s="32" t="s">
        <v>278</v>
      </c>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row>
    <row r="9" spans="1:37" ht="15.6" x14ac:dyDescent="0.3">
      <c r="A9" t="s">
        <v>299</v>
      </c>
      <c r="B9" s="31" t="s">
        <v>300</v>
      </c>
      <c r="C9" s="32" t="s">
        <v>301</v>
      </c>
      <c r="D9" s="32" t="s">
        <v>278</v>
      </c>
    </row>
    <row r="10" spans="1:37" ht="15.6" x14ac:dyDescent="0.3">
      <c r="A10" t="s">
        <v>302</v>
      </c>
      <c r="B10" s="31" t="s">
        <v>303</v>
      </c>
      <c r="C10" s="32" t="s">
        <v>304</v>
      </c>
      <c r="D10" s="32" t="s">
        <v>278</v>
      </c>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row>
    <row r="11" spans="1:37" ht="15.6" x14ac:dyDescent="0.3">
      <c r="A11" t="s">
        <v>305</v>
      </c>
      <c r="B11" s="31" t="s">
        <v>306</v>
      </c>
      <c r="C11" s="32" t="s">
        <v>307</v>
      </c>
      <c r="D11" s="32" t="s">
        <v>278</v>
      </c>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row>
    <row r="12" spans="1:37" ht="15.6" x14ac:dyDescent="0.3">
      <c r="A12" t="s">
        <v>308</v>
      </c>
      <c r="B12" s="31" t="s">
        <v>163</v>
      </c>
    </row>
    <row r="13" spans="1:37" ht="15.6" x14ac:dyDescent="0.3">
      <c r="A13" t="s">
        <v>309</v>
      </c>
      <c r="B13" s="31" t="s">
        <v>166</v>
      </c>
    </row>
    <row r="14" spans="1:37" ht="15.6" x14ac:dyDescent="0.3">
      <c r="A14" t="s">
        <v>310</v>
      </c>
      <c r="B14" s="31" t="s">
        <v>311</v>
      </c>
      <c r="C14" s="32" t="s">
        <v>312</v>
      </c>
      <c r="D14" s="32" t="s">
        <v>278</v>
      </c>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row>
    <row r="16" spans="1:37" ht="15.6" x14ac:dyDescent="0.3">
      <c r="B16" s="36" t="s">
        <v>313</v>
      </c>
      <c r="C16" s="30" t="s">
        <v>314</v>
      </c>
      <c r="D16" s="37"/>
    </row>
    <row r="17" spans="1:37" ht="28.8" x14ac:dyDescent="0.3">
      <c r="B17" t="s">
        <v>315</v>
      </c>
      <c r="C17" s="38" t="s">
        <v>316</v>
      </c>
      <c r="D17" s="38"/>
      <c r="E17" s="39" t="str">
        <f>IFERROR(E2/E3, "")</f>
        <v/>
      </c>
      <c r="F17" s="39" t="str">
        <f>IFERROR(F2/F3, "")</f>
        <v/>
      </c>
      <c r="G17" s="39">
        <f>IFERROR(G2/G3, "")</f>
        <v>1.1802218535274067</v>
      </c>
      <c r="H17" s="39">
        <f>IFERROR(H2/H3, "")</f>
        <v>1.1108514781977594</v>
      </c>
      <c r="I17" s="39">
        <f>IFERROR(I2/I3, "")</f>
        <v>0.80272341749990272</v>
      </c>
      <c r="J17" s="39">
        <f>IFERROR(J2/J3, "")</f>
        <v>1.0384388860175247</v>
      </c>
      <c r="K17" s="39">
        <f>IFERROR(K2/K3, "")</f>
        <v>1.1221320633222005</v>
      </c>
      <c r="L17" s="39">
        <f>IFERROR(L2/L3, "")</f>
        <v>1</v>
      </c>
      <c r="M17" s="39" t="str">
        <f>IFERROR(M2/M3, "")</f>
        <v/>
      </c>
      <c r="N17" s="39" t="str">
        <f>IFERROR(N2/N3, "")</f>
        <v/>
      </c>
      <c r="O17" s="39" t="str">
        <f>IFERROR(O2/O3, "")</f>
        <v/>
      </c>
      <c r="P17" s="39" t="str">
        <f>IFERROR(P2/P3, "")</f>
        <v/>
      </c>
      <c r="Q17" s="39" t="str">
        <f>IFERROR(Q2/Q3, "")</f>
        <v/>
      </c>
      <c r="R17" s="39" t="str">
        <f>IFERROR(R2/R3, "")</f>
        <v/>
      </c>
      <c r="S17" s="39" t="str">
        <f>IFERROR(S2/S3, "")</f>
        <v/>
      </c>
      <c r="T17" s="39" t="str">
        <f>IFERROR(T2/T3, "")</f>
        <v/>
      </c>
      <c r="U17" s="39" t="str">
        <f>IFERROR(U2/U3, "")</f>
        <v/>
      </c>
      <c r="V17" s="39" t="str">
        <f>IFERROR(V2/V3, "")</f>
        <v/>
      </c>
      <c r="W17" s="39" t="str">
        <f>IFERROR(W2/W3, "")</f>
        <v/>
      </c>
      <c r="X17" s="39" t="str">
        <f>IFERROR(X2/X3, "")</f>
        <v/>
      </c>
      <c r="Y17" s="39" t="str">
        <f>IFERROR(Y2/Y3, "")</f>
        <v/>
      </c>
      <c r="Z17" s="39" t="str">
        <f>IFERROR(Z2/Z3, "")</f>
        <v/>
      </c>
      <c r="AA17" s="39" t="str">
        <f>IFERROR(AA2/AA3, "")</f>
        <v/>
      </c>
      <c r="AB17" s="39" t="str">
        <f>IFERROR(AB2/AB3, "")</f>
        <v/>
      </c>
      <c r="AC17" s="39" t="str">
        <f>IFERROR(AC2/AC3, "")</f>
        <v/>
      </c>
      <c r="AD17" s="39" t="str">
        <f>IFERROR(AD2/AD3, "")</f>
        <v/>
      </c>
      <c r="AE17" s="39" t="str">
        <f>IFERROR(AE2/AE3, "")</f>
        <v/>
      </c>
      <c r="AF17" s="39" t="str">
        <f>IFERROR(AF2/AF3, "")</f>
        <v/>
      </c>
      <c r="AG17" s="39" t="str">
        <f>IFERROR(AG2/AG3, "")</f>
        <v/>
      </c>
      <c r="AH17" s="39" t="str">
        <f>IFERROR(AH2/AH3, "")</f>
        <v/>
      </c>
      <c r="AI17" s="39" t="str">
        <f>IFERROR(AI2/AI3, "")</f>
        <v/>
      </c>
      <c r="AJ17" s="39" t="str">
        <f>IFERROR(AJ2/AJ3, "")</f>
        <v/>
      </c>
      <c r="AK17" s="39" t="str">
        <f>IFERROR(AK2/AK3, "")</f>
        <v/>
      </c>
    </row>
    <row r="18" spans="1:37" ht="28.8" x14ac:dyDescent="0.3">
      <c r="B18" t="s">
        <v>317</v>
      </c>
      <c r="C18" s="38" t="s">
        <v>318</v>
      </c>
      <c r="D18" s="38"/>
      <c r="E18" s="39" t="str">
        <f>IFERROR(IF(E4="","",E2/(E3-E4)), "")</f>
        <v/>
      </c>
      <c r="F18" s="39" t="str">
        <f>IFERROR(IF(F4="","",F2/(F3-F4)), "")</f>
        <v/>
      </c>
      <c r="G18" s="39">
        <f>IFERROR(IF(G4="","",G2/(G3-G4)), "")</f>
        <v>1.2632309968753612</v>
      </c>
      <c r="H18" s="39">
        <f>IFERROR(IF(H4="","",H2/(H3-H4)), "")</f>
        <v>1.1880982154759108</v>
      </c>
      <c r="I18" s="39">
        <f>IFERROR(IF(I4="","",I2/(I3-I4)), "")</f>
        <v>0.92605538492133643</v>
      </c>
      <c r="J18" s="39">
        <f>IFERROR(IF(J4="","",J2/(J3-J4)), "")</f>
        <v>1.1975338246648028</v>
      </c>
      <c r="K18" s="39">
        <f>IFERROR(IF(K4="","",K2/(K3-K4)), "")</f>
        <v>1.2989259458703801</v>
      </c>
      <c r="L18" s="39">
        <f>IFERROR(IF(L4="","",L2/(L3-L4)), "")</f>
        <v>1</v>
      </c>
      <c r="M18" s="39" t="str">
        <f>IFERROR(IF(M4="","",M2/(M3-M4)), "")</f>
        <v/>
      </c>
      <c r="N18" s="39" t="str">
        <f>IFERROR(IF(N4="","",N2/(N3-N4)), "")</f>
        <v/>
      </c>
      <c r="O18" s="39" t="str">
        <f>IFERROR(IF(O4="","",O2/(O3-O4)), "")</f>
        <v/>
      </c>
      <c r="P18" s="39" t="str">
        <f>IFERROR(IF(P4="","",P2/(P3-P4)), "")</f>
        <v/>
      </c>
      <c r="Q18" s="39" t="str">
        <f>IFERROR(IF(Q4="","",Q2/(Q3-Q4)), "")</f>
        <v/>
      </c>
      <c r="R18" s="39" t="str">
        <f>IFERROR(IF(R4="","",R2/(R3-R4)), "")</f>
        <v/>
      </c>
      <c r="S18" s="39" t="str">
        <f>IFERROR(IF(S4="","",S2/(S3-S4)), "")</f>
        <v/>
      </c>
      <c r="T18" s="39" t="str">
        <f>IFERROR(IF(T4="","",T2/(T3-T4)), "")</f>
        <v/>
      </c>
      <c r="U18" s="39" t="str">
        <f>IFERROR(IF(U4="","",U2/(U3-U4)), "")</f>
        <v/>
      </c>
      <c r="V18" s="39" t="str">
        <f>IFERROR(IF(V4="","",V2/(V3-V4)), "")</f>
        <v/>
      </c>
      <c r="W18" s="39" t="str">
        <f>IFERROR(IF(W4="","",W2/(W3-W4)), "")</f>
        <v/>
      </c>
      <c r="X18" s="39" t="str">
        <f>IFERROR(IF(X4="","",X2/(X3-X4)), "")</f>
        <v/>
      </c>
      <c r="Y18" s="39" t="str">
        <f>IFERROR(IF(Y4="","",Y2/(Y3-Y4)), "")</f>
        <v/>
      </c>
      <c r="Z18" s="39" t="str">
        <f>IFERROR(IF(Z4="","",Z2/(Z3-Z4)), "")</f>
        <v/>
      </c>
      <c r="AA18" s="39" t="str">
        <f>IFERROR(IF(AA4="","",AA2/(AA3-AA4)), "")</f>
        <v/>
      </c>
      <c r="AB18" s="39" t="str">
        <f>IFERROR(IF(AB4="","",AB2/(AB3-AB4)), "")</f>
        <v/>
      </c>
      <c r="AC18" s="39" t="str">
        <f>IFERROR(IF(AC4="","",AC2/(AC3-AC4)), "")</f>
        <v/>
      </c>
      <c r="AD18" s="39" t="str">
        <f>IFERROR(IF(AD4="","",AD2/(AD3-AD4)), "")</f>
        <v/>
      </c>
      <c r="AE18" s="39" t="str">
        <f>IFERROR(IF(AE4="","",AE2/(AE3-AE4)), "")</f>
        <v/>
      </c>
      <c r="AF18" s="39" t="str">
        <f>IFERROR(IF(AF4="","",AF2/(AF3-AF4)), "")</f>
        <v/>
      </c>
      <c r="AG18" s="39" t="str">
        <f>IFERROR(IF(AG4="","",AG2/(AG3-AG4)), "")</f>
        <v/>
      </c>
      <c r="AH18" s="39" t="str">
        <f>IFERROR(IF(AH4="","",AH2/(AH3-AH4)), "")</f>
        <v/>
      </c>
      <c r="AI18" s="39" t="str">
        <f>IFERROR(IF(AI4="","",AI2/(AI3-AI4)), "")</f>
        <v/>
      </c>
      <c r="AJ18" s="39" t="str">
        <f>IFERROR(IF(AJ4="","",AJ2/(AJ3-AJ4)), "")</f>
        <v/>
      </c>
      <c r="AK18" s="39" t="str">
        <f>IFERROR(IF(AK4="","",AK2/(AK3-AK4)), "")</f>
        <v/>
      </c>
    </row>
    <row r="19" spans="1:37" ht="28.8" x14ac:dyDescent="0.3">
      <c r="B19" t="s">
        <v>319</v>
      </c>
      <c r="C19" s="40" t="s">
        <v>320</v>
      </c>
      <c r="D19" s="40"/>
      <c r="E19" s="39" t="str">
        <f>IF(E4="","",IF(E5="","",IF(E6="","",(E2-E3+E4)/(E5+E6))))</f>
        <v/>
      </c>
      <c r="F19" s="39" t="str">
        <f>IF(F4="","",IF(F5="","",IF(F6="","",(F2-F3+F4)/(F5+F6))))</f>
        <v/>
      </c>
      <c r="G19" s="39" t="str">
        <f>IF(G4="","",IF(G5="","",IF(G6="","",(G2-G3+G4)/(G5+G6))))</f>
        <v/>
      </c>
      <c r="H19" s="39" t="str">
        <f>IF(H4="","",IF(H5="","",IF(H6="","",(H2-H3+H4)/(H5+H6))))</f>
        <v/>
      </c>
      <c r="I19" s="39" t="str">
        <f>IF(I4="","",IF(I5="","",IF(I6="","",(I2-I3+I4)/(I5+I6))))</f>
        <v/>
      </c>
      <c r="J19" s="39" t="str">
        <f>IF(J4="","",IF(J5="","",IF(J6="","",(J2-J3+J4)/(J5+J6))))</f>
        <v/>
      </c>
      <c r="K19" s="39" t="str">
        <f>IF(K4="","",IF(K5="","",IF(K6="","",(K2-K3+K4)/(K5+K6))))</f>
        <v/>
      </c>
      <c r="L19" s="39" t="str">
        <f>IF(L4="","",IF(L5="","",IF(L6="","",(L2-L3+L4)/(L5+L6))))</f>
        <v/>
      </c>
      <c r="M19" s="39" t="str">
        <f>IF(M4="","",IF(M5="","",IF(M6="","",(M2-M3+M4)/(M5+M6))))</f>
        <v/>
      </c>
      <c r="N19" s="39" t="str">
        <f>IF(N4="","",IF(N5="","",IF(N6="","",(N2-N3+N4)/(N5+N6))))</f>
        <v/>
      </c>
      <c r="O19" s="39" t="str">
        <f>IF(O4="","",IF(O5="","",IF(O6="","",(O2-O3+O4)/(O5+O6))))</f>
        <v/>
      </c>
      <c r="P19" s="39" t="str">
        <f>IF(P4="","",IF(P5="","",IF(P6="","",(P2-P3+P4)/(P5+P6))))</f>
        <v/>
      </c>
      <c r="Q19" s="39" t="str">
        <f>IF(Q4="","",IF(Q5="","",IF(Q6="","",(Q2-Q3+Q4)/(Q5+Q6))))</f>
        <v/>
      </c>
      <c r="R19" s="39" t="str">
        <f>IF(R4="","",IF(R5="","",IF(R6="","",(R2-R3+R4)/(R5+R6))))</f>
        <v/>
      </c>
      <c r="S19" s="39" t="str">
        <f>IF(S4="","",IF(S5="","",IF(S6="","",(S2-S3+S4)/(S5+S6))))</f>
        <v/>
      </c>
      <c r="T19" s="39" t="str">
        <f>IF(T4="","",IF(T5="","",IF(T6="","",(T2-T3+T4)/(T5+T6))))</f>
        <v/>
      </c>
      <c r="U19" s="39" t="str">
        <f>IF(U4="","",IF(U5="","",IF(U6="","",(U2-U3+U4)/(U5+U6))))</f>
        <v/>
      </c>
      <c r="V19" s="39" t="str">
        <f>IF(V4="","",IF(V5="","",IF(V6="","",(V2-V3+V4)/(V5+V6))))</f>
        <v/>
      </c>
      <c r="W19" s="39" t="str">
        <f>IF(W4="","",IF(W5="","",IF(W6="","",(W2-W3+W4)/(W5+W6))))</f>
        <v/>
      </c>
      <c r="X19" s="39" t="str">
        <f>IF(X4="","",IF(X5="","",IF(X6="","",(X2-X3+X4)/(X5+X6))))</f>
        <v/>
      </c>
      <c r="Y19" s="39" t="str">
        <f>IF(Y4="","",IF(Y5="","",IF(Y6="","",(Y2-Y3+Y4)/(Y5+Y6))))</f>
        <v/>
      </c>
      <c r="Z19" s="39" t="str">
        <f>IF(Z4="","",IF(Z5="","",IF(Z6="","",(Z2-Z3+Z4)/(Z5+Z6))))</f>
        <v/>
      </c>
      <c r="AA19" s="39" t="str">
        <f>IF(AA4="","",IF(AA5="","",IF(AA6="","",(AA2-AA3+AA4)/(AA5+AA6))))</f>
        <v/>
      </c>
      <c r="AB19" s="39" t="str">
        <f>IF(AB4="","",IF(AB5="","",IF(AB6="","",(AB2-AB3+AB4)/(AB5+AB6))))</f>
        <v/>
      </c>
      <c r="AC19" s="39" t="str">
        <f>IF(AC4="","",IF(AC5="","",IF(AC6="","",(AC2-AC3+AC4)/(AC5+AC6))))</f>
        <v/>
      </c>
      <c r="AD19" s="39" t="str">
        <f>IF(AD4="","",IF(AD5="","",IF(AD6="","",(AD2-AD3+AD4)/(AD5+AD6))))</f>
        <v/>
      </c>
      <c r="AE19" s="39" t="str">
        <f>IF(AE4="","",IF(AE5="","",IF(AE6="","",(AE2-AE3+AE4)/(AE5+AE6))))</f>
        <v/>
      </c>
      <c r="AF19" s="39" t="str">
        <f>IF(AF4="","",IF(AF5="","",IF(AF6="","",(AF2-AF3+AF4)/(AF5+AF6))))</f>
        <v/>
      </c>
      <c r="AG19" s="39" t="str">
        <f>IF(AG4="","",IF(AG5="","",IF(AG6="","",(AG2-AG3+AG4)/(AG5+AG6))))</f>
        <v/>
      </c>
      <c r="AH19" s="39" t="str">
        <f>IF(AH4="","",IF(AH5="","",IF(AH6="","",(AH2-AH3+AH4)/(AH5+AH6))))</f>
        <v/>
      </c>
      <c r="AI19" s="39" t="str">
        <f>IF(AI4="","",IF(AI5="","",IF(AI6="","",(AI2-AI3+AI4)/(AI5+AI6))))</f>
        <v/>
      </c>
      <c r="AJ19" s="39" t="str">
        <f>IF(AJ4="","",IF(AJ5="","",IF(AJ6="","",(AJ2-AJ3+AJ4)/(AJ5+AJ6))))</f>
        <v/>
      </c>
      <c r="AK19" s="39" t="str">
        <f>IF(AK4="","",IF(AK5="","",IF(AK6="","",(AK2-AK3+AK4)/(AK5+AK6))))</f>
        <v/>
      </c>
    </row>
    <row r="20" spans="1:37" ht="28.8" x14ac:dyDescent="0.3">
      <c r="B20" t="s">
        <v>321</v>
      </c>
      <c r="C20" s="40" t="s">
        <v>322</v>
      </c>
      <c r="D20" s="40"/>
      <c r="E20" s="39" t="str">
        <f>IFERROR(IF(E7=0,"",E7/E8), "")</f>
        <v/>
      </c>
      <c r="F20" s="39" t="str">
        <f t="shared" ref="F20:AK20" si="0">IFERROR(IF(F7=0,"",F7/F8), "")</f>
        <v/>
      </c>
      <c r="G20" s="39" t="str">
        <f t="shared" si="0"/>
        <v/>
      </c>
      <c r="H20" s="39" t="str">
        <f t="shared" si="0"/>
        <v/>
      </c>
      <c r="I20" s="39" t="str">
        <f t="shared" si="0"/>
        <v/>
      </c>
      <c r="J20" s="39" t="str">
        <f t="shared" si="0"/>
        <v/>
      </c>
      <c r="K20" s="39" t="str">
        <f t="shared" si="0"/>
        <v/>
      </c>
      <c r="L20" s="39" t="str">
        <f t="shared" si="0"/>
        <v/>
      </c>
      <c r="M20" s="39" t="str">
        <f t="shared" si="0"/>
        <v/>
      </c>
      <c r="N20" s="39" t="str">
        <f t="shared" si="0"/>
        <v/>
      </c>
      <c r="O20" s="39" t="str">
        <f t="shared" si="0"/>
        <v/>
      </c>
      <c r="P20" s="39" t="str">
        <f t="shared" si="0"/>
        <v/>
      </c>
      <c r="Q20" s="39" t="str">
        <f t="shared" si="0"/>
        <v/>
      </c>
      <c r="R20" s="39" t="str">
        <f t="shared" si="0"/>
        <v/>
      </c>
      <c r="S20" s="39" t="str">
        <f t="shared" si="0"/>
        <v/>
      </c>
      <c r="T20" s="39" t="str">
        <f t="shared" si="0"/>
        <v/>
      </c>
      <c r="U20" s="39" t="str">
        <f t="shared" si="0"/>
        <v/>
      </c>
      <c r="V20" s="39" t="str">
        <f t="shared" si="0"/>
        <v/>
      </c>
      <c r="W20" s="39" t="str">
        <f t="shared" si="0"/>
        <v/>
      </c>
      <c r="X20" s="39" t="str">
        <f t="shared" si="0"/>
        <v/>
      </c>
      <c r="Y20" s="39" t="str">
        <f t="shared" si="0"/>
        <v/>
      </c>
      <c r="Z20" s="39" t="str">
        <f t="shared" si="0"/>
        <v/>
      </c>
      <c r="AA20" s="39" t="str">
        <f t="shared" si="0"/>
        <v/>
      </c>
      <c r="AB20" s="39" t="str">
        <f t="shared" si="0"/>
        <v/>
      </c>
      <c r="AC20" s="39" t="str">
        <f t="shared" si="0"/>
        <v/>
      </c>
      <c r="AD20" s="39" t="str">
        <f t="shared" si="0"/>
        <v/>
      </c>
      <c r="AE20" s="39" t="str">
        <f t="shared" si="0"/>
        <v/>
      </c>
      <c r="AF20" s="39" t="str">
        <f t="shared" si="0"/>
        <v/>
      </c>
      <c r="AG20" s="39" t="str">
        <f t="shared" si="0"/>
        <v/>
      </c>
      <c r="AH20" s="39" t="str">
        <f t="shared" si="0"/>
        <v/>
      </c>
      <c r="AI20" s="39" t="str">
        <f t="shared" si="0"/>
        <v/>
      </c>
      <c r="AJ20" s="39" t="str">
        <f t="shared" si="0"/>
        <v/>
      </c>
      <c r="AK20" s="39" t="str">
        <f t="shared" si="0"/>
        <v/>
      </c>
    </row>
    <row r="21" spans="1:37" ht="28.8" x14ac:dyDescent="0.3">
      <c r="B21" t="s">
        <v>323</v>
      </c>
      <c r="C21" s="40" t="s">
        <v>324</v>
      </c>
      <c r="D21" s="40"/>
      <c r="E21" s="41" t="str">
        <f>IFERROR(IF(E9=0,"",IF(E4="","",IF(E9="","",E9/((E3-E4)/365)))),"")</f>
        <v/>
      </c>
      <c r="F21" s="41" t="str">
        <f t="shared" ref="F21:AK21" si="1">IFERROR(IF(F9=0,"",IF(F4="","",IF(F9="","",F9/((F3-F4)/365)))),"")</f>
        <v/>
      </c>
      <c r="G21" s="41" t="str">
        <f t="shared" si="1"/>
        <v/>
      </c>
      <c r="H21" s="41" t="str">
        <f t="shared" si="1"/>
        <v/>
      </c>
      <c r="I21" s="41" t="str">
        <f t="shared" si="1"/>
        <v/>
      </c>
      <c r="J21" s="41" t="str">
        <f t="shared" si="1"/>
        <v/>
      </c>
      <c r="K21" s="41" t="str">
        <f t="shared" si="1"/>
        <v/>
      </c>
      <c r="L21" s="41" t="str">
        <f t="shared" si="1"/>
        <v/>
      </c>
      <c r="M21" s="41" t="str">
        <f t="shared" si="1"/>
        <v/>
      </c>
      <c r="N21" s="41" t="str">
        <f t="shared" si="1"/>
        <v/>
      </c>
      <c r="O21" s="41" t="str">
        <f t="shared" si="1"/>
        <v/>
      </c>
      <c r="P21" s="41" t="str">
        <f t="shared" si="1"/>
        <v/>
      </c>
      <c r="Q21" s="41" t="str">
        <f t="shared" si="1"/>
        <v/>
      </c>
      <c r="R21" s="41" t="str">
        <f t="shared" si="1"/>
        <v/>
      </c>
      <c r="S21" s="41" t="str">
        <f t="shared" si="1"/>
        <v/>
      </c>
      <c r="T21" s="41" t="str">
        <f t="shared" si="1"/>
        <v/>
      </c>
      <c r="U21" s="41" t="str">
        <f t="shared" si="1"/>
        <v/>
      </c>
      <c r="V21" s="41" t="str">
        <f t="shared" si="1"/>
        <v/>
      </c>
      <c r="W21" s="41" t="str">
        <f t="shared" si="1"/>
        <v/>
      </c>
      <c r="X21" s="41" t="str">
        <f t="shared" si="1"/>
        <v/>
      </c>
      <c r="Y21" s="41" t="str">
        <f t="shared" si="1"/>
        <v/>
      </c>
      <c r="Z21" s="41" t="str">
        <f t="shared" si="1"/>
        <v/>
      </c>
      <c r="AA21" s="41" t="str">
        <f t="shared" si="1"/>
        <v/>
      </c>
      <c r="AB21" s="41" t="str">
        <f t="shared" si="1"/>
        <v/>
      </c>
      <c r="AC21" s="41" t="str">
        <f t="shared" si="1"/>
        <v/>
      </c>
      <c r="AD21" s="41" t="str">
        <f t="shared" si="1"/>
        <v/>
      </c>
      <c r="AE21" s="41" t="str">
        <f t="shared" si="1"/>
        <v/>
      </c>
      <c r="AF21" s="41" t="str">
        <f t="shared" si="1"/>
        <v/>
      </c>
      <c r="AG21" s="41" t="str">
        <f t="shared" si="1"/>
        <v/>
      </c>
      <c r="AH21" s="41" t="str">
        <f t="shared" si="1"/>
        <v/>
      </c>
      <c r="AI21" s="41" t="str">
        <f t="shared" si="1"/>
        <v/>
      </c>
      <c r="AJ21" s="41" t="str">
        <f t="shared" si="1"/>
        <v/>
      </c>
      <c r="AK21" s="41" t="str">
        <f t="shared" si="1"/>
        <v/>
      </c>
    </row>
    <row r="22" spans="1:37" ht="28.8" x14ac:dyDescent="0.3">
      <c r="B22" t="s">
        <v>325</v>
      </c>
      <c r="C22" s="40" t="s">
        <v>326</v>
      </c>
      <c r="D22" s="40"/>
      <c r="E22" s="42" t="str">
        <f>IFERROR(IF(E10="","",E10/E11), "")</f>
        <v/>
      </c>
      <c r="F22" s="42" t="str">
        <f t="shared" ref="F22:AK22" si="2">IFERROR(IF(F10="","",F10/F11), "")</f>
        <v/>
      </c>
      <c r="G22" s="42" t="str">
        <f t="shared" si="2"/>
        <v/>
      </c>
      <c r="H22" s="42" t="str">
        <f t="shared" si="2"/>
        <v/>
      </c>
      <c r="I22" s="42" t="str">
        <f t="shared" si="2"/>
        <v/>
      </c>
      <c r="J22" s="42" t="str">
        <f t="shared" si="2"/>
        <v/>
      </c>
      <c r="K22" s="42" t="str">
        <f t="shared" si="2"/>
        <v/>
      </c>
      <c r="L22" s="42" t="str">
        <f t="shared" si="2"/>
        <v/>
      </c>
      <c r="M22" s="42" t="str">
        <f t="shared" si="2"/>
        <v/>
      </c>
      <c r="N22" s="42" t="str">
        <f t="shared" si="2"/>
        <v/>
      </c>
      <c r="O22" s="42" t="str">
        <f t="shared" si="2"/>
        <v/>
      </c>
      <c r="P22" s="42" t="str">
        <f t="shared" si="2"/>
        <v/>
      </c>
      <c r="Q22" s="42" t="str">
        <f t="shared" si="2"/>
        <v/>
      </c>
      <c r="R22" s="42" t="str">
        <f t="shared" si="2"/>
        <v/>
      </c>
      <c r="S22" s="42" t="str">
        <f t="shared" si="2"/>
        <v/>
      </c>
      <c r="T22" s="42" t="str">
        <f t="shared" si="2"/>
        <v/>
      </c>
      <c r="U22" s="42" t="str">
        <f t="shared" si="2"/>
        <v/>
      </c>
      <c r="V22" s="42" t="str">
        <f t="shared" si="2"/>
        <v/>
      </c>
      <c r="W22" s="42" t="str">
        <f t="shared" si="2"/>
        <v/>
      </c>
      <c r="X22" s="42" t="str">
        <f t="shared" si="2"/>
        <v/>
      </c>
      <c r="Y22" s="42" t="str">
        <f t="shared" si="2"/>
        <v/>
      </c>
      <c r="Z22" s="42" t="str">
        <f t="shared" si="2"/>
        <v/>
      </c>
      <c r="AA22" s="42" t="str">
        <f t="shared" si="2"/>
        <v/>
      </c>
      <c r="AB22" s="42" t="str">
        <f t="shared" si="2"/>
        <v/>
      </c>
      <c r="AC22" s="42" t="str">
        <f t="shared" si="2"/>
        <v/>
      </c>
      <c r="AD22" s="42" t="str">
        <f t="shared" si="2"/>
        <v/>
      </c>
      <c r="AE22" s="42" t="str">
        <f t="shared" si="2"/>
        <v/>
      </c>
      <c r="AF22" s="42" t="str">
        <f t="shared" si="2"/>
        <v/>
      </c>
      <c r="AG22" s="42" t="str">
        <f t="shared" si="2"/>
        <v/>
      </c>
      <c r="AH22" s="42" t="str">
        <f t="shared" si="2"/>
        <v/>
      </c>
      <c r="AI22" s="42" t="str">
        <f t="shared" si="2"/>
        <v/>
      </c>
      <c r="AJ22" s="42" t="str">
        <f t="shared" si="2"/>
        <v/>
      </c>
      <c r="AK22" s="42" t="str">
        <f t="shared" si="2"/>
        <v/>
      </c>
    </row>
    <row r="23" spans="1:37" ht="28.8" x14ac:dyDescent="0.3">
      <c r="B23" t="s">
        <v>327</v>
      </c>
      <c r="C23" s="38" t="s">
        <v>328</v>
      </c>
      <c r="D23" s="38"/>
      <c r="E23" s="39" t="str">
        <f>IFERROR(IF(E12=0,"",IF(E13=0,"",E13/(E12-E13))),"")</f>
        <v/>
      </c>
      <c r="F23" s="39" t="str">
        <f t="shared" ref="F23:AK23" si="3">IFERROR(IF(F12=0,"",IF(F13=0,"",F13/(F12-F13))),"")</f>
        <v/>
      </c>
      <c r="G23" s="39" t="str">
        <f t="shared" si="3"/>
        <v/>
      </c>
      <c r="H23" s="39" t="str">
        <f t="shared" si="3"/>
        <v/>
      </c>
      <c r="I23" s="39" t="str">
        <f t="shared" si="3"/>
        <v/>
      </c>
      <c r="J23" s="39" t="str">
        <f t="shared" si="3"/>
        <v/>
      </c>
      <c r="K23" s="39" t="str">
        <f t="shared" si="3"/>
        <v/>
      </c>
      <c r="L23" s="39" t="str">
        <f t="shared" si="3"/>
        <v/>
      </c>
      <c r="M23" s="39" t="str">
        <f t="shared" si="3"/>
        <v/>
      </c>
      <c r="N23" s="39" t="str">
        <f t="shared" si="3"/>
        <v/>
      </c>
      <c r="O23" s="39" t="str">
        <f t="shared" si="3"/>
        <v/>
      </c>
      <c r="P23" s="39" t="str">
        <f t="shared" si="3"/>
        <v/>
      </c>
      <c r="Q23" s="39" t="str">
        <f t="shared" si="3"/>
        <v/>
      </c>
      <c r="R23" s="39" t="str">
        <f t="shared" si="3"/>
        <v/>
      </c>
      <c r="S23" s="39" t="str">
        <f t="shared" si="3"/>
        <v/>
      </c>
      <c r="T23" s="39" t="str">
        <f t="shared" si="3"/>
        <v/>
      </c>
      <c r="U23" s="39" t="str">
        <f t="shared" si="3"/>
        <v/>
      </c>
      <c r="V23" s="39" t="str">
        <f t="shared" si="3"/>
        <v/>
      </c>
      <c r="W23" s="39" t="str">
        <f t="shared" si="3"/>
        <v/>
      </c>
      <c r="X23" s="39" t="str">
        <f t="shared" si="3"/>
        <v/>
      </c>
      <c r="Y23" s="39" t="str">
        <f t="shared" si="3"/>
        <v/>
      </c>
      <c r="Z23" s="39" t="str">
        <f t="shared" si="3"/>
        <v/>
      </c>
      <c r="AA23" s="39" t="str">
        <f t="shared" si="3"/>
        <v/>
      </c>
      <c r="AB23" s="39" t="str">
        <f t="shared" si="3"/>
        <v/>
      </c>
      <c r="AC23" s="39" t="str">
        <f t="shared" si="3"/>
        <v/>
      </c>
      <c r="AD23" s="39" t="str">
        <f t="shared" si="3"/>
        <v/>
      </c>
      <c r="AE23" s="39" t="str">
        <f t="shared" si="3"/>
        <v/>
      </c>
      <c r="AF23" s="39" t="str">
        <f t="shared" si="3"/>
        <v/>
      </c>
      <c r="AG23" s="39" t="str">
        <f t="shared" si="3"/>
        <v/>
      </c>
      <c r="AH23" s="39" t="str">
        <f t="shared" si="3"/>
        <v/>
      </c>
      <c r="AI23" s="39" t="str">
        <f t="shared" si="3"/>
        <v/>
      </c>
      <c r="AJ23" s="39" t="str">
        <f t="shared" si="3"/>
        <v/>
      </c>
      <c r="AK23" s="39" t="str">
        <f t="shared" si="3"/>
        <v/>
      </c>
    </row>
    <row r="24" spans="1:37" ht="28.8" x14ac:dyDescent="0.3">
      <c r="A24" t="s">
        <v>329</v>
      </c>
      <c r="B24" t="s">
        <v>330</v>
      </c>
      <c r="C24" s="40" t="s">
        <v>331</v>
      </c>
      <c r="D24" s="40"/>
      <c r="E24" s="43" t="str">
        <f>IFERROR(IF(E10="","",IF(E10=0,"",E10/E4)),"")</f>
        <v/>
      </c>
      <c r="F24" s="43" t="str">
        <f>IFERROR(IF(F10="","",IF(F10=0,"",F10/F4)),"")</f>
        <v/>
      </c>
      <c r="G24" s="43" t="str">
        <f>IFERROR(IF(G10="","",IF(G10=0,"",G10/G4)),"")</f>
        <v/>
      </c>
      <c r="H24" s="43" t="str">
        <f>IFERROR(IF(H10="","",IF(H10=0,"",H10/H4)),"")</f>
        <v/>
      </c>
      <c r="I24" s="43" t="str">
        <f>IFERROR(IF(I10="","",IF(I10=0,"",I10/I4)),"")</f>
        <v/>
      </c>
      <c r="J24" s="43" t="str">
        <f>IFERROR(IF(J10="","",IF(J10=0,"",J10/J4)),"")</f>
        <v/>
      </c>
      <c r="K24" s="43" t="str">
        <f>IFERROR(IF(K10="","",IF(K10=0,"",K10/K4)),"")</f>
        <v/>
      </c>
      <c r="L24" s="43" t="str">
        <f>IFERROR(IF(L10="","",IF(L10=0,"",L10/L4)),"")</f>
        <v/>
      </c>
      <c r="M24" s="43" t="str">
        <f>IFERROR(IF(M10="","",IF(M10=0,"",M10/M4)),"")</f>
        <v/>
      </c>
      <c r="N24" s="43" t="str">
        <f>IFERROR(IF(N10="","",IF(N10=0,"",N10/N4)),"")</f>
        <v/>
      </c>
      <c r="O24" s="43" t="str">
        <f>IFERROR(IF(O10="","",IF(O10=0,"",O10/O4)),"")</f>
        <v/>
      </c>
      <c r="P24" s="43" t="str">
        <f>IFERROR(IF(P10="","",IF(P10=0,"",P10/P4)),"")</f>
        <v/>
      </c>
      <c r="Q24" s="43" t="str">
        <f>IFERROR(IF(Q10="","",IF(Q10=0,"",Q10/Q4)),"")</f>
        <v/>
      </c>
      <c r="R24" s="43" t="str">
        <f>IFERROR(IF(R10="","",IF(R10=0,"",R10/R4)),"")</f>
        <v/>
      </c>
      <c r="S24" s="43" t="str">
        <f>IFERROR(IF(S10="","",IF(S10=0,"",S10/S4)),"")</f>
        <v/>
      </c>
      <c r="T24" s="43" t="str">
        <f>IFERROR(IF(T10="","",IF(T10=0,"",T10/T4)),"")</f>
        <v/>
      </c>
      <c r="U24" s="43" t="str">
        <f>IFERROR(IF(U10="","",IF(U10=0,"",U10/U4)),"")</f>
        <v/>
      </c>
      <c r="V24" s="43" t="str">
        <f>IFERROR(IF(V10="","",IF(V10=0,"",V10/V4)),"")</f>
        <v/>
      </c>
      <c r="W24" s="43" t="str">
        <f>IFERROR(IF(W10="","",IF(W10=0,"",W10/W4)),"")</f>
        <v/>
      </c>
      <c r="X24" s="43" t="str">
        <f>IFERROR(IF(X10="","",IF(X10=0,"",X10/X4)),"")</f>
        <v/>
      </c>
      <c r="Y24" s="43" t="str">
        <f>IFERROR(IF(Y10="","",IF(Y10=0,"",Y10/Y4)),"")</f>
        <v/>
      </c>
      <c r="Z24" s="43" t="str">
        <f>IFERROR(IF(Z10="","",IF(Z10=0,"",Z10/Z4)),"")</f>
        <v/>
      </c>
      <c r="AA24" s="43" t="str">
        <f>IFERROR(IF(AA10="","",IF(AA10=0,"",AA10/AA4)),"")</f>
        <v/>
      </c>
      <c r="AB24" s="43" t="str">
        <f>IFERROR(IF(AB10="","",IF(AB10=0,"",AB10/AB4)),"")</f>
        <v/>
      </c>
      <c r="AC24" s="43" t="str">
        <f>IFERROR(IF(AC10="","",IF(AC10=0,"",AC10/AC4)),"")</f>
        <v/>
      </c>
      <c r="AD24" s="43" t="str">
        <f>IFERROR(IF(AD10="","",IF(AD10=0,"",AD10/AD4)),"")</f>
        <v/>
      </c>
      <c r="AE24" s="43" t="str">
        <f>IFERROR(IF(AE10="","",IF(AE10=0,"",AE10/AE4)),"")</f>
        <v/>
      </c>
      <c r="AF24" s="43" t="str">
        <f>IFERROR(IF(AF10="","",IF(AF10=0,"",AF10/AF4)),"")</f>
        <v/>
      </c>
      <c r="AG24" s="43" t="str">
        <f>IFERROR(IF(AG10="","",IF(AG10=0,"",AG10/AG4)),"")</f>
        <v/>
      </c>
      <c r="AH24" s="43" t="str">
        <f>IFERROR(IF(AH10="","",IF(AH10=0,"",AH10/AH4)),"")</f>
        <v/>
      </c>
      <c r="AI24" s="43" t="str">
        <f>IFERROR(IF(AI10="","",IF(AI10=0,"",AI10/AI4)),"")</f>
        <v/>
      </c>
      <c r="AJ24" s="43" t="str">
        <f>IFERROR(IF(AJ10="","",IF(AJ10=0,"",AJ10/AJ4)),"")</f>
        <v/>
      </c>
      <c r="AK24" s="43" t="str">
        <f>IFERROR(IF(AK10="","",IF(AK10=0,"",AK10/AK4)),"")</f>
        <v/>
      </c>
    </row>
    <row r="25" spans="1:37" x14ac:dyDescent="0.3">
      <c r="A25" t="s">
        <v>332</v>
      </c>
      <c r="B25" t="s">
        <v>333</v>
      </c>
      <c r="C25" s="38" t="s">
        <v>310</v>
      </c>
      <c r="D25" s="38"/>
      <c r="E25" s="35" t="str">
        <f>IFERROR(IF(E14=0,"",IF(E14&lt;0,"",E14)),"")</f>
        <v/>
      </c>
      <c r="F25" s="35" t="str">
        <f t="shared" ref="F25:AK25" si="4">IFERROR(IF(F14=0,"",IF(F14&lt;0,"",F14)),"")</f>
        <v/>
      </c>
      <c r="G25" s="35" t="str">
        <f t="shared" si="4"/>
        <v/>
      </c>
      <c r="H25" s="35" t="str">
        <f t="shared" si="4"/>
        <v/>
      </c>
      <c r="I25" s="35" t="str">
        <f t="shared" si="4"/>
        <v/>
      </c>
      <c r="J25" s="35" t="str">
        <f t="shared" si="4"/>
        <v/>
      </c>
      <c r="K25" s="35" t="str">
        <f t="shared" si="4"/>
        <v/>
      </c>
      <c r="L25" s="35" t="str">
        <f t="shared" si="4"/>
        <v/>
      </c>
      <c r="M25" s="35" t="str">
        <f t="shared" si="4"/>
        <v/>
      </c>
      <c r="N25" s="35" t="str">
        <f t="shared" si="4"/>
        <v/>
      </c>
      <c r="O25" s="35" t="str">
        <f t="shared" si="4"/>
        <v/>
      </c>
      <c r="P25" s="35" t="str">
        <f t="shared" si="4"/>
        <v/>
      </c>
      <c r="Q25" s="35" t="str">
        <f t="shared" si="4"/>
        <v/>
      </c>
      <c r="R25" s="35" t="str">
        <f t="shared" si="4"/>
        <v/>
      </c>
      <c r="S25" s="35"/>
      <c r="T25" s="35" t="str">
        <f t="shared" si="4"/>
        <v/>
      </c>
      <c r="U25" s="35" t="str">
        <f t="shared" si="4"/>
        <v/>
      </c>
      <c r="V25" s="35" t="str">
        <f t="shared" si="4"/>
        <v/>
      </c>
      <c r="W25" s="35" t="str">
        <f t="shared" si="4"/>
        <v/>
      </c>
      <c r="X25" s="35" t="str">
        <f t="shared" si="4"/>
        <v/>
      </c>
      <c r="Y25" s="35" t="str">
        <f t="shared" si="4"/>
        <v/>
      </c>
      <c r="Z25" s="35" t="str">
        <f t="shared" si="4"/>
        <v/>
      </c>
      <c r="AA25" s="35" t="str">
        <f t="shared" si="4"/>
        <v/>
      </c>
      <c r="AB25" s="35" t="str">
        <f t="shared" si="4"/>
        <v/>
      </c>
      <c r="AC25" s="35" t="str">
        <f t="shared" si="4"/>
        <v/>
      </c>
      <c r="AD25" s="35" t="str">
        <f t="shared" si="4"/>
        <v/>
      </c>
      <c r="AE25" s="35" t="str">
        <f t="shared" si="4"/>
        <v/>
      </c>
      <c r="AF25" s="35" t="str">
        <f t="shared" si="4"/>
        <v/>
      </c>
      <c r="AG25" s="35"/>
      <c r="AH25" s="35"/>
      <c r="AI25" s="35"/>
      <c r="AJ25" s="35" t="str">
        <f t="shared" si="4"/>
        <v/>
      </c>
      <c r="AK25" s="35" t="str">
        <f t="shared" si="4"/>
        <v/>
      </c>
    </row>
    <row r="26" spans="1:37" ht="28.8" x14ac:dyDescent="0.3">
      <c r="B26" t="s">
        <v>334</v>
      </c>
      <c r="C26" s="38" t="s">
        <v>335</v>
      </c>
      <c r="D26" s="38"/>
      <c r="E26" s="42" t="str">
        <f>IFERROR(IF(E25/E4=0, "",E25/E4),"")</f>
        <v/>
      </c>
      <c r="F26" s="42" t="str">
        <f t="shared" ref="F26:AK26" si="5">IFERROR(IF(F25/F4=0, "",F25/F4),"")</f>
        <v/>
      </c>
      <c r="G26" s="42" t="str">
        <f t="shared" si="5"/>
        <v/>
      </c>
      <c r="H26" s="42" t="str">
        <f t="shared" si="5"/>
        <v/>
      </c>
      <c r="I26" s="42" t="str">
        <f t="shared" si="5"/>
        <v/>
      </c>
      <c r="J26" s="42" t="str">
        <f t="shared" si="5"/>
        <v/>
      </c>
      <c r="K26" s="42" t="str">
        <f t="shared" si="5"/>
        <v/>
      </c>
      <c r="L26" s="42" t="str">
        <f t="shared" si="5"/>
        <v/>
      </c>
      <c r="M26" s="42" t="str">
        <f t="shared" si="5"/>
        <v/>
      </c>
      <c r="N26" s="42" t="str">
        <f t="shared" si="5"/>
        <v/>
      </c>
      <c r="O26" s="42" t="str">
        <f t="shared" si="5"/>
        <v/>
      </c>
      <c r="P26" s="42" t="str">
        <f t="shared" si="5"/>
        <v/>
      </c>
      <c r="Q26" s="42" t="str">
        <f t="shared" si="5"/>
        <v/>
      </c>
      <c r="R26" s="42" t="str">
        <f t="shared" si="5"/>
        <v/>
      </c>
      <c r="S26" s="42" t="str">
        <f t="shared" si="5"/>
        <v/>
      </c>
      <c r="T26" s="42" t="str">
        <f t="shared" si="5"/>
        <v/>
      </c>
      <c r="U26" s="42" t="str">
        <f t="shared" si="5"/>
        <v/>
      </c>
      <c r="V26" s="42" t="str">
        <f t="shared" si="5"/>
        <v/>
      </c>
      <c r="W26" s="42" t="str">
        <f t="shared" si="5"/>
        <v/>
      </c>
      <c r="X26" s="42" t="str">
        <f t="shared" si="5"/>
        <v/>
      </c>
      <c r="Y26" s="42" t="str">
        <f t="shared" si="5"/>
        <v/>
      </c>
      <c r="Z26" s="42" t="str">
        <f t="shared" si="5"/>
        <v/>
      </c>
      <c r="AA26" s="42" t="str">
        <f t="shared" si="5"/>
        <v/>
      </c>
      <c r="AB26" s="42" t="str">
        <f t="shared" si="5"/>
        <v/>
      </c>
      <c r="AC26" s="42" t="str">
        <f t="shared" si="5"/>
        <v/>
      </c>
      <c r="AD26" s="42" t="str">
        <f t="shared" si="5"/>
        <v/>
      </c>
      <c r="AE26" s="42" t="str">
        <f t="shared" si="5"/>
        <v/>
      </c>
      <c r="AF26" s="42" t="str">
        <f t="shared" si="5"/>
        <v/>
      </c>
      <c r="AG26" s="42" t="str">
        <f t="shared" si="5"/>
        <v/>
      </c>
      <c r="AH26" s="42" t="str">
        <f t="shared" si="5"/>
        <v/>
      </c>
      <c r="AI26" s="42" t="str">
        <f t="shared" si="5"/>
        <v/>
      </c>
      <c r="AJ26" s="42" t="str">
        <f t="shared" si="5"/>
        <v/>
      </c>
      <c r="AK26" s="42" t="str">
        <f t="shared" si="5"/>
        <v/>
      </c>
    </row>
    <row r="27" spans="1:37" x14ac:dyDescent="0.3">
      <c r="C27" s="44"/>
      <c r="D27" s="44"/>
    </row>
    <row r="28" spans="1:37" ht="28.8" x14ac:dyDescent="0.3">
      <c r="B28" s="45" t="s">
        <v>336</v>
      </c>
      <c r="C28" s="44"/>
      <c r="D28" s="44"/>
    </row>
    <row r="29" spans="1:37" x14ac:dyDescent="0.3">
      <c r="B29" t="s">
        <v>337</v>
      </c>
      <c r="C29" s="44"/>
      <c r="D29" s="44"/>
    </row>
    <row r="30" spans="1:37" x14ac:dyDescent="0.3">
      <c r="C30" s="44"/>
      <c r="D30" s="44"/>
    </row>
    <row r="31" spans="1:37" x14ac:dyDescent="0.3">
      <c r="C31" s="44"/>
      <c r="D31" s="44"/>
    </row>
    <row r="32" spans="1:37" x14ac:dyDescent="0.3">
      <c r="C32" s="46"/>
      <c r="D32" s="46"/>
    </row>
    <row r="33" spans="3:4" x14ac:dyDescent="0.3">
      <c r="C33" s="46"/>
      <c r="D33" s="46"/>
    </row>
    <row r="34" spans="3:4" x14ac:dyDescent="0.3">
      <c r="C34" s="46"/>
      <c r="D34" s="46"/>
    </row>
    <row r="35" spans="3:4" x14ac:dyDescent="0.3">
      <c r="C35" s="46"/>
      <c r="D35" s="46"/>
    </row>
    <row r="36" spans="3:4" x14ac:dyDescent="0.3">
      <c r="C36" s="46"/>
      <c r="D36" s="46"/>
    </row>
    <row r="37" spans="3:4" x14ac:dyDescent="0.3">
      <c r="C37" s="46"/>
      <c r="D37" s="46"/>
    </row>
    <row r="38" spans="3:4" x14ac:dyDescent="0.3">
      <c r="C38" s="46"/>
      <c r="D38" s="4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5"/>
  <sheetViews>
    <sheetView workbookViewId="0">
      <pane ySplit="1" topLeftCell="A64" activePane="bottomLeft" state="frozen"/>
      <selection activeCell="E1" sqref="E1"/>
      <selection pane="bottomLeft" activeCell="E93" sqref="E93:E95"/>
    </sheetView>
  </sheetViews>
  <sheetFormatPr defaultColWidth="8.77734375" defaultRowHeight="14.4" x14ac:dyDescent="0.3"/>
  <cols>
    <col min="1" max="4" width="8.77734375" style="1"/>
    <col min="5" max="5" width="11.77734375" style="1" bestFit="1" customWidth="1"/>
    <col min="6" max="6" width="11.33203125" style="1" bestFit="1" customWidth="1"/>
    <col min="7" max="7" width="8.77734375" style="1"/>
    <col min="8" max="8" width="15.33203125" style="1" bestFit="1" customWidth="1"/>
    <col min="9" max="9" width="10.44140625" style="1" bestFit="1" customWidth="1"/>
    <col min="10" max="10" width="15.77734375" style="1" bestFit="1" customWidth="1"/>
    <col min="11" max="11" width="7.33203125" style="1" bestFit="1" customWidth="1"/>
    <col min="12" max="12" width="13.6640625" style="1" bestFit="1" customWidth="1"/>
    <col min="13" max="16384" width="8.77734375" style="1"/>
  </cols>
  <sheetData>
    <row r="1" spans="1:13" x14ac:dyDescent="0.3">
      <c r="A1" s="2" t="s">
        <v>0</v>
      </c>
      <c r="B1" s="2" t="s">
        <v>27</v>
      </c>
      <c r="C1" s="2" t="s">
        <v>2</v>
      </c>
      <c r="D1" s="2" t="s">
        <v>97</v>
      </c>
      <c r="E1" s="2" t="s">
        <v>98</v>
      </c>
      <c r="F1" s="2" t="s">
        <v>99</v>
      </c>
      <c r="G1" s="2" t="s">
        <v>100</v>
      </c>
      <c r="H1" s="5" t="s">
        <v>101</v>
      </c>
      <c r="I1" s="2" t="s">
        <v>102</v>
      </c>
      <c r="J1" s="2" t="s">
        <v>103</v>
      </c>
      <c r="K1" s="2" t="s">
        <v>104</v>
      </c>
      <c r="L1" s="2" t="s">
        <v>105</v>
      </c>
      <c r="M1" s="2" t="s">
        <v>106</v>
      </c>
    </row>
    <row r="2" spans="1:13" x14ac:dyDescent="0.3">
      <c r="A2" s="1" t="s">
        <v>180</v>
      </c>
      <c r="B2" s="1" t="s">
        <v>182</v>
      </c>
      <c r="C2" s="1">
        <v>1990</v>
      </c>
      <c r="D2" s="1" t="s">
        <v>186</v>
      </c>
      <c r="E2" s="1" t="s">
        <v>193</v>
      </c>
      <c r="F2" s="1">
        <v>1992</v>
      </c>
      <c r="G2" s="1" t="s">
        <v>194</v>
      </c>
      <c r="H2" s="1">
        <v>50000</v>
      </c>
      <c r="I2" s="1">
        <v>5.5</v>
      </c>
      <c r="J2" s="1">
        <f>4280000-H2</f>
        <v>4230000</v>
      </c>
      <c r="M2" s="1">
        <v>100</v>
      </c>
    </row>
    <row r="3" spans="1:13" x14ac:dyDescent="0.3">
      <c r="A3" s="1" t="s">
        <v>180</v>
      </c>
      <c r="B3" s="1" t="s">
        <v>182</v>
      </c>
      <c r="C3" s="1">
        <v>1990</v>
      </c>
      <c r="D3" s="1" t="s">
        <v>186</v>
      </c>
      <c r="E3" s="1" t="s">
        <v>193</v>
      </c>
      <c r="F3" s="1">
        <v>1993</v>
      </c>
      <c r="G3" s="1" t="s">
        <v>194</v>
      </c>
      <c r="H3" s="1">
        <v>135000</v>
      </c>
      <c r="I3" s="1">
        <v>5.55</v>
      </c>
      <c r="J3" s="1">
        <f>J2-H3</f>
        <v>4095000</v>
      </c>
      <c r="M3" s="1">
        <v>100</v>
      </c>
    </row>
    <row r="4" spans="1:13" x14ac:dyDescent="0.3">
      <c r="A4" s="1" t="s">
        <v>180</v>
      </c>
      <c r="B4" s="1" t="s">
        <v>182</v>
      </c>
      <c r="C4" s="1">
        <v>1990</v>
      </c>
      <c r="D4" s="1" t="s">
        <v>186</v>
      </c>
      <c r="E4" s="1" t="s">
        <v>193</v>
      </c>
      <c r="F4" s="1">
        <v>1994</v>
      </c>
      <c r="G4" s="1" t="s">
        <v>194</v>
      </c>
      <c r="H4" s="1">
        <v>140000</v>
      </c>
      <c r="I4" s="1">
        <v>5.65</v>
      </c>
      <c r="J4" s="1">
        <f t="shared" ref="J4:J20" si="0">J3-H4</f>
        <v>3955000</v>
      </c>
      <c r="M4" s="1">
        <v>100</v>
      </c>
    </row>
    <row r="5" spans="1:13" x14ac:dyDescent="0.3">
      <c r="A5" s="1" t="s">
        <v>180</v>
      </c>
      <c r="B5" s="1" t="s">
        <v>182</v>
      </c>
      <c r="C5" s="1">
        <v>1990</v>
      </c>
      <c r="D5" s="1" t="s">
        <v>186</v>
      </c>
      <c r="E5" s="1" t="s">
        <v>193</v>
      </c>
      <c r="F5" s="1">
        <v>1995</v>
      </c>
      <c r="G5" s="1" t="s">
        <v>194</v>
      </c>
      <c r="H5" s="1">
        <v>150000</v>
      </c>
      <c r="I5" s="1">
        <v>5.75</v>
      </c>
      <c r="J5" s="1">
        <f t="shared" si="0"/>
        <v>3805000</v>
      </c>
      <c r="M5" s="1">
        <v>100</v>
      </c>
    </row>
    <row r="6" spans="1:13" x14ac:dyDescent="0.3">
      <c r="A6" s="1" t="s">
        <v>180</v>
      </c>
      <c r="B6" s="1" t="s">
        <v>182</v>
      </c>
      <c r="C6" s="1">
        <v>1990</v>
      </c>
      <c r="D6" s="1" t="s">
        <v>186</v>
      </c>
      <c r="E6" s="1" t="s">
        <v>193</v>
      </c>
      <c r="F6" s="1">
        <v>1996</v>
      </c>
      <c r="G6" s="1" t="s">
        <v>194</v>
      </c>
      <c r="H6" s="1">
        <v>160000</v>
      </c>
      <c r="I6" s="1">
        <v>5.85</v>
      </c>
      <c r="J6" s="1">
        <f t="shared" si="0"/>
        <v>3645000</v>
      </c>
      <c r="M6" s="1">
        <v>100</v>
      </c>
    </row>
    <row r="7" spans="1:13" x14ac:dyDescent="0.3">
      <c r="A7" s="1" t="s">
        <v>180</v>
      </c>
      <c r="B7" s="1" t="s">
        <v>182</v>
      </c>
      <c r="C7" s="1">
        <v>1990</v>
      </c>
      <c r="D7" s="1" t="s">
        <v>186</v>
      </c>
      <c r="E7" s="1" t="s">
        <v>193</v>
      </c>
      <c r="F7" s="1">
        <v>1997</v>
      </c>
      <c r="G7" s="1" t="s">
        <v>194</v>
      </c>
      <c r="H7" s="1">
        <v>165000</v>
      </c>
      <c r="I7" s="1">
        <v>6</v>
      </c>
      <c r="J7" s="1">
        <f t="shared" si="0"/>
        <v>3480000</v>
      </c>
      <c r="M7" s="1">
        <v>100</v>
      </c>
    </row>
    <row r="8" spans="1:13" x14ac:dyDescent="0.3">
      <c r="A8" s="1" t="s">
        <v>180</v>
      </c>
      <c r="B8" s="1" t="s">
        <v>182</v>
      </c>
      <c r="C8" s="1">
        <v>1990</v>
      </c>
      <c r="D8" s="1" t="s">
        <v>186</v>
      </c>
      <c r="E8" s="1" t="s">
        <v>193</v>
      </c>
      <c r="F8" s="1">
        <v>1998</v>
      </c>
      <c r="G8" s="1" t="s">
        <v>194</v>
      </c>
      <c r="H8" s="1">
        <v>180000</v>
      </c>
      <c r="I8" s="1">
        <v>6.1</v>
      </c>
      <c r="J8" s="1">
        <f t="shared" si="0"/>
        <v>3300000</v>
      </c>
      <c r="M8" s="1">
        <v>100</v>
      </c>
    </row>
    <row r="9" spans="1:13" x14ac:dyDescent="0.3">
      <c r="A9" s="1" t="s">
        <v>180</v>
      </c>
      <c r="B9" s="1" t="s">
        <v>182</v>
      </c>
      <c r="C9" s="1">
        <v>1990</v>
      </c>
      <c r="D9" s="1" t="s">
        <v>186</v>
      </c>
      <c r="E9" s="1" t="s">
        <v>193</v>
      </c>
      <c r="F9" s="1">
        <v>1999</v>
      </c>
      <c r="G9" s="1" t="s">
        <v>194</v>
      </c>
      <c r="H9" s="1">
        <v>190000</v>
      </c>
      <c r="I9" s="1">
        <v>6.25</v>
      </c>
      <c r="J9" s="1">
        <f t="shared" si="0"/>
        <v>3110000</v>
      </c>
      <c r="M9" s="1">
        <v>100</v>
      </c>
    </row>
    <row r="10" spans="1:13" x14ac:dyDescent="0.3">
      <c r="A10" s="1" t="s">
        <v>180</v>
      </c>
      <c r="B10" s="1" t="s">
        <v>182</v>
      </c>
      <c r="C10" s="1">
        <v>1990</v>
      </c>
      <c r="D10" s="1" t="s">
        <v>186</v>
      </c>
      <c r="E10" s="1" t="s">
        <v>193</v>
      </c>
      <c r="F10" s="1">
        <v>2000</v>
      </c>
      <c r="G10" s="1" t="s">
        <v>194</v>
      </c>
      <c r="H10" s="1">
        <v>200000</v>
      </c>
      <c r="I10" s="1">
        <v>6.4</v>
      </c>
      <c r="J10" s="1">
        <f t="shared" si="0"/>
        <v>2910000</v>
      </c>
      <c r="M10" s="1">
        <v>100</v>
      </c>
    </row>
    <row r="11" spans="1:13" x14ac:dyDescent="0.3">
      <c r="A11" s="1" t="s">
        <v>180</v>
      </c>
      <c r="B11" s="1" t="s">
        <v>182</v>
      </c>
      <c r="C11" s="1">
        <v>1990</v>
      </c>
      <c r="D11" s="1" t="s">
        <v>186</v>
      </c>
      <c r="E11" s="1" t="s">
        <v>193</v>
      </c>
      <c r="F11" s="1">
        <v>2001</v>
      </c>
      <c r="G11" s="1" t="s">
        <v>194</v>
      </c>
      <c r="H11" s="1">
        <v>215000</v>
      </c>
      <c r="I11" s="1">
        <v>6.55</v>
      </c>
      <c r="J11" s="1">
        <f t="shared" si="0"/>
        <v>2695000</v>
      </c>
      <c r="M11" s="1">
        <v>100</v>
      </c>
    </row>
    <row r="12" spans="1:13" x14ac:dyDescent="0.3">
      <c r="A12" s="1" t="s">
        <v>180</v>
      </c>
      <c r="B12" s="1" t="s">
        <v>182</v>
      </c>
      <c r="C12" s="1">
        <v>1990</v>
      </c>
      <c r="D12" s="1" t="s">
        <v>186</v>
      </c>
      <c r="E12" s="1" t="s">
        <v>193</v>
      </c>
      <c r="F12" s="1">
        <v>2002</v>
      </c>
      <c r="G12" s="1" t="s">
        <v>194</v>
      </c>
      <c r="H12" s="1">
        <v>225000</v>
      </c>
      <c r="I12" s="1">
        <v>6.65</v>
      </c>
      <c r="J12" s="1">
        <f t="shared" si="0"/>
        <v>2470000</v>
      </c>
      <c r="M12" s="1">
        <v>100</v>
      </c>
    </row>
    <row r="13" spans="1:13" x14ac:dyDescent="0.3">
      <c r="A13" s="1" t="s">
        <v>180</v>
      </c>
      <c r="B13" s="1" t="s">
        <v>182</v>
      </c>
      <c r="C13" s="1">
        <v>1990</v>
      </c>
      <c r="D13" s="1" t="s">
        <v>186</v>
      </c>
      <c r="E13" s="1" t="s">
        <v>193</v>
      </c>
      <c r="F13" s="1">
        <v>2003</v>
      </c>
      <c r="G13" s="1" t="s">
        <v>194</v>
      </c>
      <c r="H13" s="1">
        <v>240000</v>
      </c>
      <c r="I13" s="1">
        <v>6.7</v>
      </c>
      <c r="J13" s="1">
        <f t="shared" si="0"/>
        <v>2230000</v>
      </c>
      <c r="M13" s="1">
        <v>100</v>
      </c>
    </row>
    <row r="14" spans="1:13" x14ac:dyDescent="0.3">
      <c r="A14" s="1" t="s">
        <v>180</v>
      </c>
      <c r="B14" s="1" t="s">
        <v>182</v>
      </c>
      <c r="C14" s="1">
        <v>1990</v>
      </c>
      <c r="D14" s="1" t="s">
        <v>186</v>
      </c>
      <c r="E14" s="1" t="s">
        <v>193</v>
      </c>
      <c r="F14" s="1">
        <v>2004</v>
      </c>
      <c r="G14" s="1" t="s">
        <v>194</v>
      </c>
      <c r="H14" s="1">
        <v>260000</v>
      </c>
      <c r="I14" s="1">
        <v>6.8</v>
      </c>
      <c r="J14" s="1">
        <f t="shared" si="0"/>
        <v>1970000</v>
      </c>
      <c r="M14" s="1">
        <v>100</v>
      </c>
    </row>
    <row r="15" spans="1:13" x14ac:dyDescent="0.3">
      <c r="A15" s="1" t="s">
        <v>180</v>
      </c>
      <c r="B15" s="1" t="s">
        <v>182</v>
      </c>
      <c r="C15" s="1">
        <v>1990</v>
      </c>
      <c r="D15" s="1" t="s">
        <v>186</v>
      </c>
      <c r="E15" s="1" t="s">
        <v>193</v>
      </c>
      <c r="F15" s="1">
        <v>2005</v>
      </c>
      <c r="G15" s="1" t="s">
        <v>194</v>
      </c>
      <c r="H15" s="1">
        <v>275000</v>
      </c>
      <c r="I15" s="1">
        <v>6.9</v>
      </c>
      <c r="J15" s="1">
        <f t="shared" si="0"/>
        <v>1695000</v>
      </c>
      <c r="M15" s="1">
        <v>100</v>
      </c>
    </row>
    <row r="16" spans="1:13" x14ac:dyDescent="0.3">
      <c r="A16" s="1" t="s">
        <v>180</v>
      </c>
      <c r="B16" s="1" t="s">
        <v>182</v>
      </c>
      <c r="C16" s="1">
        <v>1990</v>
      </c>
      <c r="D16" s="1" t="s">
        <v>186</v>
      </c>
      <c r="E16" s="1" t="s">
        <v>200</v>
      </c>
      <c r="F16" s="1">
        <v>2006</v>
      </c>
      <c r="G16" s="1" t="s">
        <v>194</v>
      </c>
      <c r="H16" s="22">
        <v>295000</v>
      </c>
      <c r="I16" s="1">
        <v>7</v>
      </c>
      <c r="J16" s="22">
        <f t="shared" si="0"/>
        <v>1400000</v>
      </c>
      <c r="M16" s="1">
        <v>100</v>
      </c>
    </row>
    <row r="17" spans="1:13" x14ac:dyDescent="0.3">
      <c r="A17" s="1" t="s">
        <v>180</v>
      </c>
      <c r="B17" s="1" t="s">
        <v>182</v>
      </c>
      <c r="C17" s="1">
        <v>1990</v>
      </c>
      <c r="D17" s="1" t="s">
        <v>186</v>
      </c>
      <c r="E17" s="1" t="s">
        <v>200</v>
      </c>
      <c r="F17" s="1">
        <v>2007</v>
      </c>
      <c r="G17" s="1" t="s">
        <v>194</v>
      </c>
      <c r="H17" s="22">
        <v>315000</v>
      </c>
      <c r="I17" s="21">
        <v>7</v>
      </c>
      <c r="J17" s="23">
        <f t="shared" si="0"/>
        <v>1085000</v>
      </c>
      <c r="M17" s="1">
        <v>100</v>
      </c>
    </row>
    <row r="18" spans="1:13" x14ac:dyDescent="0.3">
      <c r="A18" s="1" t="s">
        <v>180</v>
      </c>
      <c r="B18" s="1" t="s">
        <v>182</v>
      </c>
      <c r="C18" s="1">
        <v>1990</v>
      </c>
      <c r="D18" s="1" t="s">
        <v>186</v>
      </c>
      <c r="E18" s="1" t="s">
        <v>200</v>
      </c>
      <c r="F18" s="1">
        <v>2008</v>
      </c>
      <c r="G18" s="1" t="s">
        <v>194</v>
      </c>
      <c r="H18" s="22">
        <v>340000</v>
      </c>
      <c r="I18" s="21">
        <v>7</v>
      </c>
      <c r="J18" s="23">
        <f t="shared" si="0"/>
        <v>745000</v>
      </c>
      <c r="M18" s="1">
        <v>100</v>
      </c>
    </row>
    <row r="19" spans="1:13" x14ac:dyDescent="0.3">
      <c r="A19" s="1" t="s">
        <v>180</v>
      </c>
      <c r="B19" s="1" t="s">
        <v>182</v>
      </c>
      <c r="C19" s="1">
        <v>1990</v>
      </c>
      <c r="D19" s="1" t="s">
        <v>186</v>
      </c>
      <c r="E19" s="1" t="s">
        <v>200</v>
      </c>
      <c r="F19" s="1">
        <v>2009</v>
      </c>
      <c r="G19" s="1" t="s">
        <v>194</v>
      </c>
      <c r="H19" s="22">
        <v>360000</v>
      </c>
      <c r="I19" s="21">
        <v>7</v>
      </c>
      <c r="J19" s="23">
        <f t="shared" si="0"/>
        <v>385000</v>
      </c>
      <c r="M19" s="1">
        <v>100</v>
      </c>
    </row>
    <row r="20" spans="1:13" x14ac:dyDescent="0.3">
      <c r="A20" s="1" t="s">
        <v>180</v>
      </c>
      <c r="B20" s="1" t="s">
        <v>182</v>
      </c>
      <c r="C20" s="1">
        <v>1990</v>
      </c>
      <c r="D20" s="1" t="s">
        <v>186</v>
      </c>
      <c r="E20" s="1" t="s">
        <v>200</v>
      </c>
      <c r="F20" s="1">
        <v>2010</v>
      </c>
      <c r="G20" s="1" t="s">
        <v>194</v>
      </c>
      <c r="H20" s="22">
        <v>385000</v>
      </c>
      <c r="I20" s="21">
        <v>7</v>
      </c>
      <c r="J20" s="23">
        <f t="shared" si="0"/>
        <v>0</v>
      </c>
      <c r="M20" s="1">
        <v>100</v>
      </c>
    </row>
    <row r="21" spans="1:13" x14ac:dyDescent="0.3">
      <c r="A21" s="1" t="s">
        <v>180</v>
      </c>
      <c r="B21" s="1" t="s">
        <v>182</v>
      </c>
      <c r="C21" s="1">
        <v>1992</v>
      </c>
      <c r="D21" s="1" t="s">
        <v>186</v>
      </c>
      <c r="E21" s="1" t="s">
        <v>193</v>
      </c>
      <c r="F21" s="1">
        <v>1993</v>
      </c>
      <c r="G21" s="1" t="s">
        <v>194</v>
      </c>
      <c r="H21" s="1">
        <v>155000</v>
      </c>
      <c r="I21" s="1">
        <v>3.6</v>
      </c>
      <c r="J21" s="1">
        <f>5000000-H21</f>
        <v>4845000</v>
      </c>
      <c r="M21" s="1">
        <v>100</v>
      </c>
    </row>
    <row r="22" spans="1:13" x14ac:dyDescent="0.3">
      <c r="A22" s="1" t="s">
        <v>180</v>
      </c>
      <c r="B22" s="1" t="s">
        <v>182</v>
      </c>
      <c r="C22" s="1">
        <v>1992</v>
      </c>
      <c r="D22" s="1" t="s">
        <v>186</v>
      </c>
      <c r="E22" s="1" t="s">
        <v>193</v>
      </c>
      <c r="F22" s="1">
        <v>1994</v>
      </c>
      <c r="G22" s="1" t="s">
        <v>194</v>
      </c>
      <c r="H22" s="1">
        <v>165000</v>
      </c>
      <c r="I22" s="1">
        <v>4.0999999999999996</v>
      </c>
      <c r="J22" s="1">
        <f>J21-H22</f>
        <v>4680000</v>
      </c>
      <c r="M22" s="1">
        <v>100</v>
      </c>
    </row>
    <row r="23" spans="1:13" x14ac:dyDescent="0.3">
      <c r="A23" s="1" t="s">
        <v>180</v>
      </c>
      <c r="B23" s="1" t="s">
        <v>182</v>
      </c>
      <c r="C23" s="1">
        <v>1992</v>
      </c>
      <c r="D23" s="1" t="s">
        <v>186</v>
      </c>
      <c r="E23" s="1" t="s">
        <v>193</v>
      </c>
      <c r="F23" s="1">
        <v>1995</v>
      </c>
      <c r="G23" s="1" t="s">
        <v>194</v>
      </c>
      <c r="H23" s="1">
        <v>170000</v>
      </c>
      <c r="I23" s="1">
        <v>4.5999999999999996</v>
      </c>
      <c r="J23" s="1">
        <f t="shared" ref="J23:J34" si="1">J22-H23</f>
        <v>4510000</v>
      </c>
      <c r="M23" s="1">
        <v>100</v>
      </c>
    </row>
    <row r="24" spans="1:13" x14ac:dyDescent="0.3">
      <c r="A24" s="1" t="s">
        <v>180</v>
      </c>
      <c r="B24" s="1" t="s">
        <v>182</v>
      </c>
      <c r="C24" s="1">
        <v>1992</v>
      </c>
      <c r="D24" s="1" t="s">
        <v>186</v>
      </c>
      <c r="E24" s="1" t="s">
        <v>193</v>
      </c>
      <c r="F24" s="1">
        <v>1996</v>
      </c>
      <c r="G24" s="1" t="s">
        <v>194</v>
      </c>
      <c r="H24" s="1">
        <v>175000</v>
      </c>
      <c r="I24" s="1">
        <v>5</v>
      </c>
      <c r="J24" s="1">
        <f t="shared" si="1"/>
        <v>4335000</v>
      </c>
      <c r="M24" s="1">
        <v>100</v>
      </c>
    </row>
    <row r="25" spans="1:13" x14ac:dyDescent="0.3">
      <c r="A25" s="1" t="s">
        <v>180</v>
      </c>
      <c r="B25" s="1" t="s">
        <v>182</v>
      </c>
      <c r="C25" s="1">
        <v>1992</v>
      </c>
      <c r="D25" s="1" t="s">
        <v>186</v>
      </c>
      <c r="E25" s="1" t="s">
        <v>193</v>
      </c>
      <c r="F25" s="1">
        <v>1997</v>
      </c>
      <c r="G25" s="1" t="s">
        <v>194</v>
      </c>
      <c r="H25" s="1">
        <v>185000</v>
      </c>
      <c r="I25" s="1">
        <v>5.25</v>
      </c>
      <c r="J25" s="1">
        <f t="shared" si="1"/>
        <v>4150000</v>
      </c>
      <c r="M25" s="1">
        <v>100</v>
      </c>
    </row>
    <row r="26" spans="1:13" x14ac:dyDescent="0.3">
      <c r="A26" s="1" t="s">
        <v>180</v>
      </c>
      <c r="B26" s="1" t="s">
        <v>182</v>
      </c>
      <c r="C26" s="1">
        <v>1992</v>
      </c>
      <c r="D26" s="1" t="s">
        <v>186</v>
      </c>
      <c r="E26" s="1" t="s">
        <v>193</v>
      </c>
      <c r="F26" s="1">
        <v>1998</v>
      </c>
      <c r="G26" s="1" t="s">
        <v>194</v>
      </c>
      <c r="H26" s="1">
        <v>200000</v>
      </c>
      <c r="I26" s="1">
        <v>5.5</v>
      </c>
      <c r="J26" s="1">
        <f t="shared" si="1"/>
        <v>3950000</v>
      </c>
      <c r="M26" s="1">
        <v>100</v>
      </c>
    </row>
    <row r="27" spans="1:13" x14ac:dyDescent="0.3">
      <c r="A27" s="1" t="s">
        <v>180</v>
      </c>
      <c r="B27" s="1" t="s">
        <v>182</v>
      </c>
      <c r="C27" s="1">
        <v>1992</v>
      </c>
      <c r="D27" s="1" t="s">
        <v>186</v>
      </c>
      <c r="E27" s="1" t="s">
        <v>193</v>
      </c>
      <c r="F27" s="1">
        <v>1999</v>
      </c>
      <c r="G27" s="1" t="s">
        <v>194</v>
      </c>
      <c r="H27" s="1">
        <v>205000</v>
      </c>
      <c r="I27" s="1">
        <v>5.65</v>
      </c>
      <c r="J27" s="1">
        <f t="shared" si="1"/>
        <v>3745000</v>
      </c>
      <c r="M27" s="1">
        <v>100</v>
      </c>
    </row>
    <row r="28" spans="1:13" x14ac:dyDescent="0.3">
      <c r="A28" s="1" t="s">
        <v>180</v>
      </c>
      <c r="B28" s="1" t="s">
        <v>182</v>
      </c>
      <c r="C28" s="1">
        <v>1992</v>
      </c>
      <c r="D28" s="1" t="s">
        <v>186</v>
      </c>
      <c r="E28" s="1" t="s">
        <v>193</v>
      </c>
      <c r="F28" s="1">
        <v>2000</v>
      </c>
      <c r="G28" s="1" t="s">
        <v>194</v>
      </c>
      <c r="H28" s="1">
        <v>220000</v>
      </c>
      <c r="I28" s="1">
        <v>5.8</v>
      </c>
      <c r="J28" s="1">
        <f t="shared" si="1"/>
        <v>3525000</v>
      </c>
      <c r="M28" s="1">
        <v>100</v>
      </c>
    </row>
    <row r="29" spans="1:13" x14ac:dyDescent="0.3">
      <c r="A29" s="1" t="s">
        <v>180</v>
      </c>
      <c r="B29" s="1" t="s">
        <v>182</v>
      </c>
      <c r="C29" s="1">
        <v>1992</v>
      </c>
      <c r="D29" s="1" t="s">
        <v>186</v>
      </c>
      <c r="E29" s="1" t="s">
        <v>193</v>
      </c>
      <c r="F29" s="1">
        <v>2001</v>
      </c>
      <c r="G29" s="1" t="s">
        <v>194</v>
      </c>
      <c r="H29" s="1">
        <v>230000</v>
      </c>
      <c r="I29" s="1">
        <v>6</v>
      </c>
      <c r="J29" s="1">
        <f t="shared" si="1"/>
        <v>3295000</v>
      </c>
      <c r="M29" s="1">
        <v>100</v>
      </c>
    </row>
    <row r="30" spans="1:13" x14ac:dyDescent="0.3">
      <c r="A30" s="1" t="s">
        <v>180</v>
      </c>
      <c r="B30" s="1" t="s">
        <v>182</v>
      </c>
      <c r="C30" s="1">
        <v>1992</v>
      </c>
      <c r="D30" s="1" t="s">
        <v>186</v>
      </c>
      <c r="E30" s="1" t="s">
        <v>193</v>
      </c>
      <c r="F30" s="1">
        <v>2002</v>
      </c>
      <c r="G30" s="1" t="s">
        <v>194</v>
      </c>
      <c r="H30" s="1">
        <v>245000</v>
      </c>
      <c r="I30" s="1">
        <v>6.1</v>
      </c>
      <c r="J30" s="1">
        <f t="shared" si="1"/>
        <v>3050000</v>
      </c>
      <c r="M30" s="1">
        <v>100</v>
      </c>
    </row>
    <row r="31" spans="1:13" x14ac:dyDescent="0.3">
      <c r="A31" s="1" t="s">
        <v>180</v>
      </c>
      <c r="B31" s="1" t="s">
        <v>182</v>
      </c>
      <c r="C31" s="1">
        <v>1992</v>
      </c>
      <c r="D31" s="1" t="s">
        <v>186</v>
      </c>
      <c r="E31" s="1" t="s">
        <v>193</v>
      </c>
      <c r="F31" s="1">
        <v>2003</v>
      </c>
      <c r="G31" s="1" t="s">
        <v>194</v>
      </c>
      <c r="H31" s="1">
        <v>260000</v>
      </c>
      <c r="I31" s="1">
        <v>6.2</v>
      </c>
      <c r="J31" s="1">
        <f t="shared" si="1"/>
        <v>2790000</v>
      </c>
      <c r="M31" s="1">
        <v>100</v>
      </c>
    </row>
    <row r="32" spans="1:13" x14ac:dyDescent="0.3">
      <c r="A32" s="1" t="s">
        <v>180</v>
      </c>
      <c r="B32" s="1" t="s">
        <v>182</v>
      </c>
      <c r="C32" s="1">
        <v>1992</v>
      </c>
      <c r="D32" s="1" t="s">
        <v>186</v>
      </c>
      <c r="E32" s="1" t="s">
        <v>193</v>
      </c>
      <c r="F32" s="1">
        <v>2004</v>
      </c>
      <c r="G32" s="1" t="s">
        <v>194</v>
      </c>
      <c r="H32" s="1">
        <v>275000</v>
      </c>
      <c r="I32" s="1">
        <v>6.3</v>
      </c>
      <c r="J32" s="1">
        <f t="shared" si="1"/>
        <v>2515000</v>
      </c>
      <c r="M32" s="1">
        <v>100</v>
      </c>
    </row>
    <row r="33" spans="1:13" x14ac:dyDescent="0.3">
      <c r="A33" s="1" t="s">
        <v>180</v>
      </c>
      <c r="B33" s="1" t="s">
        <v>182</v>
      </c>
      <c r="C33" s="1">
        <v>1992</v>
      </c>
      <c r="D33" s="1" t="s">
        <v>186</v>
      </c>
      <c r="E33" s="1" t="s">
        <v>193</v>
      </c>
      <c r="F33" s="1">
        <v>2005</v>
      </c>
      <c r="G33" s="1" t="s">
        <v>194</v>
      </c>
      <c r="H33" s="1">
        <v>295000</v>
      </c>
      <c r="I33" s="1">
        <v>6.4</v>
      </c>
      <c r="J33" s="1">
        <f t="shared" si="1"/>
        <v>2220000</v>
      </c>
      <c r="M33" s="1">
        <v>100</v>
      </c>
    </row>
    <row r="34" spans="1:13" x14ac:dyDescent="0.3">
      <c r="A34" s="1" t="s">
        <v>180</v>
      </c>
      <c r="B34" s="1" t="s">
        <v>182</v>
      </c>
      <c r="C34" s="1">
        <v>1992</v>
      </c>
      <c r="D34" s="1" t="s">
        <v>186</v>
      </c>
      <c r="E34" s="1" t="s">
        <v>193</v>
      </c>
      <c r="F34" s="1">
        <v>2006</v>
      </c>
      <c r="G34" s="1" t="s">
        <v>194</v>
      </c>
      <c r="H34" s="1">
        <v>315000</v>
      </c>
      <c r="I34" s="1">
        <v>6.5</v>
      </c>
      <c r="J34" s="1">
        <f t="shared" si="1"/>
        <v>1905000</v>
      </c>
      <c r="M34" s="1">
        <v>100</v>
      </c>
    </row>
    <row r="35" spans="1:13" x14ac:dyDescent="0.3">
      <c r="A35" s="1" t="s">
        <v>180</v>
      </c>
      <c r="B35" s="1" t="s">
        <v>182</v>
      </c>
      <c r="C35" s="1">
        <v>1992</v>
      </c>
      <c r="D35" s="1" t="s">
        <v>186</v>
      </c>
      <c r="E35" s="1" t="s">
        <v>200</v>
      </c>
      <c r="F35" s="1">
        <v>2007</v>
      </c>
      <c r="G35" s="1" t="s">
        <v>194</v>
      </c>
      <c r="H35" s="1">
        <v>335000</v>
      </c>
      <c r="I35" s="1">
        <v>6.7</v>
      </c>
      <c r="J35" s="1">
        <f>J34-H35</f>
        <v>1570000</v>
      </c>
      <c r="M35" s="1">
        <v>100</v>
      </c>
    </row>
    <row r="36" spans="1:13" x14ac:dyDescent="0.3">
      <c r="A36" s="1" t="s">
        <v>180</v>
      </c>
      <c r="B36" s="1" t="s">
        <v>182</v>
      </c>
      <c r="C36" s="1">
        <v>1992</v>
      </c>
      <c r="D36" s="1" t="s">
        <v>186</v>
      </c>
      <c r="E36" s="1" t="s">
        <v>200</v>
      </c>
      <c r="F36" s="1">
        <v>2008</v>
      </c>
      <c r="G36" s="1" t="s">
        <v>194</v>
      </c>
      <c r="H36" s="1">
        <v>355000</v>
      </c>
      <c r="I36" s="1">
        <v>6.7</v>
      </c>
      <c r="J36" s="1">
        <f t="shared" ref="J36:J39" si="2">J35-H36</f>
        <v>1215000</v>
      </c>
      <c r="M36" s="1">
        <v>100</v>
      </c>
    </row>
    <row r="37" spans="1:13" x14ac:dyDescent="0.3">
      <c r="A37" s="1" t="s">
        <v>180</v>
      </c>
      <c r="B37" s="1" t="s">
        <v>182</v>
      </c>
      <c r="C37" s="1">
        <v>1992</v>
      </c>
      <c r="D37" s="1" t="s">
        <v>186</v>
      </c>
      <c r="E37" s="1" t="s">
        <v>200</v>
      </c>
      <c r="F37" s="1">
        <v>2009</v>
      </c>
      <c r="G37" s="1" t="s">
        <v>194</v>
      </c>
      <c r="H37" s="1">
        <v>380000</v>
      </c>
      <c r="I37" s="1">
        <v>6.7</v>
      </c>
      <c r="J37" s="1">
        <f t="shared" si="2"/>
        <v>835000</v>
      </c>
      <c r="M37" s="1">
        <v>100</v>
      </c>
    </row>
    <row r="38" spans="1:13" x14ac:dyDescent="0.3">
      <c r="A38" s="1" t="s">
        <v>180</v>
      </c>
      <c r="B38" s="1" t="s">
        <v>182</v>
      </c>
      <c r="C38" s="1">
        <v>1992</v>
      </c>
      <c r="D38" s="1" t="s">
        <v>186</v>
      </c>
      <c r="E38" s="1" t="s">
        <v>200</v>
      </c>
      <c r="F38" s="1">
        <v>2010</v>
      </c>
      <c r="G38" s="1" t="s">
        <v>194</v>
      </c>
      <c r="H38" s="1">
        <v>405000</v>
      </c>
      <c r="I38" s="1">
        <v>6.7</v>
      </c>
      <c r="J38" s="1">
        <f t="shared" si="2"/>
        <v>430000</v>
      </c>
      <c r="M38" s="1">
        <v>100</v>
      </c>
    </row>
    <row r="39" spans="1:13" x14ac:dyDescent="0.3">
      <c r="A39" s="1" t="s">
        <v>180</v>
      </c>
      <c r="B39" s="1" t="s">
        <v>182</v>
      </c>
      <c r="C39" s="1">
        <v>1992</v>
      </c>
      <c r="D39" s="1" t="s">
        <v>186</v>
      </c>
      <c r="E39" s="1" t="s">
        <v>200</v>
      </c>
      <c r="F39" s="1">
        <v>2011</v>
      </c>
      <c r="G39" s="1" t="s">
        <v>194</v>
      </c>
      <c r="H39" s="1">
        <v>430000</v>
      </c>
      <c r="I39" s="1">
        <v>6.7</v>
      </c>
      <c r="J39" s="1">
        <f t="shared" si="2"/>
        <v>0</v>
      </c>
      <c r="M39" s="1">
        <v>100</v>
      </c>
    </row>
    <row r="40" spans="1:13" x14ac:dyDescent="0.3">
      <c r="A40" s="1" t="s">
        <v>180</v>
      </c>
      <c r="B40" s="1" t="s">
        <v>182</v>
      </c>
      <c r="C40" s="1">
        <v>1993</v>
      </c>
      <c r="D40" s="1" t="s">
        <v>186</v>
      </c>
      <c r="E40" s="1" t="s">
        <v>200</v>
      </c>
      <c r="F40" s="1">
        <v>1993</v>
      </c>
      <c r="G40" s="1" t="s">
        <v>194</v>
      </c>
      <c r="H40" s="1">
        <v>165000</v>
      </c>
      <c r="I40" s="1">
        <v>2.4</v>
      </c>
      <c r="J40" s="1">
        <f>4635000-H40</f>
        <v>4470000</v>
      </c>
      <c r="M40" s="1">
        <v>100</v>
      </c>
    </row>
    <row r="41" spans="1:13" x14ac:dyDescent="0.3">
      <c r="A41" s="1" t="s">
        <v>180</v>
      </c>
      <c r="B41" s="1" t="s">
        <v>182</v>
      </c>
      <c r="C41" s="1">
        <v>1993</v>
      </c>
      <c r="D41" s="1" t="s">
        <v>186</v>
      </c>
      <c r="E41" s="1" t="s">
        <v>200</v>
      </c>
      <c r="F41" s="1">
        <v>1994</v>
      </c>
      <c r="G41" s="1" t="s">
        <v>194</v>
      </c>
      <c r="H41" s="1">
        <v>110000</v>
      </c>
      <c r="I41" s="1">
        <v>2.5499999999999998</v>
      </c>
      <c r="J41" s="1">
        <f>J40-H41</f>
        <v>4360000</v>
      </c>
      <c r="M41" s="1">
        <v>100</v>
      </c>
    </row>
    <row r="42" spans="1:13" x14ac:dyDescent="0.3">
      <c r="A42" s="1" t="s">
        <v>180</v>
      </c>
      <c r="B42" s="1" t="s">
        <v>182</v>
      </c>
      <c r="C42" s="1">
        <v>1993</v>
      </c>
      <c r="D42" s="1" t="s">
        <v>186</v>
      </c>
      <c r="E42" s="1" t="s">
        <v>200</v>
      </c>
      <c r="F42" s="1">
        <v>1995</v>
      </c>
      <c r="G42" s="1" t="s">
        <v>194</v>
      </c>
      <c r="H42" s="1">
        <v>110000</v>
      </c>
      <c r="I42" s="1">
        <v>2.9</v>
      </c>
      <c r="J42" s="1">
        <f t="shared" ref="J42:J54" si="3">J41-H42</f>
        <v>4250000</v>
      </c>
      <c r="M42" s="1">
        <v>100</v>
      </c>
    </row>
    <row r="43" spans="1:13" x14ac:dyDescent="0.3">
      <c r="A43" s="1" t="s">
        <v>180</v>
      </c>
      <c r="B43" s="1" t="s">
        <v>182</v>
      </c>
      <c r="C43" s="1">
        <v>1993</v>
      </c>
      <c r="D43" s="1" t="s">
        <v>186</v>
      </c>
      <c r="E43" s="1" t="s">
        <v>200</v>
      </c>
      <c r="F43" s="1">
        <v>1996</v>
      </c>
      <c r="G43" s="1" t="s">
        <v>194</v>
      </c>
      <c r="H43" s="1">
        <v>210000</v>
      </c>
      <c r="I43" s="1">
        <v>3.3</v>
      </c>
      <c r="J43" s="1">
        <f t="shared" si="3"/>
        <v>4040000</v>
      </c>
      <c r="M43" s="1">
        <v>100</v>
      </c>
    </row>
    <row r="44" spans="1:13" x14ac:dyDescent="0.3">
      <c r="A44" s="1" t="s">
        <v>180</v>
      </c>
      <c r="B44" s="1" t="s">
        <v>182</v>
      </c>
      <c r="C44" s="1">
        <v>1993</v>
      </c>
      <c r="D44" s="1" t="s">
        <v>186</v>
      </c>
      <c r="E44" s="1" t="s">
        <v>200</v>
      </c>
      <c r="F44" s="1">
        <v>1997</v>
      </c>
      <c r="G44" s="1" t="s">
        <v>194</v>
      </c>
      <c r="H44" s="1">
        <v>210000</v>
      </c>
      <c r="I44" s="1">
        <v>3.55</v>
      </c>
      <c r="J44" s="1">
        <f t="shared" si="3"/>
        <v>3830000</v>
      </c>
      <c r="M44" s="1">
        <v>100</v>
      </c>
    </row>
    <row r="45" spans="1:13" x14ac:dyDescent="0.3">
      <c r="A45" s="1" t="s">
        <v>180</v>
      </c>
      <c r="B45" s="1" t="s">
        <v>182</v>
      </c>
      <c r="C45" s="1">
        <v>1993</v>
      </c>
      <c r="D45" s="1" t="s">
        <v>186</v>
      </c>
      <c r="E45" s="1" t="s">
        <v>200</v>
      </c>
      <c r="F45" s="1">
        <v>1998</v>
      </c>
      <c r="G45" s="1" t="s">
        <v>194</v>
      </c>
      <c r="H45" s="1">
        <v>225000</v>
      </c>
      <c r="I45" s="1">
        <v>3.85</v>
      </c>
      <c r="J45" s="1">
        <f t="shared" si="3"/>
        <v>3605000</v>
      </c>
      <c r="M45" s="1">
        <v>100</v>
      </c>
    </row>
    <row r="46" spans="1:13" x14ac:dyDescent="0.3">
      <c r="A46" s="1" t="s">
        <v>180</v>
      </c>
      <c r="B46" s="1" t="s">
        <v>182</v>
      </c>
      <c r="C46" s="1">
        <v>1993</v>
      </c>
      <c r="D46" s="1" t="s">
        <v>186</v>
      </c>
      <c r="E46" s="1" t="s">
        <v>200</v>
      </c>
      <c r="F46" s="1">
        <v>1999</v>
      </c>
      <c r="G46" s="1" t="s">
        <v>194</v>
      </c>
      <c r="H46" s="1">
        <v>230000</v>
      </c>
      <c r="I46" s="1">
        <v>4.1500000000000004</v>
      </c>
      <c r="J46" s="1">
        <f t="shared" si="3"/>
        <v>3375000</v>
      </c>
      <c r="M46" s="1">
        <v>100</v>
      </c>
    </row>
    <row r="47" spans="1:13" x14ac:dyDescent="0.3">
      <c r="A47" s="1" t="s">
        <v>180</v>
      </c>
      <c r="B47" s="1" t="s">
        <v>182</v>
      </c>
      <c r="C47" s="1">
        <v>1993</v>
      </c>
      <c r="D47" s="1" t="s">
        <v>186</v>
      </c>
      <c r="E47" s="1" t="s">
        <v>200</v>
      </c>
      <c r="F47" s="1">
        <v>2000</v>
      </c>
      <c r="G47" s="1" t="s">
        <v>194</v>
      </c>
      <c r="H47" s="1">
        <v>240000</v>
      </c>
      <c r="I47" s="1">
        <v>4.45</v>
      </c>
      <c r="J47" s="1">
        <f t="shared" si="3"/>
        <v>3135000</v>
      </c>
      <c r="M47" s="1">
        <v>100</v>
      </c>
    </row>
    <row r="48" spans="1:13" x14ac:dyDescent="0.3">
      <c r="A48" s="1" t="s">
        <v>180</v>
      </c>
      <c r="B48" s="1" t="s">
        <v>182</v>
      </c>
      <c r="C48" s="1">
        <v>1993</v>
      </c>
      <c r="D48" s="1" t="s">
        <v>186</v>
      </c>
      <c r="E48" s="1" t="s">
        <v>200</v>
      </c>
      <c r="F48" s="1">
        <v>2001</v>
      </c>
      <c r="G48" s="1" t="s">
        <v>194</v>
      </c>
      <c r="H48" s="1">
        <v>250000</v>
      </c>
      <c r="I48" s="1">
        <v>4.6500000000000004</v>
      </c>
      <c r="J48" s="1">
        <f t="shared" si="3"/>
        <v>2885000</v>
      </c>
      <c r="M48" s="1">
        <v>100</v>
      </c>
    </row>
    <row r="49" spans="1:13" x14ac:dyDescent="0.3">
      <c r="A49" s="1" t="s">
        <v>180</v>
      </c>
      <c r="B49" s="1" t="s">
        <v>182</v>
      </c>
      <c r="C49" s="1">
        <v>1993</v>
      </c>
      <c r="D49" s="1" t="s">
        <v>186</v>
      </c>
      <c r="E49" s="1" t="s">
        <v>200</v>
      </c>
      <c r="F49" s="1">
        <v>2002</v>
      </c>
      <c r="G49" s="1" t="s">
        <v>194</v>
      </c>
      <c r="H49" s="1">
        <v>260000</v>
      </c>
      <c r="I49" s="1">
        <v>4.75</v>
      </c>
      <c r="J49" s="1">
        <f t="shared" si="3"/>
        <v>2625000</v>
      </c>
      <c r="M49" s="1">
        <v>99.622</v>
      </c>
    </row>
    <row r="50" spans="1:13" x14ac:dyDescent="0.3">
      <c r="A50" s="1" t="s">
        <v>180</v>
      </c>
      <c r="B50" s="1" t="s">
        <v>182</v>
      </c>
      <c r="C50" s="1">
        <v>1993</v>
      </c>
      <c r="D50" s="1" t="s">
        <v>186</v>
      </c>
      <c r="E50" s="1" t="s">
        <v>200</v>
      </c>
      <c r="F50" s="1">
        <v>2003</v>
      </c>
      <c r="G50" s="1" t="s">
        <v>194</v>
      </c>
      <c r="H50" s="1">
        <v>270000</v>
      </c>
      <c r="I50" s="1">
        <v>4.8499999999999996</v>
      </c>
      <c r="J50" s="1">
        <f t="shared" si="3"/>
        <v>2355000</v>
      </c>
      <c r="M50" s="1">
        <v>99.593000000000004</v>
      </c>
    </row>
    <row r="51" spans="1:13" x14ac:dyDescent="0.3">
      <c r="A51" s="1" t="s">
        <v>180</v>
      </c>
      <c r="B51" s="1" t="s">
        <v>182</v>
      </c>
      <c r="C51" s="1">
        <v>1993</v>
      </c>
      <c r="D51" s="1" t="s">
        <v>186</v>
      </c>
      <c r="E51" s="1" t="s">
        <v>200</v>
      </c>
      <c r="F51" s="1">
        <v>2004</v>
      </c>
      <c r="G51" s="1" t="s">
        <v>194</v>
      </c>
      <c r="H51" s="1">
        <v>290000</v>
      </c>
      <c r="I51" s="1">
        <v>5</v>
      </c>
      <c r="J51" s="1">
        <f t="shared" si="3"/>
        <v>2065000</v>
      </c>
      <c r="M51" s="1">
        <v>100</v>
      </c>
    </row>
    <row r="52" spans="1:13" x14ac:dyDescent="0.3">
      <c r="A52" s="1" t="s">
        <v>180</v>
      </c>
      <c r="B52" s="1" t="s">
        <v>182</v>
      </c>
      <c r="C52" s="1">
        <v>1993</v>
      </c>
      <c r="D52" s="1" t="s">
        <v>186</v>
      </c>
      <c r="E52" s="1" t="s">
        <v>200</v>
      </c>
      <c r="F52" s="1">
        <v>2005</v>
      </c>
      <c r="G52" s="1" t="s">
        <v>194</v>
      </c>
      <c r="H52" s="1">
        <v>300000</v>
      </c>
      <c r="I52" s="1">
        <v>5.15</v>
      </c>
      <c r="J52" s="1">
        <f t="shared" si="3"/>
        <v>1765000</v>
      </c>
      <c r="M52" s="1">
        <v>99.543999999999997</v>
      </c>
    </row>
    <row r="53" spans="1:13" x14ac:dyDescent="0.3">
      <c r="A53" s="1" t="s">
        <v>180</v>
      </c>
      <c r="B53" s="1" t="s">
        <v>182</v>
      </c>
      <c r="C53" s="1">
        <v>1993</v>
      </c>
      <c r="D53" s="1" t="s">
        <v>186</v>
      </c>
      <c r="E53" s="1" t="s">
        <v>200</v>
      </c>
      <c r="F53" s="1">
        <v>2006</v>
      </c>
      <c r="G53" s="1" t="s">
        <v>194</v>
      </c>
      <c r="H53" s="1">
        <v>315000</v>
      </c>
      <c r="I53" s="1">
        <v>5.3</v>
      </c>
      <c r="J53" s="1">
        <f t="shared" si="3"/>
        <v>1450000</v>
      </c>
      <c r="M53" s="1">
        <v>99.522999999999996</v>
      </c>
    </row>
    <row r="54" spans="1:13" x14ac:dyDescent="0.3">
      <c r="A54" s="1" t="s">
        <v>180</v>
      </c>
      <c r="B54" s="1" t="s">
        <v>182</v>
      </c>
      <c r="C54" s="1">
        <v>1993</v>
      </c>
      <c r="D54" s="1" t="s">
        <v>186</v>
      </c>
      <c r="E54" s="1" t="s">
        <v>200</v>
      </c>
      <c r="F54" s="1">
        <v>2007</v>
      </c>
      <c r="G54" s="1" t="s">
        <v>194</v>
      </c>
      <c r="H54" s="1">
        <v>335000</v>
      </c>
      <c r="I54" s="1">
        <v>5.4</v>
      </c>
      <c r="J54" s="1">
        <f t="shared" si="3"/>
        <v>1115000</v>
      </c>
      <c r="M54" s="1">
        <v>99.503</v>
      </c>
    </row>
    <row r="55" spans="1:13" x14ac:dyDescent="0.3">
      <c r="A55" s="1" t="s">
        <v>180</v>
      </c>
      <c r="B55" s="1" t="s">
        <v>182</v>
      </c>
      <c r="C55" s="1">
        <v>1993</v>
      </c>
      <c r="D55" s="1" t="s">
        <v>186</v>
      </c>
      <c r="E55" s="1" t="s">
        <v>200</v>
      </c>
      <c r="F55" s="1">
        <v>2008</v>
      </c>
      <c r="G55" s="1" t="s">
        <v>194</v>
      </c>
      <c r="H55" s="1">
        <v>355000</v>
      </c>
      <c r="I55" s="1">
        <v>5.45</v>
      </c>
      <c r="J55" s="1">
        <f>J54-H55</f>
        <v>760000</v>
      </c>
      <c r="M55" s="1">
        <v>99.481999999999999</v>
      </c>
    </row>
    <row r="56" spans="1:13" x14ac:dyDescent="0.3">
      <c r="A56" s="1" t="s">
        <v>180</v>
      </c>
      <c r="B56" s="1" t="s">
        <v>182</v>
      </c>
      <c r="C56" s="1">
        <v>1993</v>
      </c>
      <c r="D56" s="1" t="s">
        <v>186</v>
      </c>
      <c r="E56" s="1" t="s">
        <v>193</v>
      </c>
      <c r="F56" s="1">
        <v>2009</v>
      </c>
      <c r="G56" s="1" t="s">
        <v>194</v>
      </c>
      <c r="H56" s="1">
        <v>370000</v>
      </c>
      <c r="I56" s="1">
        <v>5.6</v>
      </c>
      <c r="J56" s="1">
        <f>J55-H56</f>
        <v>390000</v>
      </c>
      <c r="M56" s="1">
        <v>99.75</v>
      </c>
    </row>
    <row r="57" spans="1:13" x14ac:dyDescent="0.3">
      <c r="A57" s="1" t="s">
        <v>180</v>
      </c>
      <c r="B57" s="1" t="s">
        <v>182</v>
      </c>
      <c r="C57" s="1">
        <v>1993</v>
      </c>
      <c r="D57" s="1" t="s">
        <v>186</v>
      </c>
      <c r="E57" s="1" t="s">
        <v>193</v>
      </c>
      <c r="F57" s="1">
        <v>2010</v>
      </c>
      <c r="G57" s="1" t="s">
        <v>194</v>
      </c>
      <c r="H57" s="1">
        <v>390000</v>
      </c>
      <c r="I57" s="1">
        <v>5.6</v>
      </c>
      <c r="J57" s="1">
        <f>J56-H57</f>
        <v>0</v>
      </c>
      <c r="M57" s="1">
        <v>99.75</v>
      </c>
    </row>
    <row r="58" spans="1:13" x14ac:dyDescent="0.3">
      <c r="A58" s="1" t="s">
        <v>180</v>
      </c>
      <c r="B58" s="1" t="s">
        <v>182</v>
      </c>
      <c r="C58" s="1">
        <v>1993</v>
      </c>
      <c r="D58" s="1" t="s">
        <v>257</v>
      </c>
      <c r="E58" s="1" t="s">
        <v>200</v>
      </c>
      <c r="F58" s="1">
        <v>1994</v>
      </c>
      <c r="G58" s="1" t="s">
        <v>194</v>
      </c>
      <c r="H58" s="1">
        <v>65000</v>
      </c>
      <c r="I58" s="1">
        <v>2.5499999999999998</v>
      </c>
      <c r="J58" s="1">
        <f>2635000-H58</f>
        <v>2570000</v>
      </c>
      <c r="M58" s="1">
        <v>100</v>
      </c>
    </row>
    <row r="59" spans="1:13" x14ac:dyDescent="0.3">
      <c r="A59" s="1" t="s">
        <v>180</v>
      </c>
      <c r="B59" s="1" t="s">
        <v>182</v>
      </c>
      <c r="C59" s="1">
        <v>1993</v>
      </c>
      <c r="D59" s="1" t="s">
        <v>257</v>
      </c>
      <c r="E59" s="1" t="s">
        <v>200</v>
      </c>
      <c r="F59" s="1">
        <v>1995</v>
      </c>
      <c r="G59" s="1" t="s">
        <v>194</v>
      </c>
      <c r="H59" s="1">
        <v>90000</v>
      </c>
      <c r="I59" s="1">
        <v>2.9</v>
      </c>
      <c r="J59" s="1">
        <f t="shared" ref="J59:J72" si="4">J58-H59</f>
        <v>2480000</v>
      </c>
      <c r="M59" s="1">
        <v>100</v>
      </c>
    </row>
    <row r="60" spans="1:13" x14ac:dyDescent="0.3">
      <c r="A60" s="1" t="s">
        <v>180</v>
      </c>
      <c r="B60" s="1" t="s">
        <v>182</v>
      </c>
      <c r="C60" s="1">
        <v>1993</v>
      </c>
      <c r="D60" s="1" t="s">
        <v>257</v>
      </c>
      <c r="E60" s="1" t="s">
        <v>200</v>
      </c>
      <c r="F60" s="1">
        <v>1996</v>
      </c>
      <c r="G60" s="1" t="s">
        <v>194</v>
      </c>
      <c r="H60" s="1">
        <v>90000</v>
      </c>
      <c r="I60" s="1">
        <v>3.3</v>
      </c>
      <c r="J60" s="1">
        <f t="shared" si="4"/>
        <v>2390000</v>
      </c>
      <c r="M60" s="1">
        <v>100</v>
      </c>
    </row>
    <row r="61" spans="1:13" x14ac:dyDescent="0.3">
      <c r="A61" s="1" t="s">
        <v>180</v>
      </c>
      <c r="B61" s="1" t="s">
        <v>182</v>
      </c>
      <c r="C61" s="1">
        <v>1993</v>
      </c>
      <c r="D61" s="1" t="s">
        <v>257</v>
      </c>
      <c r="E61" s="1" t="s">
        <v>200</v>
      </c>
      <c r="F61" s="1">
        <v>1997</v>
      </c>
      <c r="G61" s="1" t="s">
        <v>194</v>
      </c>
      <c r="H61" s="1">
        <v>95000</v>
      </c>
      <c r="I61" s="1">
        <v>3.55</v>
      </c>
      <c r="J61" s="1">
        <f t="shared" si="4"/>
        <v>2295000</v>
      </c>
      <c r="M61" s="1">
        <v>100</v>
      </c>
    </row>
    <row r="62" spans="1:13" x14ac:dyDescent="0.3">
      <c r="A62" s="1" t="s">
        <v>180</v>
      </c>
      <c r="B62" s="1" t="s">
        <v>182</v>
      </c>
      <c r="C62" s="1">
        <v>1993</v>
      </c>
      <c r="D62" s="1" t="s">
        <v>257</v>
      </c>
      <c r="E62" s="1" t="s">
        <v>200</v>
      </c>
      <c r="F62" s="1">
        <v>1998</v>
      </c>
      <c r="G62" s="1" t="s">
        <v>194</v>
      </c>
      <c r="H62" s="1">
        <v>100000</v>
      </c>
      <c r="I62" s="1">
        <v>3.85</v>
      </c>
      <c r="J62" s="1">
        <f t="shared" si="4"/>
        <v>2195000</v>
      </c>
      <c r="M62" s="1">
        <v>100</v>
      </c>
    </row>
    <row r="63" spans="1:13" x14ac:dyDescent="0.3">
      <c r="A63" s="1" t="s">
        <v>180</v>
      </c>
      <c r="B63" s="1" t="s">
        <v>182</v>
      </c>
      <c r="C63" s="1">
        <v>1993</v>
      </c>
      <c r="D63" s="1" t="s">
        <v>257</v>
      </c>
      <c r="E63" s="1" t="s">
        <v>200</v>
      </c>
      <c r="F63" s="1">
        <v>1999</v>
      </c>
      <c r="G63" s="1" t="s">
        <v>194</v>
      </c>
      <c r="H63" s="1">
        <v>100000</v>
      </c>
      <c r="I63" s="1">
        <v>4.1500000000000004</v>
      </c>
      <c r="J63" s="1">
        <f t="shared" si="4"/>
        <v>2095000</v>
      </c>
      <c r="M63" s="1">
        <v>100</v>
      </c>
    </row>
    <row r="64" spans="1:13" x14ac:dyDescent="0.3">
      <c r="A64" s="1" t="s">
        <v>180</v>
      </c>
      <c r="B64" s="1" t="s">
        <v>182</v>
      </c>
      <c r="C64" s="1">
        <v>1993</v>
      </c>
      <c r="D64" s="1" t="s">
        <v>257</v>
      </c>
      <c r="E64" s="1" t="s">
        <v>200</v>
      </c>
      <c r="F64" s="1">
        <v>2000</v>
      </c>
      <c r="G64" s="1" t="s">
        <v>194</v>
      </c>
      <c r="H64" s="1">
        <v>105000</v>
      </c>
      <c r="I64" s="1">
        <v>4.45</v>
      </c>
      <c r="J64" s="1">
        <f t="shared" si="4"/>
        <v>1990000</v>
      </c>
      <c r="M64" s="1">
        <v>100</v>
      </c>
    </row>
    <row r="65" spans="1:13" x14ac:dyDescent="0.3">
      <c r="A65" s="1" t="s">
        <v>180</v>
      </c>
      <c r="B65" s="1" t="s">
        <v>182</v>
      </c>
      <c r="C65" s="1">
        <v>1993</v>
      </c>
      <c r="D65" s="1" t="s">
        <v>257</v>
      </c>
      <c r="E65" s="1" t="s">
        <v>200</v>
      </c>
      <c r="F65" s="1">
        <v>2001</v>
      </c>
      <c r="G65" s="1" t="s">
        <v>194</v>
      </c>
      <c r="H65" s="1">
        <v>110000</v>
      </c>
      <c r="I65" s="1">
        <v>4.6500000000000004</v>
      </c>
      <c r="J65" s="1">
        <f t="shared" si="4"/>
        <v>1880000</v>
      </c>
      <c r="M65" s="1">
        <v>100</v>
      </c>
    </row>
    <row r="66" spans="1:13" x14ac:dyDescent="0.3">
      <c r="A66" s="1" t="s">
        <v>180</v>
      </c>
      <c r="B66" s="1" t="s">
        <v>182</v>
      </c>
      <c r="C66" s="1">
        <v>1993</v>
      </c>
      <c r="D66" s="1" t="s">
        <v>257</v>
      </c>
      <c r="E66" s="1" t="s">
        <v>200</v>
      </c>
      <c r="F66" s="1">
        <v>2002</v>
      </c>
      <c r="G66" s="1" t="s">
        <v>194</v>
      </c>
      <c r="H66" s="1">
        <v>115000</v>
      </c>
      <c r="I66" s="1">
        <v>4.75</v>
      </c>
      <c r="J66" s="1">
        <f t="shared" si="4"/>
        <v>1765000</v>
      </c>
      <c r="M66" s="1">
        <v>99.622</v>
      </c>
    </row>
    <row r="67" spans="1:13" x14ac:dyDescent="0.3">
      <c r="A67" s="1" t="s">
        <v>180</v>
      </c>
      <c r="B67" s="1" t="s">
        <v>182</v>
      </c>
      <c r="C67" s="1">
        <v>1993</v>
      </c>
      <c r="D67" s="1" t="s">
        <v>257</v>
      </c>
      <c r="E67" s="1" t="s">
        <v>200</v>
      </c>
      <c r="F67" s="1">
        <v>2003</v>
      </c>
      <c r="G67" s="1" t="s">
        <v>194</v>
      </c>
      <c r="H67" s="1">
        <v>120000</v>
      </c>
      <c r="I67" s="1">
        <v>4.8499999999999996</v>
      </c>
      <c r="J67" s="1">
        <f t="shared" si="4"/>
        <v>1645000</v>
      </c>
      <c r="M67" s="1">
        <v>99.593000000000004</v>
      </c>
    </row>
    <row r="68" spans="1:13" x14ac:dyDescent="0.3">
      <c r="A68" s="1" t="s">
        <v>180</v>
      </c>
      <c r="B68" s="1" t="s">
        <v>182</v>
      </c>
      <c r="C68" s="1">
        <v>1993</v>
      </c>
      <c r="D68" s="1" t="s">
        <v>257</v>
      </c>
      <c r="E68" s="1" t="s">
        <v>200</v>
      </c>
      <c r="F68" s="1">
        <v>2004</v>
      </c>
      <c r="G68" s="1" t="s">
        <v>194</v>
      </c>
      <c r="H68" s="1">
        <v>125000</v>
      </c>
      <c r="I68" s="1">
        <v>5</v>
      </c>
      <c r="J68" s="1">
        <f t="shared" si="4"/>
        <v>1520000</v>
      </c>
      <c r="M68" s="1">
        <v>100</v>
      </c>
    </row>
    <row r="69" spans="1:13" x14ac:dyDescent="0.3">
      <c r="A69" s="1" t="s">
        <v>180</v>
      </c>
      <c r="B69" s="1" t="s">
        <v>182</v>
      </c>
      <c r="C69" s="1">
        <v>1993</v>
      </c>
      <c r="D69" s="1" t="s">
        <v>257</v>
      </c>
      <c r="E69" s="1" t="s">
        <v>200</v>
      </c>
      <c r="F69" s="1">
        <v>2005</v>
      </c>
      <c r="G69" s="1" t="s">
        <v>194</v>
      </c>
      <c r="H69" s="1">
        <v>135000</v>
      </c>
      <c r="I69" s="1">
        <v>5.15</v>
      </c>
      <c r="J69" s="1">
        <f t="shared" si="4"/>
        <v>1385000</v>
      </c>
      <c r="M69" s="1">
        <v>99.543999999999997</v>
      </c>
    </row>
    <row r="70" spans="1:13" x14ac:dyDescent="0.3">
      <c r="A70" s="1" t="s">
        <v>180</v>
      </c>
      <c r="B70" s="1" t="s">
        <v>182</v>
      </c>
      <c r="C70" s="1">
        <v>1993</v>
      </c>
      <c r="D70" s="1" t="s">
        <v>257</v>
      </c>
      <c r="E70" s="1" t="s">
        <v>200</v>
      </c>
      <c r="F70" s="1">
        <v>2006</v>
      </c>
      <c r="G70" s="1" t="s">
        <v>194</v>
      </c>
      <c r="H70" s="1">
        <v>140000</v>
      </c>
      <c r="I70" s="1">
        <v>5.3</v>
      </c>
      <c r="J70" s="1">
        <f t="shared" si="4"/>
        <v>1245000</v>
      </c>
      <c r="M70" s="1">
        <v>99.52</v>
      </c>
    </row>
    <row r="71" spans="1:13" x14ac:dyDescent="0.3">
      <c r="A71" s="1" t="s">
        <v>180</v>
      </c>
      <c r="B71" s="1" t="s">
        <v>182</v>
      </c>
      <c r="C71" s="1">
        <v>1993</v>
      </c>
      <c r="D71" s="1" t="s">
        <v>257</v>
      </c>
      <c r="E71" s="1" t="s">
        <v>200</v>
      </c>
      <c r="F71" s="1">
        <v>2007</v>
      </c>
      <c r="G71" s="1" t="s">
        <v>194</v>
      </c>
      <c r="H71" s="1">
        <v>150000</v>
      </c>
      <c r="I71" s="1">
        <v>5.4</v>
      </c>
      <c r="J71" s="1">
        <f t="shared" si="4"/>
        <v>1095000</v>
      </c>
      <c r="M71" s="1">
        <v>99.503</v>
      </c>
    </row>
    <row r="72" spans="1:13" x14ac:dyDescent="0.3">
      <c r="A72" s="1" t="s">
        <v>180</v>
      </c>
      <c r="B72" s="1" t="s">
        <v>182</v>
      </c>
      <c r="C72" s="1">
        <v>1993</v>
      </c>
      <c r="D72" s="1" t="s">
        <v>257</v>
      </c>
      <c r="E72" s="1" t="s">
        <v>200</v>
      </c>
      <c r="F72" s="1">
        <v>2008</v>
      </c>
      <c r="G72" s="1" t="s">
        <v>194</v>
      </c>
      <c r="H72" s="1">
        <v>155000</v>
      </c>
      <c r="I72" s="1">
        <v>5.45</v>
      </c>
      <c r="J72" s="1">
        <f t="shared" si="4"/>
        <v>940000</v>
      </c>
      <c r="M72" s="1">
        <v>99.481999999999999</v>
      </c>
    </row>
    <row r="73" spans="1:13" x14ac:dyDescent="0.3">
      <c r="A73" s="1" t="s">
        <v>180</v>
      </c>
      <c r="B73" s="1" t="s">
        <v>182</v>
      </c>
      <c r="C73" s="1">
        <v>1993</v>
      </c>
      <c r="D73" s="1" t="s">
        <v>257</v>
      </c>
      <c r="E73" s="1" t="s">
        <v>193</v>
      </c>
      <c r="F73" s="1">
        <v>2009</v>
      </c>
      <c r="G73" s="1" t="s">
        <v>194</v>
      </c>
      <c r="H73" s="1">
        <v>165000</v>
      </c>
      <c r="I73" s="1">
        <v>5.6</v>
      </c>
      <c r="J73" s="1">
        <f t="shared" ref="J73:J76" si="5">J72-H73</f>
        <v>775000</v>
      </c>
      <c r="M73" s="1">
        <v>99.5</v>
      </c>
    </row>
    <row r="74" spans="1:13" x14ac:dyDescent="0.3">
      <c r="A74" s="1" t="s">
        <v>180</v>
      </c>
      <c r="B74" s="1" t="s">
        <v>182</v>
      </c>
      <c r="C74" s="1">
        <v>1993</v>
      </c>
      <c r="D74" s="1" t="s">
        <v>257</v>
      </c>
      <c r="E74" s="1" t="s">
        <v>193</v>
      </c>
      <c r="F74" s="1">
        <v>2010</v>
      </c>
      <c r="G74" s="1" t="s">
        <v>194</v>
      </c>
      <c r="H74" s="1">
        <v>175000</v>
      </c>
      <c r="I74" s="1">
        <v>5.6</v>
      </c>
      <c r="J74" s="1">
        <f t="shared" si="5"/>
        <v>600000</v>
      </c>
      <c r="M74" s="1">
        <v>99.5</v>
      </c>
    </row>
    <row r="75" spans="1:13" x14ac:dyDescent="0.3">
      <c r="A75" s="1" t="s">
        <v>180</v>
      </c>
      <c r="B75" s="1" t="s">
        <v>182</v>
      </c>
      <c r="C75" s="1">
        <v>1993</v>
      </c>
      <c r="D75" s="1" t="s">
        <v>257</v>
      </c>
      <c r="E75" s="1" t="s">
        <v>193</v>
      </c>
      <c r="F75" s="1">
        <v>2011</v>
      </c>
      <c r="G75" s="1" t="s">
        <v>194</v>
      </c>
      <c r="H75" s="1">
        <v>185000</v>
      </c>
      <c r="I75" s="1">
        <v>5.6</v>
      </c>
      <c r="J75" s="1">
        <f t="shared" si="5"/>
        <v>415000</v>
      </c>
      <c r="M75" s="1">
        <v>99.5</v>
      </c>
    </row>
    <row r="76" spans="1:13" x14ac:dyDescent="0.3">
      <c r="A76" s="1" t="s">
        <v>180</v>
      </c>
      <c r="B76" s="1" t="s">
        <v>182</v>
      </c>
      <c r="C76" s="1">
        <v>1993</v>
      </c>
      <c r="D76" s="1" t="s">
        <v>257</v>
      </c>
      <c r="E76" s="1" t="s">
        <v>193</v>
      </c>
      <c r="F76" s="1">
        <v>2012</v>
      </c>
      <c r="G76" s="1" t="s">
        <v>194</v>
      </c>
      <c r="H76" s="1">
        <v>415000</v>
      </c>
      <c r="I76" s="1">
        <v>5.6</v>
      </c>
      <c r="J76" s="1">
        <f t="shared" si="5"/>
        <v>0</v>
      </c>
      <c r="M76" s="1">
        <v>99.5</v>
      </c>
    </row>
    <row r="77" spans="1:13" x14ac:dyDescent="0.3">
      <c r="A77" s="1" t="s">
        <v>180</v>
      </c>
      <c r="B77" s="1" t="s">
        <v>182</v>
      </c>
      <c r="C77" s="1">
        <v>1993</v>
      </c>
      <c r="D77" s="1" t="s">
        <v>273</v>
      </c>
      <c r="E77" s="1" t="s">
        <v>200</v>
      </c>
      <c r="F77" s="1">
        <v>1993</v>
      </c>
      <c r="G77" s="1" t="s">
        <v>194</v>
      </c>
      <c r="H77" s="1">
        <v>135000</v>
      </c>
      <c r="I77" s="1">
        <v>2.5499999999999998</v>
      </c>
      <c r="J77" s="1">
        <f>5565000-H77</f>
        <v>5430000</v>
      </c>
      <c r="M77" s="1">
        <v>100</v>
      </c>
    </row>
    <row r="78" spans="1:13" x14ac:dyDescent="0.3">
      <c r="A78" s="1" t="s">
        <v>180</v>
      </c>
      <c r="B78" s="1" t="s">
        <v>182</v>
      </c>
      <c r="C78" s="1">
        <v>1993</v>
      </c>
      <c r="D78" s="1" t="s">
        <v>273</v>
      </c>
      <c r="E78" s="1" t="s">
        <v>200</v>
      </c>
      <c r="F78" s="1">
        <v>1994</v>
      </c>
      <c r="G78" s="1" t="s">
        <v>194</v>
      </c>
      <c r="H78" s="1">
        <v>215000</v>
      </c>
      <c r="I78" s="1">
        <v>2.6</v>
      </c>
      <c r="J78" s="1">
        <f>J77-H78</f>
        <v>5215000</v>
      </c>
      <c r="M78" s="1">
        <v>100</v>
      </c>
    </row>
    <row r="79" spans="1:13" x14ac:dyDescent="0.3">
      <c r="A79" s="1" t="s">
        <v>180</v>
      </c>
      <c r="B79" s="1" t="s">
        <v>182</v>
      </c>
      <c r="C79" s="1">
        <v>1993</v>
      </c>
      <c r="D79" s="1" t="s">
        <v>273</v>
      </c>
      <c r="E79" s="1" t="s">
        <v>200</v>
      </c>
      <c r="F79" s="1">
        <v>1995</v>
      </c>
      <c r="G79" s="1" t="s">
        <v>194</v>
      </c>
      <c r="H79" s="1">
        <v>215000</v>
      </c>
      <c r="I79" s="1">
        <v>3.1</v>
      </c>
      <c r="J79" s="1">
        <f t="shared" ref="J79:J92" si="6">J78-H79</f>
        <v>5000000</v>
      </c>
      <c r="M79" s="1">
        <v>100</v>
      </c>
    </row>
    <row r="80" spans="1:13" x14ac:dyDescent="0.3">
      <c r="A80" s="1" t="s">
        <v>180</v>
      </c>
      <c r="B80" s="1" t="s">
        <v>182</v>
      </c>
      <c r="C80" s="1">
        <v>1993</v>
      </c>
      <c r="D80" s="1" t="s">
        <v>273</v>
      </c>
      <c r="E80" s="1" t="s">
        <v>200</v>
      </c>
      <c r="F80" s="1">
        <v>1996</v>
      </c>
      <c r="G80" s="1" t="s">
        <v>194</v>
      </c>
      <c r="H80" s="1">
        <v>220000</v>
      </c>
      <c r="I80" s="1">
        <v>3.5</v>
      </c>
      <c r="J80" s="1">
        <f t="shared" si="6"/>
        <v>4780000</v>
      </c>
      <c r="M80" s="1">
        <v>100</v>
      </c>
    </row>
    <row r="81" spans="1:13" x14ac:dyDescent="0.3">
      <c r="A81" s="1" t="s">
        <v>180</v>
      </c>
      <c r="B81" s="1" t="s">
        <v>182</v>
      </c>
      <c r="C81" s="1">
        <v>1993</v>
      </c>
      <c r="D81" s="1" t="s">
        <v>273</v>
      </c>
      <c r="E81" s="1" t="s">
        <v>200</v>
      </c>
      <c r="F81" s="1">
        <v>1997</v>
      </c>
      <c r="G81" s="1" t="s">
        <v>194</v>
      </c>
      <c r="H81" s="1">
        <v>230000</v>
      </c>
      <c r="I81" s="1">
        <v>3.75</v>
      </c>
      <c r="J81" s="1">
        <f t="shared" si="6"/>
        <v>4550000</v>
      </c>
      <c r="M81" s="1">
        <v>100</v>
      </c>
    </row>
    <row r="82" spans="1:13" x14ac:dyDescent="0.3">
      <c r="A82" s="1" t="s">
        <v>180</v>
      </c>
      <c r="B82" s="1" t="s">
        <v>182</v>
      </c>
      <c r="C82" s="1">
        <v>1993</v>
      </c>
      <c r="D82" s="1" t="s">
        <v>273</v>
      </c>
      <c r="E82" s="1" t="s">
        <v>200</v>
      </c>
      <c r="F82" s="1">
        <v>1998</v>
      </c>
      <c r="G82" s="1" t="s">
        <v>194</v>
      </c>
      <c r="H82" s="1">
        <v>245000</v>
      </c>
      <c r="I82" s="1">
        <v>3.9</v>
      </c>
      <c r="J82" s="1">
        <f t="shared" si="6"/>
        <v>4305000</v>
      </c>
      <c r="M82" s="1">
        <v>100</v>
      </c>
    </row>
    <row r="83" spans="1:13" x14ac:dyDescent="0.3">
      <c r="A83" s="1" t="s">
        <v>180</v>
      </c>
      <c r="B83" s="1" t="s">
        <v>182</v>
      </c>
      <c r="C83" s="1">
        <v>1993</v>
      </c>
      <c r="D83" s="1" t="s">
        <v>273</v>
      </c>
      <c r="E83" s="1" t="s">
        <v>200</v>
      </c>
      <c r="F83" s="1">
        <v>1999</v>
      </c>
      <c r="G83" s="1" t="s">
        <v>194</v>
      </c>
      <c r="H83" s="1">
        <v>250000</v>
      </c>
      <c r="I83" s="1">
        <v>4</v>
      </c>
      <c r="J83" s="1">
        <f t="shared" si="6"/>
        <v>4055000</v>
      </c>
      <c r="M83" s="1">
        <v>100</v>
      </c>
    </row>
    <row r="84" spans="1:13" x14ac:dyDescent="0.3">
      <c r="A84" s="1" t="s">
        <v>180</v>
      </c>
      <c r="B84" s="1" t="s">
        <v>182</v>
      </c>
      <c r="C84" s="1">
        <v>1993</v>
      </c>
      <c r="D84" s="1" t="s">
        <v>273</v>
      </c>
      <c r="E84" s="1" t="s">
        <v>200</v>
      </c>
      <c r="F84" s="1">
        <v>2000</v>
      </c>
      <c r="G84" s="1" t="s">
        <v>194</v>
      </c>
      <c r="H84" s="1">
        <v>260000</v>
      </c>
      <c r="I84" s="1">
        <v>4.2</v>
      </c>
      <c r="J84" s="1">
        <f t="shared" si="6"/>
        <v>3795000</v>
      </c>
      <c r="M84" s="1">
        <v>100</v>
      </c>
    </row>
    <row r="85" spans="1:13" x14ac:dyDescent="0.3">
      <c r="A85" s="1" t="s">
        <v>180</v>
      </c>
      <c r="B85" s="1" t="s">
        <v>182</v>
      </c>
      <c r="C85" s="1">
        <v>1993</v>
      </c>
      <c r="D85" s="1" t="s">
        <v>273</v>
      </c>
      <c r="E85" s="1" t="s">
        <v>200</v>
      </c>
      <c r="F85" s="1">
        <v>2001</v>
      </c>
      <c r="G85" s="1" t="s">
        <v>194</v>
      </c>
      <c r="H85" s="1">
        <v>270000</v>
      </c>
      <c r="I85" s="1">
        <v>4.4000000000000004</v>
      </c>
      <c r="J85" s="1">
        <f t="shared" si="6"/>
        <v>3525000</v>
      </c>
      <c r="M85" s="1">
        <v>100</v>
      </c>
    </row>
    <row r="86" spans="1:13" x14ac:dyDescent="0.3">
      <c r="A86" s="1" t="s">
        <v>180</v>
      </c>
      <c r="B86" s="1" t="s">
        <v>182</v>
      </c>
      <c r="C86" s="1">
        <v>1993</v>
      </c>
      <c r="D86" s="1" t="s">
        <v>273</v>
      </c>
      <c r="E86" s="1" t="s">
        <v>200</v>
      </c>
      <c r="F86" s="1">
        <v>2002</v>
      </c>
      <c r="G86" s="1" t="s">
        <v>194</v>
      </c>
      <c r="H86" s="1">
        <v>280000</v>
      </c>
      <c r="I86" s="1">
        <v>4.5</v>
      </c>
      <c r="J86" s="1">
        <f t="shared" si="6"/>
        <v>3245000</v>
      </c>
      <c r="M86" s="1">
        <v>100</v>
      </c>
    </row>
    <row r="87" spans="1:13" x14ac:dyDescent="0.3">
      <c r="A87" s="1" t="s">
        <v>180</v>
      </c>
      <c r="B87" s="1" t="s">
        <v>182</v>
      </c>
      <c r="C87" s="1">
        <v>1993</v>
      </c>
      <c r="D87" s="1" t="s">
        <v>273</v>
      </c>
      <c r="E87" s="1" t="s">
        <v>200</v>
      </c>
      <c r="F87" s="1">
        <v>2003</v>
      </c>
      <c r="G87" s="1" t="s">
        <v>194</v>
      </c>
      <c r="H87" s="1">
        <v>295000</v>
      </c>
      <c r="I87" s="1">
        <v>4.7</v>
      </c>
      <c r="J87" s="1">
        <f t="shared" si="6"/>
        <v>2950000</v>
      </c>
      <c r="M87" s="1">
        <v>100</v>
      </c>
    </row>
    <row r="88" spans="1:13" x14ac:dyDescent="0.3">
      <c r="A88" s="1" t="s">
        <v>180</v>
      </c>
      <c r="B88" s="1" t="s">
        <v>182</v>
      </c>
      <c r="C88" s="1">
        <v>1993</v>
      </c>
      <c r="D88" s="1" t="s">
        <v>273</v>
      </c>
      <c r="E88" s="1" t="s">
        <v>200</v>
      </c>
      <c r="F88" s="1">
        <v>2004</v>
      </c>
      <c r="G88" s="1" t="s">
        <v>194</v>
      </c>
      <c r="H88" s="1">
        <v>305000</v>
      </c>
      <c r="I88" s="1">
        <v>4.8499999999999996</v>
      </c>
      <c r="J88" s="1">
        <f t="shared" si="6"/>
        <v>2645000</v>
      </c>
      <c r="M88" s="1">
        <v>100</v>
      </c>
    </row>
    <row r="89" spans="1:13" x14ac:dyDescent="0.3">
      <c r="A89" s="1" t="s">
        <v>180</v>
      </c>
      <c r="B89" s="1" t="s">
        <v>182</v>
      </c>
      <c r="C89" s="1">
        <v>1993</v>
      </c>
      <c r="D89" s="1" t="s">
        <v>273</v>
      </c>
      <c r="E89" s="1" t="s">
        <v>200</v>
      </c>
      <c r="F89" s="1">
        <v>2005</v>
      </c>
      <c r="G89" s="1" t="s">
        <v>194</v>
      </c>
      <c r="H89" s="1">
        <v>325000</v>
      </c>
      <c r="I89" s="1">
        <v>5</v>
      </c>
      <c r="J89" s="1">
        <f t="shared" si="6"/>
        <v>2320000</v>
      </c>
      <c r="M89" s="1">
        <v>100</v>
      </c>
    </row>
    <row r="90" spans="1:13" x14ac:dyDescent="0.3">
      <c r="A90" s="1" t="s">
        <v>180</v>
      </c>
      <c r="B90" s="1" t="s">
        <v>182</v>
      </c>
      <c r="C90" s="1">
        <v>1993</v>
      </c>
      <c r="D90" s="1" t="s">
        <v>273</v>
      </c>
      <c r="E90" s="1" t="s">
        <v>200</v>
      </c>
      <c r="F90" s="1">
        <v>2006</v>
      </c>
      <c r="G90" s="1" t="s">
        <v>194</v>
      </c>
      <c r="H90" s="1">
        <v>340000</v>
      </c>
      <c r="I90" s="1">
        <v>5</v>
      </c>
      <c r="J90" s="1">
        <f t="shared" si="6"/>
        <v>1980000</v>
      </c>
      <c r="M90" s="1">
        <v>99.039000000000001</v>
      </c>
    </row>
    <row r="91" spans="1:13" x14ac:dyDescent="0.3">
      <c r="A91" s="1" t="s">
        <v>180</v>
      </c>
      <c r="B91" s="1" t="s">
        <v>182</v>
      </c>
      <c r="C91" s="1">
        <v>1993</v>
      </c>
      <c r="D91" s="1" t="s">
        <v>273</v>
      </c>
      <c r="E91" s="1" t="s">
        <v>200</v>
      </c>
      <c r="F91" s="1">
        <v>2007</v>
      </c>
      <c r="G91" s="1" t="s">
        <v>194</v>
      </c>
      <c r="H91" s="1">
        <v>360000</v>
      </c>
      <c r="I91" s="1">
        <v>5.0999999999999996</v>
      </c>
      <c r="J91" s="1">
        <f t="shared" si="6"/>
        <v>1620000</v>
      </c>
      <c r="M91" s="1">
        <v>99.492000000000004</v>
      </c>
    </row>
    <row r="92" spans="1:13" x14ac:dyDescent="0.3">
      <c r="A92" s="1" t="s">
        <v>180</v>
      </c>
      <c r="B92" s="1" t="s">
        <v>182</v>
      </c>
      <c r="C92" s="1">
        <v>1993</v>
      </c>
      <c r="D92" s="1" t="s">
        <v>273</v>
      </c>
      <c r="E92" s="1" t="s">
        <v>200</v>
      </c>
      <c r="F92" s="1">
        <v>2008</v>
      </c>
      <c r="G92" s="1" t="s">
        <v>194</v>
      </c>
      <c r="H92" s="1">
        <v>375000</v>
      </c>
      <c r="I92" s="1">
        <v>5.15</v>
      </c>
      <c r="J92" s="1">
        <f t="shared" si="6"/>
        <v>1245000</v>
      </c>
      <c r="M92" s="1">
        <v>99.47</v>
      </c>
    </row>
    <row r="93" spans="1:13" x14ac:dyDescent="0.3">
      <c r="A93" s="1" t="s">
        <v>180</v>
      </c>
      <c r="B93" s="1" t="s">
        <v>182</v>
      </c>
      <c r="C93" s="1">
        <v>1993</v>
      </c>
      <c r="D93" s="1" t="s">
        <v>273</v>
      </c>
      <c r="E93" s="1" t="s">
        <v>193</v>
      </c>
      <c r="F93" s="1">
        <v>2009</v>
      </c>
      <c r="G93" s="1" t="s">
        <v>194</v>
      </c>
      <c r="H93" s="1">
        <v>395000</v>
      </c>
      <c r="I93" s="1">
        <v>5.3</v>
      </c>
      <c r="J93" s="1">
        <f>J92-H93</f>
        <v>850000</v>
      </c>
      <c r="M93" s="1">
        <v>99.126999999999995</v>
      </c>
    </row>
    <row r="94" spans="1:13" x14ac:dyDescent="0.3">
      <c r="A94" s="1" t="s">
        <v>180</v>
      </c>
      <c r="B94" s="1" t="s">
        <v>182</v>
      </c>
      <c r="C94" s="1">
        <v>1993</v>
      </c>
      <c r="D94" s="1" t="s">
        <v>273</v>
      </c>
      <c r="E94" s="1" t="s">
        <v>193</v>
      </c>
      <c r="F94" s="1">
        <v>2010</v>
      </c>
      <c r="G94" s="1" t="s">
        <v>194</v>
      </c>
      <c r="H94" s="1">
        <v>415000</v>
      </c>
      <c r="I94" s="1">
        <v>5.3</v>
      </c>
      <c r="J94" s="1">
        <f>J93-H94</f>
        <v>435000</v>
      </c>
      <c r="M94" s="1">
        <v>99.126999999999995</v>
      </c>
    </row>
    <row r="95" spans="1:13" x14ac:dyDescent="0.3">
      <c r="A95" s="1" t="s">
        <v>180</v>
      </c>
      <c r="B95" s="1" t="s">
        <v>182</v>
      </c>
      <c r="C95" s="1">
        <v>1993</v>
      </c>
      <c r="D95" s="1" t="s">
        <v>273</v>
      </c>
      <c r="E95" s="1" t="s">
        <v>193</v>
      </c>
      <c r="F95" s="1">
        <v>2011</v>
      </c>
      <c r="G95" s="1" t="s">
        <v>194</v>
      </c>
      <c r="H95" s="1">
        <v>435000</v>
      </c>
      <c r="I95" s="1">
        <v>5.3</v>
      </c>
      <c r="J95" s="1">
        <f>J94-H95</f>
        <v>0</v>
      </c>
      <c r="M95" s="1">
        <v>99.126999999999995</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
  <sheetViews>
    <sheetView workbookViewId="0">
      <selection activeCell="E19" sqref="E19"/>
    </sheetView>
  </sheetViews>
  <sheetFormatPr defaultColWidth="8.77734375" defaultRowHeight="14.4" x14ac:dyDescent="0.3"/>
  <cols>
    <col min="1" max="16384" width="8.77734375" style="1"/>
  </cols>
  <sheetData>
    <row r="1" spans="1:6" x14ac:dyDescent="0.3">
      <c r="A1" s="2" t="s">
        <v>0</v>
      </c>
      <c r="B1" s="2" t="s">
        <v>27</v>
      </c>
      <c r="C1" s="2" t="s">
        <v>2</v>
      </c>
      <c r="D1" s="5" t="s">
        <v>3</v>
      </c>
      <c r="E1" s="4" t="s">
        <v>107</v>
      </c>
      <c r="F1" s="4" t="s">
        <v>96</v>
      </c>
    </row>
    <row r="2" spans="1:6" x14ac:dyDescent="0.3">
      <c r="A2" s="1" t="s">
        <v>180</v>
      </c>
      <c r="B2" s="1" t="s">
        <v>182</v>
      </c>
      <c r="C2" s="1">
        <v>1990</v>
      </c>
      <c r="D2" s="1">
        <v>3514073.21</v>
      </c>
      <c r="E2" s="1" t="s">
        <v>195</v>
      </c>
    </row>
    <row r="3" spans="1:6" x14ac:dyDescent="0.3">
      <c r="A3" s="1" t="s">
        <v>180</v>
      </c>
      <c r="B3" s="1" t="s">
        <v>182</v>
      </c>
      <c r="C3" s="1">
        <v>1990</v>
      </c>
      <c r="D3" s="1">
        <v>423183.75</v>
      </c>
      <c r="E3" s="1" t="s">
        <v>196</v>
      </c>
    </row>
    <row r="4" spans="1:6" x14ac:dyDescent="0.3">
      <c r="A4" s="1" t="s">
        <v>180</v>
      </c>
      <c r="B4" s="1" t="s">
        <v>182</v>
      </c>
      <c r="C4" s="1">
        <v>1990</v>
      </c>
      <c r="D4" s="1">
        <v>415950</v>
      </c>
      <c r="E4" s="1" t="s">
        <v>197</v>
      </c>
    </row>
    <row r="5" spans="1:6" x14ac:dyDescent="0.3">
      <c r="A5" s="1" t="s">
        <v>180</v>
      </c>
      <c r="B5" s="1" t="s">
        <v>182</v>
      </c>
      <c r="C5" s="1">
        <v>1990</v>
      </c>
      <c r="D5" s="1">
        <v>28203</v>
      </c>
      <c r="E5" s="1" t="s">
        <v>199</v>
      </c>
    </row>
    <row r="6" spans="1:6" x14ac:dyDescent="0.3">
      <c r="A6" s="1" t="s">
        <v>180</v>
      </c>
      <c r="B6" s="1" t="s">
        <v>182</v>
      </c>
      <c r="C6" s="1">
        <v>1990</v>
      </c>
      <c r="D6" s="1">
        <v>123590</v>
      </c>
      <c r="E6" s="1" t="s">
        <v>198</v>
      </c>
    </row>
    <row r="7" spans="1:6" x14ac:dyDescent="0.3">
      <c r="A7" s="1" t="s">
        <v>180</v>
      </c>
      <c r="B7" s="1" t="s">
        <v>182</v>
      </c>
      <c r="C7" s="1">
        <v>1992</v>
      </c>
      <c r="D7" s="1">
        <v>4509924</v>
      </c>
      <c r="E7" s="1" t="s">
        <v>250</v>
      </c>
    </row>
    <row r="8" spans="1:6" x14ac:dyDescent="0.3">
      <c r="A8" s="1" t="s">
        <v>180</v>
      </c>
      <c r="B8" s="1" t="s">
        <v>182</v>
      </c>
      <c r="C8" s="1">
        <v>1992</v>
      </c>
      <c r="D8" s="1">
        <v>464523</v>
      </c>
      <c r="E8" s="1" t="s">
        <v>197</v>
      </c>
    </row>
    <row r="9" spans="1:6" x14ac:dyDescent="0.3">
      <c r="A9" s="1" t="s">
        <v>180</v>
      </c>
      <c r="B9" s="1" t="s">
        <v>182</v>
      </c>
      <c r="C9" s="1">
        <v>1992</v>
      </c>
      <c r="D9" s="1">
        <v>36712</v>
      </c>
      <c r="E9" s="1" t="s">
        <v>199</v>
      </c>
    </row>
    <row r="10" spans="1:6" x14ac:dyDescent="0.3">
      <c r="A10" s="1" t="s">
        <v>180</v>
      </c>
      <c r="B10" s="1" t="s">
        <v>182</v>
      </c>
      <c r="C10" s="1">
        <v>1992</v>
      </c>
      <c r="D10" s="1">
        <v>122050</v>
      </c>
      <c r="E10" s="1" t="s">
        <v>198</v>
      </c>
    </row>
    <row r="11" spans="1:6" x14ac:dyDescent="0.3">
      <c r="A11" s="1" t="s">
        <v>180</v>
      </c>
      <c r="B11" s="1" t="s">
        <v>182</v>
      </c>
      <c r="C11" s="1">
        <v>1993</v>
      </c>
      <c r="D11" s="1">
        <v>2300000</v>
      </c>
      <c r="E11" s="1" t="s">
        <v>250</v>
      </c>
    </row>
    <row r="12" spans="1:6" x14ac:dyDescent="0.3">
      <c r="A12" s="1" t="s">
        <v>180</v>
      </c>
      <c r="B12" s="1" t="s">
        <v>182</v>
      </c>
      <c r="C12" s="1">
        <v>1993</v>
      </c>
      <c r="D12" s="1">
        <v>4521575</v>
      </c>
      <c r="E12" s="1" t="s">
        <v>258</v>
      </c>
    </row>
    <row r="13" spans="1:6" x14ac:dyDescent="0.3">
      <c r="A13" s="1" t="s">
        <v>180</v>
      </c>
      <c r="B13" s="1" t="s">
        <v>182</v>
      </c>
      <c r="C13" s="1">
        <v>1993</v>
      </c>
      <c r="D13" s="1">
        <v>636788</v>
      </c>
      <c r="E13" s="1" t="s">
        <v>197</v>
      </c>
    </row>
    <row r="14" spans="1:6" x14ac:dyDescent="0.3">
      <c r="A14" s="1" t="s">
        <v>180</v>
      </c>
      <c r="B14" s="1" t="s">
        <v>182</v>
      </c>
      <c r="C14" s="1">
        <v>1993</v>
      </c>
      <c r="D14" s="1">
        <v>50759</v>
      </c>
      <c r="E14" s="1" t="s">
        <v>199</v>
      </c>
    </row>
    <row r="15" spans="1:6" x14ac:dyDescent="0.3">
      <c r="A15" s="1" t="s">
        <v>180</v>
      </c>
      <c r="B15" s="1" t="s">
        <v>182</v>
      </c>
      <c r="C15" s="1">
        <v>1993</v>
      </c>
      <c r="D15" s="1">
        <v>158152</v>
      </c>
      <c r="E15" s="1" t="s">
        <v>198</v>
      </c>
    </row>
    <row r="16" spans="1:6" x14ac:dyDescent="0.3">
      <c r="A16" s="1" t="s">
        <v>180</v>
      </c>
      <c r="B16" s="1" t="s">
        <v>182</v>
      </c>
      <c r="C16" s="1">
        <v>1993</v>
      </c>
      <c r="D16" s="1">
        <v>5395583.9900000002</v>
      </c>
      <c r="E16" s="1" t="s">
        <v>275</v>
      </c>
    </row>
    <row r="17" spans="1:5" x14ac:dyDescent="0.3">
      <c r="A17" s="1" t="s">
        <v>180</v>
      </c>
      <c r="B17" s="1" t="s">
        <v>182</v>
      </c>
      <c r="C17" s="1">
        <v>1993</v>
      </c>
      <c r="D17" s="1">
        <v>465520</v>
      </c>
      <c r="E17" s="1" t="s">
        <v>197</v>
      </c>
    </row>
    <row r="18" spans="1:5" x14ac:dyDescent="0.3">
      <c r="A18" s="1" t="s">
        <v>180</v>
      </c>
      <c r="B18" s="1" t="s">
        <v>182</v>
      </c>
      <c r="C18" s="1">
        <v>1993</v>
      </c>
      <c r="D18" s="1">
        <v>150465.96</v>
      </c>
      <c r="E18" s="1" t="s">
        <v>198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
  <sheetViews>
    <sheetView topLeftCell="D1" workbookViewId="0">
      <selection activeCell="M7" sqref="M7"/>
    </sheetView>
  </sheetViews>
  <sheetFormatPr defaultColWidth="8.77734375" defaultRowHeight="14.4" x14ac:dyDescent="0.3"/>
  <cols>
    <col min="1" max="3" width="8.77734375" style="1"/>
    <col min="4" max="4" width="9.33203125" style="1" bestFit="1" customWidth="1"/>
    <col min="5" max="5" width="10.77734375" style="1" bestFit="1" customWidth="1"/>
    <col min="6" max="10" width="8.77734375" style="1"/>
    <col min="11" max="11" width="9.109375" style="1" bestFit="1" customWidth="1"/>
    <col min="12" max="16384" width="8.77734375" style="1"/>
  </cols>
  <sheetData>
    <row r="1" spans="1:13" x14ac:dyDescent="0.3">
      <c r="A1" s="2" t="s">
        <v>0</v>
      </c>
      <c r="B1" s="2" t="s">
        <v>27</v>
      </c>
      <c r="C1" s="2" t="s">
        <v>2</v>
      </c>
      <c r="D1" s="2" t="s">
        <v>108</v>
      </c>
      <c r="E1" s="2" t="s">
        <v>24</v>
      </c>
      <c r="F1" s="2" t="s">
        <v>109</v>
      </c>
      <c r="G1" s="5" t="s">
        <v>3</v>
      </c>
      <c r="H1" s="4" t="s">
        <v>4</v>
      </c>
      <c r="I1" s="4" t="s">
        <v>5</v>
      </c>
      <c r="J1" s="6" t="s">
        <v>6</v>
      </c>
      <c r="K1" s="3" t="s">
        <v>7</v>
      </c>
      <c r="L1" s="4" t="s">
        <v>8</v>
      </c>
      <c r="M1" s="4" t="s">
        <v>96</v>
      </c>
    </row>
    <row r="2" spans="1:13" x14ac:dyDescent="0.3">
      <c r="A2" s="1" t="s">
        <v>180</v>
      </c>
      <c r="B2" s="1" t="s">
        <v>182</v>
      </c>
      <c r="C2" s="1">
        <v>1990</v>
      </c>
      <c r="M2" s="1" t="s">
        <v>202</v>
      </c>
    </row>
    <row r="3" spans="1:13" x14ac:dyDescent="0.3">
      <c r="A3" s="1" t="s">
        <v>180</v>
      </c>
      <c r="B3" s="1" t="s">
        <v>182</v>
      </c>
      <c r="C3" s="1">
        <v>1992</v>
      </c>
      <c r="D3" s="1" t="s">
        <v>251</v>
      </c>
      <c r="E3" s="1" t="s">
        <v>183</v>
      </c>
      <c r="F3" s="1" t="s">
        <v>252</v>
      </c>
      <c r="G3" s="1">
        <v>4280000</v>
      </c>
      <c r="H3" s="1">
        <v>1990</v>
      </c>
      <c r="I3" s="1">
        <v>2010</v>
      </c>
      <c r="K3" s="1">
        <v>4280000</v>
      </c>
      <c r="M3" s="1" t="s">
        <v>253</v>
      </c>
    </row>
    <row r="4" spans="1:13" x14ac:dyDescent="0.3">
      <c r="A4" s="1" t="s">
        <v>180</v>
      </c>
      <c r="B4" s="1" t="s">
        <v>182</v>
      </c>
      <c r="C4" s="1">
        <v>1993</v>
      </c>
      <c r="D4" s="1" t="s">
        <v>251</v>
      </c>
      <c r="E4" s="1" t="s">
        <v>183</v>
      </c>
      <c r="F4" s="1" t="s">
        <v>259</v>
      </c>
      <c r="G4" s="1">
        <v>4280000</v>
      </c>
      <c r="H4" s="1">
        <v>1990</v>
      </c>
      <c r="I4" s="1">
        <v>2010</v>
      </c>
      <c r="K4" s="1">
        <v>4280000</v>
      </c>
    </row>
    <row r="5" spans="1:13" x14ac:dyDescent="0.3">
      <c r="A5" s="1" t="s">
        <v>180</v>
      </c>
      <c r="B5" s="1" t="s">
        <v>182</v>
      </c>
      <c r="C5" s="1">
        <v>1993</v>
      </c>
      <c r="D5" s="1" t="s">
        <v>260</v>
      </c>
      <c r="E5" s="1" t="s">
        <v>183</v>
      </c>
      <c r="F5" s="1" t="s">
        <v>259</v>
      </c>
      <c r="G5" s="1">
        <v>5000000</v>
      </c>
      <c r="H5" s="1">
        <v>1992</v>
      </c>
      <c r="I5" s="1">
        <v>2011</v>
      </c>
      <c r="K5" s="1">
        <v>5000000</v>
      </c>
    </row>
    <row r="6" spans="1:13" x14ac:dyDescent="0.3">
      <c r="A6" s="1" t="s">
        <v>180</v>
      </c>
      <c r="B6" s="1" t="s">
        <v>182</v>
      </c>
      <c r="C6" s="1">
        <v>1993</v>
      </c>
      <c r="D6" s="1" t="s">
        <v>276</v>
      </c>
      <c r="E6" s="1" t="s">
        <v>183</v>
      </c>
      <c r="F6" s="1" t="s">
        <v>259</v>
      </c>
      <c r="G6" s="1">
        <v>7270000</v>
      </c>
      <c r="H6" s="1">
        <v>1993</v>
      </c>
      <c r="I6" s="1">
        <v>2012</v>
      </c>
      <c r="K6" s="1">
        <v>7270000</v>
      </c>
      <c r="M6" s="1" t="s">
        <v>277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4"/>
  <sheetViews>
    <sheetView workbookViewId="0">
      <selection activeCell="C5" sqref="C5"/>
    </sheetView>
  </sheetViews>
  <sheetFormatPr defaultColWidth="8.77734375" defaultRowHeight="14.4" x14ac:dyDescent="0.3"/>
  <cols>
    <col min="1" max="8" width="8.77734375" style="1"/>
    <col min="9" max="9" width="15" style="1" bestFit="1" customWidth="1"/>
    <col min="10" max="16384" width="8.77734375" style="1"/>
  </cols>
  <sheetData>
    <row r="1" spans="1:10" x14ac:dyDescent="0.3">
      <c r="A1" s="18" t="s">
        <v>0</v>
      </c>
      <c r="B1" s="18" t="s">
        <v>27</v>
      </c>
      <c r="C1" s="18" t="s">
        <v>2</v>
      </c>
      <c r="D1" s="18" t="s">
        <v>110</v>
      </c>
      <c r="E1" s="18" t="s">
        <v>116</v>
      </c>
      <c r="F1" s="18" t="s">
        <v>104</v>
      </c>
      <c r="G1" s="18" t="s">
        <v>117</v>
      </c>
      <c r="H1" s="18" t="s">
        <v>118</v>
      </c>
      <c r="I1" s="18" t="s">
        <v>119</v>
      </c>
      <c r="J1" s="18" t="s">
        <v>96</v>
      </c>
    </row>
    <row r="2" spans="1:10" x14ac:dyDescent="0.3">
      <c r="A2" s="1" t="s">
        <v>180</v>
      </c>
      <c r="B2" s="1" t="s">
        <v>182</v>
      </c>
      <c r="C2" s="1">
        <v>1990</v>
      </c>
      <c r="J2" s="1" t="s">
        <v>204</v>
      </c>
    </row>
    <row r="3" spans="1:10" x14ac:dyDescent="0.3">
      <c r="A3" s="1" t="s">
        <v>180</v>
      </c>
      <c r="B3" s="1" t="s">
        <v>182</v>
      </c>
      <c r="C3" s="1">
        <v>1992</v>
      </c>
      <c r="J3" s="1" t="s">
        <v>204</v>
      </c>
    </row>
    <row r="4" spans="1:10" x14ac:dyDescent="0.3">
      <c r="A4" s="1" t="s">
        <v>180</v>
      </c>
      <c r="B4" s="1" t="s">
        <v>182</v>
      </c>
      <c r="C4" s="1">
        <v>1993</v>
      </c>
      <c r="J4" s="1" t="s">
        <v>204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8"/>
  <sheetViews>
    <sheetView workbookViewId="0">
      <selection activeCell="G8" sqref="G8"/>
    </sheetView>
  </sheetViews>
  <sheetFormatPr defaultColWidth="8.77734375" defaultRowHeight="14.4" x14ac:dyDescent="0.3"/>
  <cols>
    <col min="1" max="6" width="8.77734375" style="1"/>
    <col min="7" max="7" width="14.109375" style="1" bestFit="1" customWidth="1"/>
    <col min="8" max="8" width="13.77734375" style="1" bestFit="1" customWidth="1"/>
    <col min="9" max="9" width="14.77734375" style="1" bestFit="1" customWidth="1"/>
    <col min="10" max="16384" width="8.77734375" style="1"/>
  </cols>
  <sheetData>
    <row r="1" spans="1:9" x14ac:dyDescent="0.3">
      <c r="A1" s="2" t="s">
        <v>0</v>
      </c>
      <c r="B1" s="2" t="s">
        <v>27</v>
      </c>
      <c r="C1" s="2" t="s">
        <v>2</v>
      </c>
      <c r="D1" s="2" t="s">
        <v>110</v>
      </c>
      <c r="E1" s="4" t="s">
        <v>111</v>
      </c>
      <c r="F1" s="4" t="s">
        <v>112</v>
      </c>
      <c r="G1" s="4" t="s">
        <v>113</v>
      </c>
      <c r="H1" s="4" t="s">
        <v>114</v>
      </c>
      <c r="I1" s="4" t="s">
        <v>115</v>
      </c>
    </row>
    <row r="2" spans="1:9" x14ac:dyDescent="0.3">
      <c r="A2" s="24" t="s">
        <v>180</v>
      </c>
      <c r="B2" s="24" t="s">
        <v>182</v>
      </c>
      <c r="C2" s="24">
        <v>1990</v>
      </c>
      <c r="I2" s="1" t="s">
        <v>255</v>
      </c>
    </row>
    <row r="3" spans="1:9" x14ac:dyDescent="0.3">
      <c r="A3" s="24" t="s">
        <v>180</v>
      </c>
      <c r="B3" s="24" t="s">
        <v>182</v>
      </c>
      <c r="C3" s="24">
        <v>1992</v>
      </c>
      <c r="D3" s="1">
        <v>1987</v>
      </c>
      <c r="E3" s="1">
        <v>150211</v>
      </c>
    </row>
    <row r="4" spans="1:9" x14ac:dyDescent="0.3">
      <c r="A4" s="24" t="s">
        <v>180</v>
      </c>
      <c r="B4" s="24" t="s">
        <v>182</v>
      </c>
      <c r="C4" s="24">
        <v>1992</v>
      </c>
      <c r="D4" s="1">
        <v>1988</v>
      </c>
      <c r="E4" s="1">
        <v>134686</v>
      </c>
    </row>
    <row r="5" spans="1:9" x14ac:dyDescent="0.3">
      <c r="A5" s="24" t="s">
        <v>180</v>
      </c>
      <c r="B5" s="24" t="s">
        <v>182</v>
      </c>
      <c r="C5" s="24">
        <v>1992</v>
      </c>
      <c r="D5" s="1">
        <v>1989</v>
      </c>
      <c r="E5" s="1">
        <v>46584</v>
      </c>
    </row>
    <row r="6" spans="1:9" x14ac:dyDescent="0.3">
      <c r="A6" s="24" t="s">
        <v>180</v>
      </c>
      <c r="B6" s="24" t="s">
        <v>182</v>
      </c>
      <c r="C6" s="24">
        <v>1992</v>
      </c>
      <c r="D6" s="1">
        <v>1990</v>
      </c>
      <c r="E6" s="1">
        <v>-273432</v>
      </c>
    </row>
    <row r="7" spans="1:9" x14ac:dyDescent="0.3">
      <c r="A7" s="24" t="s">
        <v>180</v>
      </c>
      <c r="B7" s="24" t="s">
        <v>182</v>
      </c>
      <c r="C7" s="24">
        <v>1992</v>
      </c>
      <c r="D7" s="1">
        <v>1991</v>
      </c>
      <c r="E7" s="1">
        <v>197197</v>
      </c>
      <c r="G7" s="1">
        <f>13500+4280000</f>
        <v>4293500</v>
      </c>
      <c r="H7" s="27">
        <f>E7/G7</f>
        <v>4.5929195295213693E-2</v>
      </c>
    </row>
    <row r="8" spans="1:9" x14ac:dyDescent="0.3">
      <c r="A8" s="24" t="s">
        <v>180</v>
      </c>
      <c r="B8" s="24" t="s">
        <v>182</v>
      </c>
      <c r="C8" s="1">
        <v>1993</v>
      </c>
      <c r="D8" s="1">
        <v>1992</v>
      </c>
      <c r="E8" s="1">
        <v>435335</v>
      </c>
      <c r="G8" s="1" t="s">
        <v>278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5"/>
  <sheetViews>
    <sheetView workbookViewId="0">
      <selection activeCell="D19" sqref="D19"/>
    </sheetView>
  </sheetViews>
  <sheetFormatPr defaultColWidth="8.77734375" defaultRowHeight="14.4" x14ac:dyDescent="0.3"/>
  <cols>
    <col min="1" max="3" width="8.77734375" style="1"/>
    <col min="4" max="4" width="12.77734375" style="1" bestFit="1" customWidth="1"/>
    <col min="5" max="5" width="12.109375" style="1" bestFit="1" customWidth="1"/>
    <col min="6" max="6" width="10.109375" style="1" bestFit="1" customWidth="1"/>
    <col min="7" max="7" width="11.33203125" style="1" bestFit="1" customWidth="1"/>
    <col min="8" max="16384" width="8.77734375" style="1"/>
  </cols>
  <sheetData>
    <row r="1" spans="1:8" x14ac:dyDescent="0.3">
      <c r="A1" s="18" t="s">
        <v>0</v>
      </c>
      <c r="B1" s="18" t="s">
        <v>27</v>
      </c>
      <c r="C1" s="18" t="s">
        <v>2</v>
      </c>
      <c r="D1" s="18" t="s">
        <v>120</v>
      </c>
      <c r="E1" s="18" t="s">
        <v>121</v>
      </c>
      <c r="F1" s="18" t="s">
        <v>122</v>
      </c>
      <c r="G1" s="18" t="s">
        <v>123</v>
      </c>
      <c r="H1" s="18" t="s">
        <v>96</v>
      </c>
    </row>
    <row r="2" spans="1:8" x14ac:dyDescent="0.3">
      <c r="A2" s="24" t="s">
        <v>180</v>
      </c>
      <c r="B2" s="24" t="s">
        <v>182</v>
      </c>
      <c r="C2" s="24">
        <v>1990</v>
      </c>
      <c r="D2" s="1" t="s">
        <v>205</v>
      </c>
      <c r="E2" s="1" t="s">
        <v>210</v>
      </c>
      <c r="F2" s="25">
        <v>33238</v>
      </c>
      <c r="G2" s="1" t="s">
        <v>182</v>
      </c>
    </row>
    <row r="3" spans="1:8" x14ac:dyDescent="0.3">
      <c r="A3" s="24" t="s">
        <v>180</v>
      </c>
      <c r="B3" s="24" t="s">
        <v>182</v>
      </c>
      <c r="C3" s="24">
        <v>1990</v>
      </c>
      <c r="D3" s="1" t="s">
        <v>206</v>
      </c>
      <c r="E3" s="1" t="s">
        <v>211</v>
      </c>
      <c r="F3" s="25">
        <v>33603</v>
      </c>
      <c r="G3" s="1" t="s">
        <v>182</v>
      </c>
    </row>
    <row r="4" spans="1:8" x14ac:dyDescent="0.3">
      <c r="A4" s="24" t="s">
        <v>180</v>
      </c>
      <c r="B4" s="24" t="s">
        <v>182</v>
      </c>
      <c r="C4" s="24">
        <v>1990</v>
      </c>
      <c r="D4" s="1" t="s">
        <v>207</v>
      </c>
      <c r="E4" s="1" t="s">
        <v>212</v>
      </c>
      <c r="F4" s="25">
        <v>33969</v>
      </c>
      <c r="G4" s="1" t="s">
        <v>182</v>
      </c>
    </row>
    <row r="5" spans="1:8" x14ac:dyDescent="0.3">
      <c r="A5" s="24" t="s">
        <v>180</v>
      </c>
      <c r="B5" s="24" t="s">
        <v>182</v>
      </c>
      <c r="C5" s="24">
        <v>1990</v>
      </c>
      <c r="D5" s="1" t="s">
        <v>208</v>
      </c>
      <c r="E5" s="1" t="s">
        <v>213</v>
      </c>
      <c r="F5" s="25">
        <v>34334</v>
      </c>
      <c r="G5" s="1" t="s">
        <v>182</v>
      </c>
    </row>
    <row r="6" spans="1:8" x14ac:dyDescent="0.3">
      <c r="A6" s="24" t="s">
        <v>180</v>
      </c>
      <c r="B6" s="24" t="s">
        <v>182</v>
      </c>
      <c r="C6" s="24">
        <v>1990</v>
      </c>
      <c r="D6" s="1" t="s">
        <v>209</v>
      </c>
      <c r="E6" s="1" t="s">
        <v>214</v>
      </c>
      <c r="F6" s="25">
        <v>34699</v>
      </c>
      <c r="G6" s="1" t="s">
        <v>182</v>
      </c>
    </row>
    <row r="7" spans="1:8" x14ac:dyDescent="0.3">
      <c r="A7" s="24" t="s">
        <v>180</v>
      </c>
      <c r="B7" s="24" t="s">
        <v>182</v>
      </c>
      <c r="C7" s="1">
        <v>1992</v>
      </c>
      <c r="D7" s="1" t="s">
        <v>205</v>
      </c>
      <c r="E7" s="1" t="s">
        <v>210</v>
      </c>
      <c r="F7" s="25">
        <v>35064</v>
      </c>
      <c r="G7" s="1" t="s">
        <v>182</v>
      </c>
    </row>
    <row r="8" spans="1:8" x14ac:dyDescent="0.3">
      <c r="A8" s="24" t="s">
        <v>180</v>
      </c>
      <c r="B8" s="24" t="s">
        <v>182</v>
      </c>
      <c r="C8" s="1">
        <v>1992</v>
      </c>
      <c r="D8" s="1" t="s">
        <v>206</v>
      </c>
      <c r="E8" s="1" t="s">
        <v>211</v>
      </c>
      <c r="F8" s="25">
        <v>35430</v>
      </c>
      <c r="G8" s="1" t="s">
        <v>182</v>
      </c>
    </row>
    <row r="9" spans="1:8" x14ac:dyDescent="0.3">
      <c r="A9" s="24" t="s">
        <v>180</v>
      </c>
      <c r="B9" s="24" t="s">
        <v>182</v>
      </c>
      <c r="C9" s="1">
        <v>1992</v>
      </c>
      <c r="D9" s="1" t="s">
        <v>207</v>
      </c>
      <c r="E9" s="1" t="s">
        <v>212</v>
      </c>
      <c r="F9" s="25">
        <v>34334</v>
      </c>
      <c r="G9" s="1" t="s">
        <v>182</v>
      </c>
    </row>
    <row r="10" spans="1:8" x14ac:dyDescent="0.3">
      <c r="A10" s="24" t="s">
        <v>180</v>
      </c>
      <c r="B10" s="24" t="s">
        <v>182</v>
      </c>
      <c r="C10" s="1">
        <v>1992</v>
      </c>
      <c r="D10" s="1" t="s">
        <v>208</v>
      </c>
      <c r="E10" s="1" t="s">
        <v>213</v>
      </c>
      <c r="F10" s="25">
        <v>33969</v>
      </c>
      <c r="G10" s="1" t="s">
        <v>182</v>
      </c>
    </row>
    <row r="11" spans="1:8" x14ac:dyDescent="0.3">
      <c r="A11" s="24" t="s">
        <v>180</v>
      </c>
      <c r="B11" s="24" t="s">
        <v>182</v>
      </c>
      <c r="C11" s="1">
        <v>1992</v>
      </c>
      <c r="D11" s="1" t="s">
        <v>209</v>
      </c>
      <c r="E11" s="1" t="s">
        <v>214</v>
      </c>
      <c r="F11" s="25">
        <v>34699</v>
      </c>
      <c r="G11" s="1" t="s">
        <v>182</v>
      </c>
    </row>
    <row r="12" spans="1:8" x14ac:dyDescent="0.3">
      <c r="A12" s="24" t="s">
        <v>180</v>
      </c>
      <c r="B12" s="24" t="s">
        <v>182</v>
      </c>
      <c r="C12" s="1">
        <v>1993</v>
      </c>
      <c r="D12" s="1" t="s">
        <v>205</v>
      </c>
      <c r="E12" s="1" t="s">
        <v>210</v>
      </c>
      <c r="F12" s="25">
        <v>35064</v>
      </c>
      <c r="G12" s="1" t="s">
        <v>182</v>
      </c>
    </row>
    <row r="13" spans="1:8" x14ac:dyDescent="0.3">
      <c r="A13" s="24" t="s">
        <v>180</v>
      </c>
      <c r="B13" s="24" t="s">
        <v>182</v>
      </c>
      <c r="C13" s="1">
        <v>1993</v>
      </c>
      <c r="D13" s="1" t="s">
        <v>206</v>
      </c>
      <c r="E13" s="1" t="s">
        <v>211</v>
      </c>
      <c r="F13" s="25">
        <v>35430</v>
      </c>
      <c r="G13" s="1" t="s">
        <v>182</v>
      </c>
    </row>
    <row r="14" spans="1:8" x14ac:dyDescent="0.3">
      <c r="A14" s="24" t="s">
        <v>180</v>
      </c>
      <c r="B14" s="24" t="s">
        <v>182</v>
      </c>
      <c r="C14" s="1">
        <v>1993</v>
      </c>
      <c r="D14" s="1" t="s">
        <v>261</v>
      </c>
      <c r="E14" s="1" t="s">
        <v>213</v>
      </c>
      <c r="F14" s="25">
        <v>35795</v>
      </c>
      <c r="G14" s="1" t="s">
        <v>182</v>
      </c>
    </row>
    <row r="15" spans="1:8" x14ac:dyDescent="0.3">
      <c r="A15" s="24" t="s">
        <v>180</v>
      </c>
      <c r="B15" s="24" t="s">
        <v>182</v>
      </c>
      <c r="C15" s="1">
        <v>1993</v>
      </c>
      <c r="D15" s="1" t="s">
        <v>209</v>
      </c>
      <c r="E15" s="1" t="s">
        <v>214</v>
      </c>
      <c r="F15" s="25">
        <v>34699</v>
      </c>
      <c r="G15" s="1" t="s">
        <v>182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4"/>
  <sheetViews>
    <sheetView workbookViewId="0">
      <selection activeCell="L5" sqref="L5"/>
    </sheetView>
  </sheetViews>
  <sheetFormatPr defaultColWidth="8.77734375" defaultRowHeight="14.4" x14ac:dyDescent="0.3"/>
  <cols>
    <col min="1" max="4" width="8.77734375" style="1"/>
    <col min="5" max="5" width="10.77734375" style="1" bestFit="1" customWidth="1"/>
    <col min="6" max="6" width="10.109375" style="1" bestFit="1" customWidth="1"/>
    <col min="7" max="7" width="10.77734375" style="1" bestFit="1" customWidth="1"/>
    <col min="8" max="8" width="12" style="1" bestFit="1" customWidth="1"/>
    <col min="9" max="9" width="13" style="1" bestFit="1" customWidth="1"/>
    <col min="10" max="11" width="14" style="1" bestFit="1" customWidth="1"/>
    <col min="12" max="12" width="10.44140625" style="1" bestFit="1" customWidth="1"/>
    <col min="13" max="13" width="14.6640625" style="1" bestFit="1" customWidth="1"/>
    <col min="14" max="15" width="8.77734375" style="1"/>
    <col min="16" max="16" width="10.44140625" style="1" bestFit="1" customWidth="1"/>
    <col min="17" max="17" width="15" style="1" bestFit="1" customWidth="1"/>
    <col min="18" max="18" width="17.77734375" style="1" bestFit="1" customWidth="1"/>
    <col min="19" max="16384" width="8.77734375" style="1"/>
  </cols>
  <sheetData>
    <row r="1" spans="1:21" x14ac:dyDescent="0.3">
      <c r="A1" s="2" t="s">
        <v>0</v>
      </c>
      <c r="B1" s="2" t="s">
        <v>27</v>
      </c>
      <c r="C1" s="2" t="s">
        <v>2</v>
      </c>
      <c r="D1" s="2" t="s">
        <v>4</v>
      </c>
      <c r="E1" s="2" t="s">
        <v>24</v>
      </c>
      <c r="F1" s="2" t="s">
        <v>9</v>
      </c>
      <c r="G1" s="4" t="s">
        <v>124</v>
      </c>
      <c r="H1" s="4" t="s">
        <v>173</v>
      </c>
      <c r="I1" s="2" t="s">
        <v>10</v>
      </c>
      <c r="J1" s="2" t="s">
        <v>11</v>
      </c>
      <c r="K1" s="2" t="s">
        <v>12</v>
      </c>
      <c r="L1" s="2" t="s">
        <v>13</v>
      </c>
      <c r="M1" s="2" t="s">
        <v>14</v>
      </c>
      <c r="N1" s="2" t="s">
        <v>15</v>
      </c>
      <c r="O1" s="2" t="s">
        <v>16</v>
      </c>
      <c r="P1" s="2" t="s">
        <v>17</v>
      </c>
      <c r="Q1" s="2" t="s">
        <v>18</v>
      </c>
      <c r="R1" s="2" t="s">
        <v>19</v>
      </c>
      <c r="S1" s="2" t="s">
        <v>20</v>
      </c>
      <c r="T1" s="2" t="s">
        <v>125</v>
      </c>
      <c r="U1" s="2" t="s">
        <v>96</v>
      </c>
    </row>
    <row r="2" spans="1:21" x14ac:dyDescent="0.3">
      <c r="A2" s="24" t="s">
        <v>180</v>
      </c>
      <c r="B2" s="24" t="s">
        <v>182</v>
      </c>
      <c r="C2" s="24">
        <v>1990</v>
      </c>
      <c r="D2" s="1">
        <v>1948</v>
      </c>
      <c r="E2" s="1" t="s">
        <v>183</v>
      </c>
      <c r="F2" s="1" t="s">
        <v>215</v>
      </c>
      <c r="G2" s="1" t="s">
        <v>216</v>
      </c>
      <c r="H2" s="1" t="s">
        <v>189</v>
      </c>
      <c r="I2" s="1" t="s">
        <v>217</v>
      </c>
      <c r="J2" s="1" t="s">
        <v>219</v>
      </c>
      <c r="K2" s="1" t="s">
        <v>219</v>
      </c>
      <c r="L2" s="1" t="s">
        <v>219</v>
      </c>
      <c r="M2" s="1">
        <v>1</v>
      </c>
      <c r="N2" s="1">
        <v>2</v>
      </c>
      <c r="O2" s="1">
        <v>1</v>
      </c>
      <c r="P2" s="1" t="s">
        <v>220</v>
      </c>
      <c r="Q2" s="26"/>
      <c r="R2" s="1">
        <v>6166</v>
      </c>
      <c r="S2" s="1">
        <v>70</v>
      </c>
      <c r="T2" s="1">
        <v>4.7</v>
      </c>
      <c r="U2" s="1" t="s">
        <v>218</v>
      </c>
    </row>
    <row r="3" spans="1:21" x14ac:dyDescent="0.3">
      <c r="A3" s="24" t="s">
        <v>180</v>
      </c>
      <c r="B3" s="24" t="s">
        <v>182</v>
      </c>
      <c r="C3" s="1">
        <v>1992</v>
      </c>
      <c r="D3" s="1">
        <v>1948</v>
      </c>
      <c r="E3" s="1" t="s">
        <v>183</v>
      </c>
      <c r="F3" s="1" t="s">
        <v>215</v>
      </c>
      <c r="G3" s="1" t="s">
        <v>216</v>
      </c>
      <c r="H3" s="1" t="s">
        <v>189</v>
      </c>
      <c r="I3" s="1" t="s">
        <v>217</v>
      </c>
      <c r="J3" s="1" t="s">
        <v>219</v>
      </c>
      <c r="K3" s="1" t="s">
        <v>219</v>
      </c>
      <c r="L3" s="1" t="s">
        <v>219</v>
      </c>
      <c r="M3" s="1">
        <v>1</v>
      </c>
      <c r="N3" s="1">
        <v>3</v>
      </c>
      <c r="O3" s="1">
        <v>1</v>
      </c>
      <c r="P3" s="1" t="s">
        <v>189</v>
      </c>
      <c r="R3" s="1">
        <v>6166</v>
      </c>
      <c r="S3" s="1">
        <v>70</v>
      </c>
      <c r="T3" s="1">
        <v>4.7</v>
      </c>
      <c r="U3" s="1" t="s">
        <v>221</v>
      </c>
    </row>
    <row r="4" spans="1:21" x14ac:dyDescent="0.3">
      <c r="A4" s="24" t="s">
        <v>180</v>
      </c>
      <c r="B4" s="24" t="s">
        <v>182</v>
      </c>
      <c r="C4" s="1">
        <v>1993</v>
      </c>
      <c r="D4" s="1">
        <v>1948</v>
      </c>
      <c r="E4" s="1" t="s">
        <v>226</v>
      </c>
      <c r="F4" s="1" t="s">
        <v>262</v>
      </c>
      <c r="G4" s="1" t="s">
        <v>263</v>
      </c>
      <c r="H4" s="1" t="s">
        <v>189</v>
      </c>
      <c r="I4" s="1" t="s">
        <v>264</v>
      </c>
      <c r="J4" s="1" t="s">
        <v>265</v>
      </c>
      <c r="K4" s="1" t="s">
        <v>265</v>
      </c>
      <c r="L4" s="1">
        <v>22</v>
      </c>
      <c r="M4" s="1">
        <v>1</v>
      </c>
      <c r="N4" s="1">
        <v>3</v>
      </c>
      <c r="O4" s="1">
        <v>1</v>
      </c>
      <c r="P4" s="1" t="s">
        <v>189</v>
      </c>
      <c r="R4" s="1">
        <v>6166</v>
      </c>
      <c r="S4" s="1">
        <v>70</v>
      </c>
      <c r="T4" s="1">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notes</vt:lpstr>
      <vt:lpstr>basicInfo</vt:lpstr>
      <vt:lpstr>maturitySched</vt:lpstr>
      <vt:lpstr>bondPurpose</vt:lpstr>
      <vt:lpstr>otherDebt</vt:lpstr>
      <vt:lpstr>longTerm</vt:lpstr>
      <vt:lpstr>debtService</vt:lpstr>
      <vt:lpstr>board</vt:lpstr>
      <vt:lpstr>utilityInfo</vt:lpstr>
      <vt:lpstr>serviceArea</vt:lpstr>
      <vt:lpstr>interconnect</vt:lpstr>
      <vt:lpstr>source</vt:lpstr>
      <vt:lpstr>customers</vt:lpstr>
      <vt:lpstr>usage</vt:lpstr>
      <vt:lpstr>unaccounted</vt:lpstr>
      <vt:lpstr>largestCust</vt:lpstr>
      <vt:lpstr>rates</vt:lpstr>
      <vt:lpstr>fiscal</vt:lpstr>
      <vt:lpstr>assets</vt:lpstr>
      <vt:lpstr>revCollect</vt:lpstr>
      <vt:lpstr>financialIndicators</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Patterson</dc:creator>
  <cp:lastModifiedBy>Rachel Bash</cp:lastModifiedBy>
  <dcterms:created xsi:type="dcterms:W3CDTF">2019-08-01T16:52:11Z</dcterms:created>
  <dcterms:modified xsi:type="dcterms:W3CDTF">2020-01-28T22:28:04Z</dcterms:modified>
</cp:coreProperties>
</file>