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walke\OneDrive\Documents\Duke\Masters Project\Shrinking_Cities_MP\DATA\RAW\bond_data\"/>
    </mc:Choice>
  </mc:AlternateContent>
  <xr:revisionPtr revIDLastSave="0" documentId="13_ncr:1_{914D15F7-CE77-471D-9720-BB3D92A41796}" xr6:coauthVersionLast="45" xr6:coauthVersionMax="45" xr10:uidLastSave="{00000000-0000-0000-0000-000000000000}"/>
  <bookViews>
    <workbookView xWindow="1860" yWindow="1860" windowWidth="14400" windowHeight="7360" firstSheet="11" activeTab="12"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financialIndicators" sheetId="22" r:id="rId20"/>
    <sheet name="revCollect" sheetId="15"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22" l="1"/>
  <c r="E21" i="22"/>
  <c r="E17" i="22"/>
  <c r="AJ26" i="22"/>
  <c r="AI26" i="22"/>
  <c r="AH26" i="22"/>
  <c r="AG26" i="22"/>
  <c r="AF26" i="22"/>
  <c r="AC26" i="22"/>
  <c r="AB26" i="22"/>
  <c r="Y26" i="22"/>
  <c r="X26" i="22"/>
  <c r="U26" i="22"/>
  <c r="T26" i="22"/>
  <c r="S26" i="22"/>
  <c r="P26" i="22"/>
  <c r="N26" i="22"/>
  <c r="L26" i="22"/>
  <c r="H26" i="22"/>
  <c r="F26" i="22"/>
  <c r="AK25" i="22"/>
  <c r="AK26" i="22" s="1"/>
  <c r="AJ25" i="22"/>
  <c r="AF25" i="22"/>
  <c r="AE25" i="22"/>
  <c r="AE26" i="22" s="1"/>
  <c r="AD25" i="22"/>
  <c r="AD26" i="22" s="1"/>
  <c r="AC25" i="22"/>
  <c r="AB25" i="22"/>
  <c r="AA25" i="22"/>
  <c r="AA26" i="22" s="1"/>
  <c r="Z25" i="22"/>
  <c r="Z26" i="22" s="1"/>
  <c r="Y25" i="22"/>
  <c r="X25" i="22"/>
  <c r="W25" i="22"/>
  <c r="W26" i="22" s="1"/>
  <c r="V25" i="22"/>
  <c r="V26" i="22" s="1"/>
  <c r="U25" i="22"/>
  <c r="T25" i="22"/>
  <c r="R25" i="22"/>
  <c r="R26" i="22" s="1"/>
  <c r="Q25" i="22"/>
  <c r="Q26" i="22" s="1"/>
  <c r="P25" i="22"/>
  <c r="O25" i="22"/>
  <c r="O26" i="22" s="1"/>
  <c r="N25" i="22"/>
  <c r="M25" i="22"/>
  <c r="M26" i="22" s="1"/>
  <c r="L25" i="22"/>
  <c r="K25" i="22"/>
  <c r="K26" i="22" s="1"/>
  <c r="J25" i="22"/>
  <c r="J26" i="22" s="1"/>
  <c r="I25" i="22"/>
  <c r="I26" i="22" s="1"/>
  <c r="H25" i="22"/>
  <c r="G25" i="22"/>
  <c r="G26" i="22" s="1"/>
  <c r="F25" i="22"/>
  <c r="E25" i="22"/>
  <c r="E26" i="22" s="1"/>
  <c r="AK24" i="22"/>
  <c r="AJ24" i="22"/>
  <c r="AI24" i="22"/>
  <c r="AH24" i="22"/>
  <c r="AG24" i="22"/>
  <c r="AF24" i="22"/>
  <c r="AE24" i="22"/>
  <c r="AD24" i="22"/>
  <c r="AC24" i="22"/>
  <c r="AB24" i="22"/>
  <c r="AA24" i="22"/>
  <c r="Z24" i="22"/>
  <c r="Y24" i="22"/>
  <c r="X24" i="22"/>
  <c r="W24" i="22"/>
  <c r="V24" i="22"/>
  <c r="U24" i="22"/>
  <c r="T24" i="22"/>
  <c r="S24" i="22"/>
  <c r="R24" i="22"/>
  <c r="Q24" i="22"/>
  <c r="P24" i="22"/>
  <c r="O24" i="22"/>
  <c r="N24" i="22"/>
  <c r="M24" i="22"/>
  <c r="L24" i="22"/>
  <c r="K24" i="22"/>
  <c r="J24" i="22"/>
  <c r="I24" i="22"/>
  <c r="H24" i="22"/>
  <c r="G24" i="22"/>
  <c r="F24" i="22"/>
  <c r="E24" i="22"/>
  <c r="AK23" i="22"/>
  <c r="AJ23" i="22"/>
  <c r="AI23" i="22"/>
  <c r="AH23" i="22"/>
  <c r="AG23" i="22"/>
  <c r="AF23" i="22"/>
  <c r="AE23" i="22"/>
  <c r="AD23" i="22"/>
  <c r="AC23" i="22"/>
  <c r="AB23" i="22"/>
  <c r="AA23" i="22"/>
  <c r="Z23" i="22"/>
  <c r="Y23" i="22"/>
  <c r="X23" i="22"/>
  <c r="W23" i="22"/>
  <c r="V23" i="22"/>
  <c r="U23" i="22"/>
  <c r="T23" i="22"/>
  <c r="S23" i="22"/>
  <c r="R23" i="22"/>
  <c r="Q23" i="22"/>
  <c r="P23" i="22"/>
  <c r="O23" i="22"/>
  <c r="N23" i="22"/>
  <c r="M23" i="22"/>
  <c r="L23" i="22"/>
  <c r="K23" i="22"/>
  <c r="J23" i="22"/>
  <c r="I23" i="22"/>
  <c r="H23" i="22"/>
  <c r="G23" i="22"/>
  <c r="F23" i="22"/>
  <c r="AK22" i="22"/>
  <c r="AJ22" i="22"/>
  <c r="AI22" i="22"/>
  <c r="AH22" i="22"/>
  <c r="AG22" i="22"/>
  <c r="AF22" i="22"/>
  <c r="AE22" i="22"/>
  <c r="AD22" i="22"/>
  <c r="AC22" i="22"/>
  <c r="AB22" i="22"/>
  <c r="AA22" i="22"/>
  <c r="Z22" i="22"/>
  <c r="Y22" i="22"/>
  <c r="X22" i="22"/>
  <c r="W22" i="22"/>
  <c r="V22" i="22"/>
  <c r="U22" i="22"/>
  <c r="T22" i="22"/>
  <c r="S22" i="22"/>
  <c r="R22" i="22"/>
  <c r="Q22" i="22"/>
  <c r="P22" i="22"/>
  <c r="O22" i="22"/>
  <c r="N22" i="22"/>
  <c r="M22" i="22"/>
  <c r="L22" i="22"/>
  <c r="K22" i="22"/>
  <c r="J22" i="22"/>
  <c r="I22" i="22"/>
  <c r="H22" i="22"/>
  <c r="G22" i="22"/>
  <c r="F22" i="22"/>
  <c r="E22" i="22"/>
  <c r="AK21" i="22"/>
  <c r="AJ21" i="22"/>
  <c r="AI21" i="22"/>
  <c r="AH21" i="22"/>
  <c r="AG21" i="22"/>
  <c r="AF21" i="22"/>
  <c r="AE21" i="22"/>
  <c r="AD21" i="22"/>
  <c r="AC21" i="22"/>
  <c r="AB21" i="22"/>
  <c r="AA21" i="22"/>
  <c r="Z21" i="22"/>
  <c r="Y21" i="22"/>
  <c r="X21" i="22"/>
  <c r="W21" i="22"/>
  <c r="V21" i="22"/>
  <c r="U21" i="22"/>
  <c r="T21" i="22"/>
  <c r="S21" i="22"/>
  <c r="R21" i="22"/>
  <c r="Q21" i="22"/>
  <c r="P21" i="22"/>
  <c r="O21" i="22"/>
  <c r="N21" i="22"/>
  <c r="M21" i="22"/>
  <c r="L21" i="22"/>
  <c r="K21" i="22"/>
  <c r="J21" i="22"/>
  <c r="I21" i="22"/>
  <c r="H21" i="22"/>
  <c r="G21" i="22"/>
  <c r="F21" i="22"/>
  <c r="AK20" i="22"/>
  <c r="AJ20" i="22"/>
  <c r="AI20" i="22"/>
  <c r="AH20" i="22"/>
  <c r="AG20" i="22"/>
  <c r="AF20" i="22"/>
  <c r="AE20" i="22"/>
  <c r="AD20" i="22"/>
  <c r="AC20" i="22"/>
  <c r="AB20" i="22"/>
  <c r="AA20" i="22"/>
  <c r="Z20" i="22"/>
  <c r="Y20" i="22"/>
  <c r="X20" i="22"/>
  <c r="W20" i="22"/>
  <c r="V20" i="22"/>
  <c r="U20" i="22"/>
  <c r="T20" i="22"/>
  <c r="S20" i="22"/>
  <c r="R20" i="22"/>
  <c r="Q20" i="22"/>
  <c r="P20" i="22"/>
  <c r="O20" i="22"/>
  <c r="N20" i="22"/>
  <c r="M20" i="22"/>
  <c r="L20" i="22"/>
  <c r="K20" i="22"/>
  <c r="J20" i="22"/>
  <c r="I20" i="22"/>
  <c r="H20" i="22"/>
  <c r="G20" i="22"/>
  <c r="F20" i="22"/>
  <c r="E20" i="22"/>
  <c r="AK19" i="22"/>
  <c r="AJ19" i="22"/>
  <c r="AI19" i="22"/>
  <c r="AH19" i="22"/>
  <c r="AG19" i="22"/>
  <c r="AF19" i="22"/>
  <c r="AE19" i="22"/>
  <c r="AD19" i="22"/>
  <c r="AC19" i="22"/>
  <c r="AB19" i="22"/>
  <c r="AA19" i="22"/>
  <c r="Z19" i="22"/>
  <c r="Y19" i="22"/>
  <c r="X19" i="22"/>
  <c r="W19" i="22"/>
  <c r="V19" i="22"/>
  <c r="U19" i="22"/>
  <c r="T19" i="22"/>
  <c r="S19" i="22"/>
  <c r="R19" i="22"/>
  <c r="Q19" i="22"/>
  <c r="P19" i="22"/>
  <c r="O19" i="22"/>
  <c r="N19" i="22"/>
  <c r="M19" i="22"/>
  <c r="L19" i="22"/>
  <c r="K19" i="22"/>
  <c r="J19" i="22"/>
  <c r="I19" i="22"/>
  <c r="H19" i="22"/>
  <c r="G19" i="22"/>
  <c r="F19" i="22"/>
  <c r="E19" i="22"/>
  <c r="AK18" i="22"/>
  <c r="AJ18" i="22"/>
  <c r="AI18" i="22"/>
  <c r="AH18" i="22"/>
  <c r="AG18" i="22"/>
  <c r="AF18" i="22"/>
  <c r="AE18" i="22"/>
  <c r="AD18" i="22"/>
  <c r="AC18" i="22"/>
  <c r="AB18" i="22"/>
  <c r="AA18" i="22"/>
  <c r="Z18" i="22"/>
  <c r="Y18" i="22"/>
  <c r="X18" i="22"/>
  <c r="W18" i="22"/>
  <c r="V18" i="22"/>
  <c r="U18" i="22"/>
  <c r="T18" i="22"/>
  <c r="S18" i="22"/>
  <c r="R18" i="22"/>
  <c r="Q18" i="22"/>
  <c r="P18" i="22"/>
  <c r="O18" i="22"/>
  <c r="N18" i="22"/>
  <c r="M18" i="22"/>
  <c r="L18" i="22"/>
  <c r="K18" i="22"/>
  <c r="J18" i="22"/>
  <c r="I18" i="22"/>
  <c r="H18" i="22"/>
  <c r="G18" i="22"/>
  <c r="F18" i="22"/>
  <c r="E18" i="22"/>
  <c r="AK17" i="22"/>
  <c r="AJ17" i="22"/>
  <c r="AI17" i="22"/>
  <c r="AH17" i="22"/>
  <c r="AG17" i="22"/>
  <c r="AF17" i="22"/>
  <c r="AE17" i="22"/>
  <c r="AD17" i="22"/>
  <c r="AC17" i="22"/>
  <c r="AB17" i="22"/>
  <c r="AA17" i="22"/>
  <c r="Z17" i="22"/>
  <c r="Y17" i="22"/>
  <c r="X17" i="22"/>
  <c r="W17" i="22"/>
  <c r="V17" i="22"/>
  <c r="U17" i="22"/>
  <c r="T17" i="22"/>
  <c r="S17" i="22"/>
  <c r="R17" i="22"/>
  <c r="Q17" i="22"/>
  <c r="P17" i="22"/>
  <c r="O17" i="22"/>
  <c r="N17" i="22"/>
  <c r="M17" i="22"/>
  <c r="L17" i="22"/>
  <c r="K17" i="22"/>
  <c r="J17" i="22"/>
  <c r="I17" i="22"/>
  <c r="H17" i="22"/>
  <c r="G17" i="22"/>
  <c r="F17" i="22"/>
  <c r="O11" i="22" l="1"/>
  <c r="N11" i="22"/>
  <c r="M11" i="22"/>
  <c r="L11" i="22"/>
  <c r="K11" i="22"/>
  <c r="J11" i="22"/>
  <c r="I11" i="22"/>
  <c r="H11" i="22"/>
  <c r="G11" i="22"/>
  <c r="F11" i="22"/>
  <c r="E11" i="22"/>
  <c r="O9" i="22"/>
  <c r="N9" i="22"/>
  <c r="M9" i="22"/>
  <c r="L9" i="22"/>
  <c r="K9" i="22"/>
  <c r="J9" i="22"/>
  <c r="I9" i="22"/>
  <c r="H9" i="22"/>
  <c r="G9" i="22"/>
  <c r="F9" i="22"/>
  <c r="E9" i="22"/>
  <c r="N7" i="22"/>
  <c r="O6" i="22"/>
  <c r="N6" i="22"/>
  <c r="M6" i="22"/>
  <c r="L6" i="22"/>
  <c r="K6" i="22"/>
  <c r="J6" i="22"/>
  <c r="I6" i="22"/>
  <c r="H6" i="22"/>
  <c r="G6" i="22"/>
  <c r="F6" i="22"/>
  <c r="E6" i="22"/>
  <c r="O5" i="22"/>
  <c r="N5" i="22"/>
  <c r="M5" i="22"/>
  <c r="L5" i="22"/>
  <c r="K5" i="22"/>
  <c r="J5" i="22"/>
  <c r="I5" i="22"/>
  <c r="H5" i="22"/>
  <c r="G5" i="22"/>
  <c r="F5" i="22"/>
  <c r="E5" i="22"/>
  <c r="O4" i="22"/>
  <c r="N4" i="22"/>
  <c r="M4" i="22"/>
  <c r="L4" i="22"/>
  <c r="K4" i="22"/>
  <c r="J4" i="22"/>
  <c r="I4" i="22"/>
  <c r="H4" i="22"/>
  <c r="G4" i="22"/>
  <c r="F4" i="22"/>
  <c r="E4" i="22"/>
  <c r="O14" i="22" l="1"/>
  <c r="I14" i="22"/>
  <c r="J14" i="22"/>
  <c r="G14" i="22"/>
  <c r="K14" i="22"/>
  <c r="H14" i="22"/>
  <c r="L14" i="22"/>
  <c r="M14" i="22"/>
  <c r="F14" i="22"/>
  <c r="N14" i="22"/>
  <c r="T44" i="16" l="1"/>
  <c r="E24" i="20" l="1"/>
  <c r="E12" i="20"/>
  <c r="F24" i="20"/>
  <c r="F12" i="20"/>
  <c r="E33" i="16"/>
  <c r="E14" i="16"/>
  <c r="F33" i="16"/>
  <c r="L44" i="12"/>
  <c r="L43" i="12"/>
  <c r="L42" i="12"/>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J377" i="2"/>
  <c r="J378" i="2" s="1"/>
  <c r="J379" i="2" s="1"/>
  <c r="J380" i="2" s="1"/>
  <c r="J381" i="2" s="1"/>
  <c r="J382" i="2" s="1"/>
  <c r="J383" i="2" s="1"/>
  <c r="J384" i="2" s="1"/>
  <c r="J385" i="2" s="1"/>
  <c r="J386" i="2" s="1"/>
  <c r="J387" i="2" s="1"/>
  <c r="J388" i="2" s="1"/>
  <c r="J389" i="2" s="1"/>
  <c r="J390" i="2" s="1"/>
  <c r="J391" i="2" s="1"/>
  <c r="J392" i="2" s="1"/>
  <c r="J393" i="2" s="1"/>
  <c r="J394" i="2" s="1"/>
  <c r="J395" i="2" s="1"/>
  <c r="H33" i="16"/>
  <c r="U44" i="16"/>
  <c r="V44" i="16"/>
  <c r="W44" i="16"/>
  <c r="X44" i="16"/>
  <c r="Y44" i="16"/>
  <c r="Z44" i="16"/>
  <c r="AA44" i="16"/>
  <c r="AB44" i="16"/>
  <c r="AC44" i="16"/>
  <c r="AD44" i="16"/>
  <c r="T59" i="20"/>
  <c r="T58" i="20"/>
  <c r="G379" i="18" l="1"/>
  <c r="G380" i="18"/>
  <c r="G381" i="18"/>
  <c r="G382" i="18"/>
  <c r="G383" i="18"/>
  <c r="G384" i="18"/>
  <c r="G385" i="18"/>
  <c r="G386" i="18"/>
  <c r="G387" i="18"/>
  <c r="G388" i="18"/>
  <c r="G389" i="18"/>
  <c r="G390" i="18"/>
  <c r="G391" i="18"/>
  <c r="G392" i="18"/>
  <c r="G393" i="18"/>
  <c r="G394" i="18"/>
  <c r="J362" i="2"/>
  <c r="J363" i="2" s="1"/>
  <c r="J364" i="2" s="1"/>
  <c r="J365" i="2" s="1"/>
  <c r="J366" i="2" s="1"/>
  <c r="J367" i="2" s="1"/>
  <c r="J368" i="2" s="1"/>
  <c r="J369" i="2" s="1"/>
  <c r="J370" i="2" s="1"/>
  <c r="J371" i="2" s="1"/>
  <c r="J372" i="2" s="1"/>
  <c r="J373" i="2" s="1"/>
  <c r="J374" i="2" s="1"/>
  <c r="J375" i="2" s="1"/>
  <c r="J376" i="2" s="1"/>
  <c r="G24" i="20"/>
  <c r="G12" i="20"/>
  <c r="H24" i="20"/>
  <c r="H12" i="20"/>
  <c r="I24" i="20"/>
  <c r="I12" i="20"/>
  <c r="J24" i="20"/>
  <c r="J12" i="20"/>
  <c r="F14" i="16"/>
  <c r="G14" i="16"/>
  <c r="H14" i="16"/>
  <c r="I14" i="16"/>
  <c r="J14" i="16"/>
  <c r="G358" i="18"/>
  <c r="G359" i="18"/>
  <c r="G360" i="18"/>
  <c r="G361" i="18"/>
  <c r="G362" i="18"/>
  <c r="G363" i="18"/>
  <c r="G364" i="18"/>
  <c r="G365" i="18"/>
  <c r="G366" i="18"/>
  <c r="G367" i="18"/>
  <c r="G368" i="18"/>
  <c r="G369" i="18"/>
  <c r="G370" i="18"/>
  <c r="G371" i="18"/>
  <c r="G372" i="18"/>
  <c r="G373" i="18"/>
  <c r="G374" i="18"/>
  <c r="G375" i="18"/>
  <c r="G376" i="18"/>
  <c r="G377" i="18"/>
  <c r="G378" i="18"/>
  <c r="J343" i="2"/>
  <c r="J344" i="2" s="1"/>
  <c r="J345" i="2" s="1"/>
  <c r="J346" i="2" s="1"/>
  <c r="J347" i="2" s="1"/>
  <c r="J348" i="2" s="1"/>
  <c r="J349" i="2" s="1"/>
  <c r="J350" i="2" s="1"/>
  <c r="J351" i="2" s="1"/>
  <c r="J352" i="2" s="1"/>
  <c r="J353" i="2" s="1"/>
  <c r="J354" i="2" s="1"/>
  <c r="J355" i="2" s="1"/>
  <c r="J356" i="2" s="1"/>
  <c r="J357" i="2" s="1"/>
  <c r="J358" i="2" s="1"/>
  <c r="J359" i="2" s="1"/>
  <c r="J360" i="2" s="1"/>
  <c r="J361" i="2" s="1"/>
  <c r="I357" i="18"/>
  <c r="I356" i="18"/>
  <c r="I349" i="18"/>
  <c r="I348" i="18"/>
  <c r="I341" i="18"/>
  <c r="I340" i="18"/>
  <c r="G340" i="18"/>
  <c r="G341" i="18"/>
  <c r="G342" i="18"/>
  <c r="I342" i="18" s="1"/>
  <c r="G343" i="18"/>
  <c r="I343" i="18" s="1"/>
  <c r="G344" i="18"/>
  <c r="I344" i="18" s="1"/>
  <c r="G345" i="18"/>
  <c r="I345" i="18" s="1"/>
  <c r="G346" i="18"/>
  <c r="I346" i="18" s="1"/>
  <c r="G347" i="18"/>
  <c r="I347" i="18" s="1"/>
  <c r="G348" i="18"/>
  <c r="G349" i="18"/>
  <c r="G350" i="18"/>
  <c r="I350" i="18" s="1"/>
  <c r="G351" i="18"/>
  <c r="I351" i="18" s="1"/>
  <c r="G352" i="18"/>
  <c r="I352" i="18" s="1"/>
  <c r="G353" i="18"/>
  <c r="I353" i="18" s="1"/>
  <c r="G354" i="18"/>
  <c r="I354" i="18" s="1"/>
  <c r="G355" i="18"/>
  <c r="I355" i="18" s="1"/>
  <c r="G356" i="18"/>
  <c r="G357" i="18"/>
  <c r="J328" i="2"/>
  <c r="J329" i="2" s="1"/>
  <c r="J330" i="2" s="1"/>
  <c r="J331" i="2" s="1"/>
  <c r="J332" i="2" s="1"/>
  <c r="J333" i="2" s="1"/>
  <c r="J334" i="2" s="1"/>
  <c r="J335" i="2" s="1"/>
  <c r="J336" i="2" s="1"/>
  <c r="J337" i="2" s="1"/>
  <c r="J338" i="2" s="1"/>
  <c r="J339" i="2" s="1"/>
  <c r="J340" i="2" s="1"/>
  <c r="J341" i="2" s="1"/>
  <c r="J342" i="2" s="1"/>
  <c r="K24" i="20"/>
  <c r="K12" i="20"/>
  <c r="K14" i="16"/>
  <c r="L14" i="16"/>
  <c r="L240" i="14" s="1"/>
  <c r="L224" i="14"/>
  <c r="L225" i="14"/>
  <c r="L226" i="14"/>
  <c r="L227" i="14"/>
  <c r="L228" i="14"/>
  <c r="L229" i="14"/>
  <c r="L230" i="14"/>
  <c r="L231" i="14"/>
  <c r="L232" i="14"/>
  <c r="L223" i="14"/>
  <c r="I327" i="18"/>
  <c r="I328" i="18"/>
  <c r="I330" i="18"/>
  <c r="I335" i="18"/>
  <c r="I336" i="18"/>
  <c r="I338" i="18"/>
  <c r="I322" i="18"/>
  <c r="G317" i="18"/>
  <c r="G318" i="18"/>
  <c r="G319" i="18"/>
  <c r="G320" i="18"/>
  <c r="I320" i="18" s="1"/>
  <c r="G321" i="18"/>
  <c r="I321" i="18" s="1"/>
  <c r="G322" i="18"/>
  <c r="G323" i="18"/>
  <c r="I323" i="18" s="1"/>
  <c r="G324" i="18"/>
  <c r="I324" i="18" s="1"/>
  <c r="G325" i="18"/>
  <c r="I325" i="18" s="1"/>
  <c r="G326" i="18"/>
  <c r="I326" i="18" s="1"/>
  <c r="G327" i="18"/>
  <c r="G328" i="18"/>
  <c r="G329" i="18"/>
  <c r="I329" i="18" s="1"/>
  <c r="G330" i="18"/>
  <c r="G331" i="18"/>
  <c r="I331" i="18" s="1"/>
  <c r="G332" i="18"/>
  <c r="I332" i="18" s="1"/>
  <c r="G333" i="18"/>
  <c r="I333" i="18" s="1"/>
  <c r="G334" i="18"/>
  <c r="I334" i="18" s="1"/>
  <c r="G335" i="18"/>
  <c r="G336" i="18"/>
  <c r="G337" i="18"/>
  <c r="I337" i="18" s="1"/>
  <c r="G338" i="18"/>
  <c r="G339" i="18"/>
  <c r="I339" i="18" s="1"/>
  <c r="J314" i="2"/>
  <c r="J315" i="2" s="1"/>
  <c r="J316" i="2" s="1"/>
  <c r="J317" i="2" s="1"/>
  <c r="J318" i="2" s="1"/>
  <c r="J319" i="2" s="1"/>
  <c r="J320" i="2" s="1"/>
  <c r="J321" i="2" s="1"/>
  <c r="J322" i="2" s="1"/>
  <c r="J323" i="2" s="1"/>
  <c r="J324" i="2" s="1"/>
  <c r="J325" i="2" s="1"/>
  <c r="J326" i="2" s="1"/>
  <c r="J327" i="2" s="1"/>
  <c r="J313" i="2"/>
  <c r="I317" i="18"/>
  <c r="I318" i="18"/>
  <c r="I319" i="18"/>
  <c r="I316" i="18"/>
  <c r="I310" i="18"/>
  <c r="I308" i="18"/>
  <c r="I302" i="18"/>
  <c r="G290" i="18"/>
  <c r="I290" i="18" s="1"/>
  <c r="G291" i="18"/>
  <c r="I291" i="18" s="1"/>
  <c r="G292" i="18"/>
  <c r="I292" i="18" s="1"/>
  <c r="G293" i="18"/>
  <c r="G294" i="18"/>
  <c r="G295" i="18"/>
  <c r="I295" i="18" s="1"/>
  <c r="G296" i="18"/>
  <c r="I296" i="18" s="1"/>
  <c r="G297" i="18"/>
  <c r="G298" i="18"/>
  <c r="I298" i="18" s="1"/>
  <c r="G299" i="18"/>
  <c r="I299" i="18" s="1"/>
  <c r="G300" i="18"/>
  <c r="I300" i="18" s="1"/>
  <c r="G301" i="18"/>
  <c r="I301" i="18" s="1"/>
  <c r="G302" i="18"/>
  <c r="G303" i="18"/>
  <c r="I303" i="18" s="1"/>
  <c r="G304" i="18"/>
  <c r="I304" i="18" s="1"/>
  <c r="G305" i="18"/>
  <c r="I305" i="18" s="1"/>
  <c r="G306" i="18"/>
  <c r="I306" i="18" s="1"/>
  <c r="G307" i="18"/>
  <c r="I307" i="18" s="1"/>
  <c r="G308" i="18"/>
  <c r="G309" i="18"/>
  <c r="I309" i="18" s="1"/>
  <c r="G310" i="18"/>
  <c r="G311" i="18"/>
  <c r="I311" i="18" s="1"/>
  <c r="G312" i="18"/>
  <c r="I312" i="18" s="1"/>
  <c r="G313" i="18"/>
  <c r="I313" i="18" s="1"/>
  <c r="G314" i="18"/>
  <c r="I314" i="18" s="1"/>
  <c r="G315" i="18"/>
  <c r="I315" i="18" s="1"/>
  <c r="G316" i="18"/>
  <c r="J297" i="2"/>
  <c r="J298" i="2" s="1"/>
  <c r="J299" i="2" s="1"/>
  <c r="J300" i="2" s="1"/>
  <c r="J301" i="2" s="1"/>
  <c r="J302" i="2" s="1"/>
  <c r="J303" i="2" s="1"/>
  <c r="J304" i="2" s="1"/>
  <c r="J305" i="2" s="1"/>
  <c r="J306" i="2" s="1"/>
  <c r="J307" i="2" s="1"/>
  <c r="J308" i="2" s="1"/>
  <c r="J309" i="2" s="1"/>
  <c r="J310" i="2" s="1"/>
  <c r="J311" i="2" s="1"/>
  <c r="J312" i="2" s="1"/>
  <c r="I280" i="18"/>
  <c r="I282" i="18"/>
  <c r="I285" i="18"/>
  <c r="I287" i="18"/>
  <c r="I288" i="18"/>
  <c r="I293" i="18"/>
  <c r="I294" i="18"/>
  <c r="I297" i="18"/>
  <c r="G280" i="18"/>
  <c r="G281" i="18"/>
  <c r="I281" i="18" s="1"/>
  <c r="G282" i="18"/>
  <c r="G283" i="18"/>
  <c r="I283" i="18" s="1"/>
  <c r="G284" i="18"/>
  <c r="I284" i="18" s="1"/>
  <c r="G285" i="18"/>
  <c r="G286" i="18"/>
  <c r="I286" i="18" s="1"/>
  <c r="G287" i="18"/>
  <c r="G288" i="18"/>
  <c r="G289" i="18"/>
  <c r="I289" i="18" s="1"/>
  <c r="J287" i="2"/>
  <c r="J288" i="2" s="1"/>
  <c r="J289" i="2" s="1"/>
  <c r="J290" i="2" s="1"/>
  <c r="J291" i="2" s="1"/>
  <c r="J292" i="2" s="1"/>
  <c r="J293" i="2" s="1"/>
  <c r="J294" i="2" s="1"/>
  <c r="J295" i="2" s="1"/>
  <c r="J296" i="2" s="1"/>
  <c r="L239" i="14" l="1"/>
  <c r="L245" i="14"/>
  <c r="L243" i="14"/>
  <c r="L246" i="14"/>
  <c r="L250" i="14"/>
  <c r="L247" i="14"/>
  <c r="L249" i="14"/>
  <c r="L252" i="14"/>
  <c r="L248" i="14"/>
  <c r="L251" i="14"/>
  <c r="L244" i="14"/>
  <c r="L238" i="14"/>
  <c r="L236" i="14"/>
  <c r="L233" i="14"/>
  <c r="L235" i="14"/>
  <c r="L242" i="14"/>
  <c r="L234" i="14"/>
  <c r="L241" i="14"/>
  <c r="L237" i="14"/>
  <c r="L43" i="20"/>
  <c r="L39" i="12"/>
  <c r="L40" i="12"/>
  <c r="L41" i="12"/>
  <c r="L38" i="12"/>
  <c r="L37" i="12"/>
  <c r="I271" i="18"/>
  <c r="I263" i="18"/>
  <c r="G259" i="18"/>
  <c r="I259" i="18" s="1"/>
  <c r="G260" i="18"/>
  <c r="I260" i="18" s="1"/>
  <c r="G261" i="18"/>
  <c r="I261" i="18" s="1"/>
  <c r="G262" i="18"/>
  <c r="I262" i="18" s="1"/>
  <c r="G263" i="18"/>
  <c r="G264" i="18"/>
  <c r="I264" i="18" s="1"/>
  <c r="G265" i="18"/>
  <c r="I265" i="18" s="1"/>
  <c r="G266" i="18"/>
  <c r="I266" i="18" s="1"/>
  <c r="G267" i="18"/>
  <c r="I267" i="18" s="1"/>
  <c r="G268" i="18"/>
  <c r="I268" i="18" s="1"/>
  <c r="G269" i="18"/>
  <c r="I269" i="18" s="1"/>
  <c r="G270" i="18"/>
  <c r="I270" i="18" s="1"/>
  <c r="G271" i="18"/>
  <c r="G272" i="18"/>
  <c r="I272" i="18" s="1"/>
  <c r="G273" i="18"/>
  <c r="I273" i="18" s="1"/>
  <c r="G274" i="18"/>
  <c r="I274" i="18" s="1"/>
  <c r="G275" i="18"/>
  <c r="I275" i="18" s="1"/>
  <c r="G276" i="18"/>
  <c r="I276" i="18" s="1"/>
  <c r="G277" i="18"/>
  <c r="I277" i="18" s="1"/>
  <c r="G278" i="18"/>
  <c r="I278" i="18" s="1"/>
  <c r="G279" i="18"/>
  <c r="I279" i="18" s="1"/>
  <c r="J267" i="2"/>
  <c r="J268" i="2" s="1"/>
  <c r="J269" i="2" s="1"/>
  <c r="J270" i="2" s="1"/>
  <c r="J271" i="2" s="1"/>
  <c r="J272" i="2" s="1"/>
  <c r="J273" i="2" s="1"/>
  <c r="J274" i="2" s="1"/>
  <c r="J275" i="2" s="1"/>
  <c r="J276" i="2" s="1"/>
  <c r="J277" i="2" s="1"/>
  <c r="J278" i="2" s="1"/>
  <c r="J279" i="2" s="1"/>
  <c r="J280" i="2" s="1"/>
  <c r="J281" i="2" s="1"/>
  <c r="J282" i="2" s="1"/>
  <c r="J283" i="2" s="1"/>
  <c r="J284" i="2" s="1"/>
  <c r="J285" i="2" s="1"/>
  <c r="J286" i="2" s="1"/>
  <c r="N24" i="20" l="1"/>
  <c r="N12" i="20"/>
  <c r="L194" i="14"/>
  <c r="L195" i="14"/>
  <c r="L196" i="14"/>
  <c r="L197" i="14"/>
  <c r="L198" i="14"/>
  <c r="L199" i="14"/>
  <c r="L200" i="14"/>
  <c r="L201" i="14"/>
  <c r="L202" i="14"/>
  <c r="L193" i="14"/>
  <c r="G226" i="18"/>
  <c r="I226" i="18" s="1"/>
  <c r="G227" i="18"/>
  <c r="I227" i="18" s="1"/>
  <c r="G228" i="18"/>
  <c r="I228" i="18" s="1"/>
  <c r="G229" i="18"/>
  <c r="I229" i="18" s="1"/>
  <c r="G230" i="18"/>
  <c r="G231" i="18"/>
  <c r="G232" i="18"/>
  <c r="G233" i="18"/>
  <c r="G234" i="18"/>
  <c r="G235" i="18"/>
  <c r="I235" i="18" s="1"/>
  <c r="G236" i="18"/>
  <c r="I236" i="18" s="1"/>
  <c r="G237" i="18"/>
  <c r="I237" i="18" s="1"/>
  <c r="G238" i="18"/>
  <c r="I238" i="18" s="1"/>
  <c r="G239" i="18"/>
  <c r="I239" i="18" s="1"/>
  <c r="G240" i="18"/>
  <c r="I240" i="18" s="1"/>
  <c r="G241" i="18"/>
  <c r="I241" i="18" s="1"/>
  <c r="G242" i="18"/>
  <c r="I242" i="18" s="1"/>
  <c r="G243" i="18"/>
  <c r="I243" i="18" s="1"/>
  <c r="G244" i="18"/>
  <c r="I244" i="18" s="1"/>
  <c r="G245" i="18"/>
  <c r="I245" i="18" s="1"/>
  <c r="G246" i="18"/>
  <c r="I246" i="18" s="1"/>
  <c r="G247" i="18"/>
  <c r="I247" i="18" s="1"/>
  <c r="G248" i="18"/>
  <c r="I248" i="18" s="1"/>
  <c r="G249" i="18"/>
  <c r="I249" i="18" s="1"/>
  <c r="G250" i="18"/>
  <c r="I250" i="18" s="1"/>
  <c r="G251" i="18"/>
  <c r="I251" i="18" s="1"/>
  <c r="G252" i="18"/>
  <c r="I252" i="18" s="1"/>
  <c r="G253" i="18"/>
  <c r="I253" i="18" s="1"/>
  <c r="G254" i="18"/>
  <c r="I254" i="18" s="1"/>
  <c r="G255" i="18"/>
  <c r="I255" i="18" s="1"/>
  <c r="G256" i="18"/>
  <c r="I256" i="18" s="1"/>
  <c r="G257" i="18"/>
  <c r="I257" i="18" s="1"/>
  <c r="G258" i="18"/>
  <c r="I258" i="18" s="1"/>
  <c r="J245" i="2"/>
  <c r="J246" i="2" s="1"/>
  <c r="J247" i="2" s="1"/>
  <c r="J248" i="2" s="1"/>
  <c r="J249" i="2" s="1"/>
  <c r="J250" i="2" s="1"/>
  <c r="J251" i="2" s="1"/>
  <c r="J252" i="2" s="1"/>
  <c r="J253" i="2" s="1"/>
  <c r="J254" i="2" s="1"/>
  <c r="J255" i="2" s="1"/>
  <c r="J256" i="2" s="1"/>
  <c r="J257" i="2" s="1"/>
  <c r="J258" i="2" s="1"/>
  <c r="J259" i="2" s="1"/>
  <c r="J260" i="2" s="1"/>
  <c r="J261" i="2" s="1"/>
  <c r="J262" i="2" s="1"/>
  <c r="J263" i="2" s="1"/>
  <c r="J264" i="2" s="1"/>
  <c r="I225" i="18"/>
  <c r="I230" i="18"/>
  <c r="I231" i="18"/>
  <c r="I232" i="18"/>
  <c r="I233" i="18"/>
  <c r="I234" i="18"/>
  <c r="G215" i="18"/>
  <c r="I215" i="18" s="1"/>
  <c r="G216" i="18"/>
  <c r="I216" i="18" s="1"/>
  <c r="G217" i="18"/>
  <c r="I217" i="18" s="1"/>
  <c r="G218" i="18"/>
  <c r="I218" i="18" s="1"/>
  <c r="G219" i="18"/>
  <c r="I219" i="18" s="1"/>
  <c r="G220" i="18"/>
  <c r="I220" i="18" s="1"/>
  <c r="G221" i="18"/>
  <c r="I221" i="18" s="1"/>
  <c r="G222" i="18"/>
  <c r="I222" i="18" s="1"/>
  <c r="G223" i="18"/>
  <c r="I223" i="18" s="1"/>
  <c r="G224" i="18"/>
  <c r="I224" i="18" s="1"/>
  <c r="G225" i="18"/>
  <c r="J234" i="2"/>
  <c r="J235" i="2" s="1"/>
  <c r="J236" i="2"/>
  <c r="J237" i="2" s="1"/>
  <c r="J238" i="2"/>
  <c r="J239" i="2" s="1"/>
  <c r="J240" i="2"/>
  <c r="J241" i="2" s="1"/>
  <c r="J242" i="2"/>
  <c r="J232" i="2"/>
  <c r="J233" i="2" s="1"/>
  <c r="E28" i="20"/>
  <c r="F28" i="20"/>
  <c r="G28" i="20"/>
  <c r="H28" i="20"/>
  <c r="I28" i="20"/>
  <c r="J28" i="20"/>
  <c r="K28" i="20"/>
  <c r="L28" i="20"/>
  <c r="M28" i="20"/>
  <c r="N28" i="20"/>
  <c r="O28" i="20"/>
  <c r="O24" i="20"/>
  <c r="O12" i="20"/>
  <c r="L34" i="12"/>
  <c r="L35" i="12"/>
  <c r="L36" i="12"/>
  <c r="I205" i="18" l="1"/>
  <c r="I199" i="18"/>
  <c r="I197" i="18"/>
  <c r="G194" i="18"/>
  <c r="I194" i="18" s="1"/>
  <c r="G195" i="18"/>
  <c r="I195" i="18" s="1"/>
  <c r="G196" i="18"/>
  <c r="I196" i="18" s="1"/>
  <c r="G197" i="18"/>
  <c r="G198" i="18"/>
  <c r="I198" i="18" s="1"/>
  <c r="G199" i="18"/>
  <c r="G200" i="18"/>
  <c r="I200" i="18" s="1"/>
  <c r="G201" i="18"/>
  <c r="I201" i="18" s="1"/>
  <c r="G202" i="18"/>
  <c r="I202" i="18" s="1"/>
  <c r="G203" i="18"/>
  <c r="I203" i="18" s="1"/>
  <c r="G204" i="18"/>
  <c r="I204" i="18" s="1"/>
  <c r="G205" i="18"/>
  <c r="G206" i="18"/>
  <c r="I206" i="18" s="1"/>
  <c r="G207" i="18"/>
  <c r="I207" i="18" s="1"/>
  <c r="G208" i="18"/>
  <c r="I208" i="18" s="1"/>
  <c r="G209" i="18"/>
  <c r="I209" i="18" s="1"/>
  <c r="G210" i="18"/>
  <c r="I210" i="18" s="1"/>
  <c r="G211" i="18"/>
  <c r="I211" i="18" s="1"/>
  <c r="G212" i="18"/>
  <c r="I212" i="18" s="1"/>
  <c r="G213" i="18"/>
  <c r="I213" i="18" s="1"/>
  <c r="G214" i="18"/>
  <c r="I214" i="18" s="1"/>
  <c r="J221" i="2"/>
  <c r="J222" i="2" s="1"/>
  <c r="J223" i="2" s="1"/>
  <c r="J224" i="2" s="1"/>
  <c r="J225" i="2" s="1"/>
  <c r="J226" i="2" s="1"/>
  <c r="J227" i="2" s="1"/>
  <c r="J228" i="2" s="1"/>
  <c r="J229" i="2" s="1"/>
  <c r="J230" i="2" s="1"/>
  <c r="J231" i="2" s="1"/>
  <c r="L26" i="12"/>
  <c r="L27" i="12"/>
  <c r="L28" i="12"/>
  <c r="L29" i="12"/>
  <c r="L32" i="12"/>
  <c r="L14" i="12"/>
  <c r="L15" i="12"/>
  <c r="L16" i="12"/>
  <c r="L17" i="12"/>
  <c r="L18" i="12"/>
  <c r="L19" i="12"/>
  <c r="L20" i="12"/>
  <c r="L21" i="12"/>
  <c r="L22" i="12"/>
  <c r="L23" i="12"/>
  <c r="L24" i="12"/>
  <c r="L13" i="12"/>
  <c r="G176" i="18"/>
  <c r="I176" i="18" s="1"/>
  <c r="G177" i="18"/>
  <c r="I177" i="18" s="1"/>
  <c r="G178" i="18"/>
  <c r="I178" i="18" s="1"/>
  <c r="G179" i="18"/>
  <c r="I179" i="18" s="1"/>
  <c r="G180" i="18"/>
  <c r="G181" i="18"/>
  <c r="G182" i="18"/>
  <c r="G183" i="18"/>
  <c r="G184" i="18"/>
  <c r="I184" i="18" s="1"/>
  <c r="G185" i="18"/>
  <c r="I185" i="18" s="1"/>
  <c r="G186" i="18"/>
  <c r="I186" i="18" s="1"/>
  <c r="G187" i="18"/>
  <c r="I187" i="18" s="1"/>
  <c r="G188" i="18"/>
  <c r="G189" i="18"/>
  <c r="G190" i="18"/>
  <c r="I190" i="18" s="1"/>
  <c r="G191" i="18"/>
  <c r="G192" i="18"/>
  <c r="I192" i="18" s="1"/>
  <c r="G193" i="18"/>
  <c r="I193" i="18" s="1"/>
  <c r="G175" i="18"/>
  <c r="I175" i="18" s="1"/>
  <c r="I191" i="18"/>
  <c r="I189" i="18"/>
  <c r="I188" i="18"/>
  <c r="I183" i="18"/>
  <c r="I182" i="18"/>
  <c r="I181" i="18"/>
  <c r="I180" i="18"/>
  <c r="I174" i="18"/>
  <c r="J204" i="2"/>
  <c r="J205" i="2" s="1"/>
  <c r="J206" i="2" s="1"/>
  <c r="J207" i="2" s="1"/>
  <c r="J208" i="2" s="1"/>
  <c r="J209" i="2" s="1"/>
  <c r="J210" i="2" s="1"/>
  <c r="J211" i="2" s="1"/>
  <c r="J212" i="2" s="1"/>
  <c r="J213" i="2" s="1"/>
  <c r="J214" i="2" s="1"/>
  <c r="J215" i="2" s="1"/>
  <c r="J216" i="2" s="1"/>
  <c r="J217" i="2" s="1"/>
  <c r="J218" i="2" s="1"/>
  <c r="J219" i="2" s="1"/>
  <c r="J220" i="2" s="1"/>
  <c r="I168" i="18"/>
  <c r="I170" i="18"/>
  <c r="I171" i="18"/>
  <c r="I172" i="18"/>
  <c r="I173" i="18"/>
  <c r="G153" i="18"/>
  <c r="I153" i="18" s="1"/>
  <c r="G154" i="18"/>
  <c r="I154" i="18" s="1"/>
  <c r="G155" i="18"/>
  <c r="I155" i="18" s="1"/>
  <c r="G156" i="18"/>
  <c r="I156" i="18" s="1"/>
  <c r="G157" i="18"/>
  <c r="I157" i="18" s="1"/>
  <c r="G158" i="18"/>
  <c r="I158" i="18" s="1"/>
  <c r="G159" i="18"/>
  <c r="I159" i="18" s="1"/>
  <c r="G160" i="18"/>
  <c r="I160" i="18" s="1"/>
  <c r="G161" i="18"/>
  <c r="I161" i="18" s="1"/>
  <c r="G162" i="18"/>
  <c r="I162" i="18" s="1"/>
  <c r="G163" i="18"/>
  <c r="I163" i="18" s="1"/>
  <c r="G164" i="18"/>
  <c r="I164" i="18" s="1"/>
  <c r="G165" i="18"/>
  <c r="I165" i="18" s="1"/>
  <c r="G166" i="18"/>
  <c r="I166" i="18" s="1"/>
  <c r="G167" i="18"/>
  <c r="I167" i="18" s="1"/>
  <c r="G168" i="18"/>
  <c r="G169" i="18"/>
  <c r="I169" i="18" s="1"/>
  <c r="J184" i="2"/>
  <c r="J185" i="2" s="1"/>
  <c r="J186" i="2" s="1"/>
  <c r="J187" i="2" s="1"/>
  <c r="J188" i="2" s="1"/>
  <c r="J189" i="2" s="1"/>
  <c r="J190" i="2" s="1"/>
  <c r="J191" i="2" s="1"/>
  <c r="J192" i="2" s="1"/>
  <c r="J193" i="2" s="1"/>
  <c r="J194" i="2" s="1"/>
  <c r="J195" i="2" s="1"/>
  <c r="J196" i="2" s="1"/>
  <c r="J197" i="2" s="1"/>
  <c r="J198" i="2" s="1"/>
  <c r="J199" i="2" s="1"/>
  <c r="J200" i="2" s="1"/>
  <c r="P24" i="20" l="1"/>
  <c r="P28" i="20"/>
  <c r="Q28" i="20"/>
  <c r="Q24" i="20"/>
  <c r="P12" i="20"/>
  <c r="P14" i="16"/>
  <c r="L203" i="14" s="1"/>
  <c r="I135" i="18"/>
  <c r="I138" i="18"/>
  <c r="I151" i="18"/>
  <c r="G132" i="18"/>
  <c r="I132" i="18" s="1"/>
  <c r="G133" i="18"/>
  <c r="I133" i="18" s="1"/>
  <c r="G134" i="18"/>
  <c r="I134" i="18" s="1"/>
  <c r="G135" i="18"/>
  <c r="G136" i="18"/>
  <c r="I136" i="18" s="1"/>
  <c r="G137" i="18"/>
  <c r="I137" i="18" s="1"/>
  <c r="G138" i="18"/>
  <c r="G139" i="18"/>
  <c r="I139" i="18" s="1"/>
  <c r="G140" i="18"/>
  <c r="I140" i="18" s="1"/>
  <c r="G141" i="18"/>
  <c r="I141" i="18" s="1"/>
  <c r="G142" i="18"/>
  <c r="I142" i="18" s="1"/>
  <c r="G143" i="18"/>
  <c r="I143" i="18" s="1"/>
  <c r="G144" i="18"/>
  <c r="I144" i="18" s="1"/>
  <c r="G145" i="18"/>
  <c r="I145" i="18" s="1"/>
  <c r="G146" i="18"/>
  <c r="I146" i="18" s="1"/>
  <c r="G147" i="18"/>
  <c r="I147" i="18" s="1"/>
  <c r="G148" i="18"/>
  <c r="I148" i="18" s="1"/>
  <c r="G149" i="18"/>
  <c r="I149" i="18" s="1"/>
  <c r="G150" i="18"/>
  <c r="I150" i="18" s="1"/>
  <c r="G151" i="18"/>
  <c r="G152" i="18"/>
  <c r="I152" i="18" s="1"/>
  <c r="J165" i="2"/>
  <c r="J166" i="2" s="1"/>
  <c r="J167" i="2" s="1"/>
  <c r="J168" i="2" s="1"/>
  <c r="J169" i="2" s="1"/>
  <c r="J170" i="2" s="1"/>
  <c r="J171" i="2" s="1"/>
  <c r="J172" i="2" s="1"/>
  <c r="J173" i="2" s="1"/>
  <c r="J174" i="2" s="1"/>
  <c r="J175" i="2" s="1"/>
  <c r="J176" i="2" s="1"/>
  <c r="J177" i="2" s="1"/>
  <c r="J178" i="2" s="1"/>
  <c r="J179" i="2" s="1"/>
  <c r="J180" i="2" s="1"/>
  <c r="J181" i="2" s="1"/>
  <c r="J182" i="2" s="1"/>
  <c r="J183" i="2" s="1"/>
  <c r="G2" i="18" l="1"/>
  <c r="Q43" i="20" l="1"/>
  <c r="Q33" i="16"/>
  <c r="Q14" i="16"/>
  <c r="I130" i="18"/>
  <c r="I131" i="18"/>
  <c r="G110" i="18"/>
  <c r="I110" i="18" s="1"/>
  <c r="G111" i="18"/>
  <c r="I111" i="18" s="1"/>
  <c r="G112" i="18"/>
  <c r="I112" i="18" s="1"/>
  <c r="G113" i="18"/>
  <c r="I113" i="18" s="1"/>
  <c r="G114" i="18"/>
  <c r="I114" i="18" s="1"/>
  <c r="G115" i="18"/>
  <c r="I115" i="18" s="1"/>
  <c r="G116" i="18"/>
  <c r="I116" i="18" s="1"/>
  <c r="G117" i="18"/>
  <c r="I117" i="18" s="1"/>
  <c r="G118" i="18"/>
  <c r="I118" i="18" s="1"/>
  <c r="G119" i="18"/>
  <c r="I119" i="18" s="1"/>
  <c r="G120" i="18"/>
  <c r="I120" i="18" s="1"/>
  <c r="G121" i="18"/>
  <c r="I121" i="18" s="1"/>
  <c r="G122" i="18"/>
  <c r="I122" i="18" s="1"/>
  <c r="G123" i="18"/>
  <c r="I123" i="18" s="1"/>
  <c r="G124" i="18"/>
  <c r="I124" i="18" s="1"/>
  <c r="G125" i="18"/>
  <c r="I125" i="18" s="1"/>
  <c r="G126" i="18"/>
  <c r="I126" i="18" s="1"/>
  <c r="G127" i="18"/>
  <c r="I127" i="18" s="1"/>
  <c r="G128" i="18"/>
  <c r="I128" i="18" s="1"/>
  <c r="G129" i="18"/>
  <c r="I129" i="18" s="1"/>
  <c r="G130" i="18"/>
  <c r="G131" i="18"/>
  <c r="J141" i="2"/>
  <c r="J142" i="2" s="1"/>
  <c r="J143" i="2" s="1"/>
  <c r="J144" i="2" s="1"/>
  <c r="J145" i="2" s="1"/>
  <c r="J146" i="2" s="1"/>
  <c r="J147" i="2" s="1"/>
  <c r="J148" i="2" s="1"/>
  <c r="J149" i="2" s="1"/>
  <c r="J150" i="2" s="1"/>
  <c r="J151" i="2" s="1"/>
  <c r="J152" i="2" s="1"/>
  <c r="J153" i="2" s="1"/>
  <c r="J154" i="2" s="1"/>
  <c r="J155" i="2" s="1"/>
  <c r="J156" i="2" s="1"/>
  <c r="J157" i="2" s="1"/>
  <c r="J158" i="2" s="1"/>
  <c r="J159" i="2" s="1"/>
  <c r="J160" i="2" s="1"/>
  <c r="J161" i="2" s="1"/>
  <c r="J162" i="2" s="1"/>
  <c r="L210" i="14" l="1"/>
  <c r="L217" i="14"/>
  <c r="L221" i="14"/>
  <c r="L222" i="14"/>
  <c r="L211" i="14"/>
  <c r="L218" i="14"/>
  <c r="L212" i="14"/>
  <c r="L219" i="14"/>
  <c r="L213" i="14"/>
  <c r="L207" i="14"/>
  <c r="L205" i="14"/>
  <c r="L220" i="14"/>
  <c r="L206" i="14"/>
  <c r="L208" i="14"/>
  <c r="L215" i="14"/>
  <c r="L209" i="14"/>
  <c r="L216" i="14"/>
  <c r="L214" i="14"/>
  <c r="L204" i="14"/>
  <c r="S27" i="20"/>
  <c r="S28" i="20" s="1"/>
  <c r="R28" i="20"/>
  <c r="R12" i="20"/>
  <c r="S24" i="20"/>
  <c r="R24" i="20"/>
  <c r="R14" i="16"/>
  <c r="G106" i="18"/>
  <c r="I106" i="18" s="1"/>
  <c r="G107" i="18"/>
  <c r="I107" i="18" s="1"/>
  <c r="G108" i="18"/>
  <c r="I108" i="18" s="1"/>
  <c r="G109" i="18"/>
  <c r="I109" i="18" s="1"/>
  <c r="G89" i="18"/>
  <c r="I89" i="18" s="1"/>
  <c r="G90" i="18"/>
  <c r="I90" i="18" s="1"/>
  <c r="G91" i="18"/>
  <c r="I91" i="18" s="1"/>
  <c r="G92" i="18"/>
  <c r="I92" i="18" s="1"/>
  <c r="G93" i="18"/>
  <c r="I93" i="18" s="1"/>
  <c r="G94" i="18"/>
  <c r="I94" i="18" s="1"/>
  <c r="G95" i="18"/>
  <c r="I95" i="18" s="1"/>
  <c r="G96" i="18"/>
  <c r="I96" i="18" s="1"/>
  <c r="G97" i="18"/>
  <c r="I97" i="18" s="1"/>
  <c r="G98" i="18"/>
  <c r="I98" i="18" s="1"/>
  <c r="G99" i="18"/>
  <c r="I99" i="18" s="1"/>
  <c r="G100" i="18"/>
  <c r="I100" i="18" s="1"/>
  <c r="G101" i="18"/>
  <c r="I101" i="18" s="1"/>
  <c r="G102" i="18"/>
  <c r="I102" i="18" s="1"/>
  <c r="G103" i="18"/>
  <c r="I103" i="18" s="1"/>
  <c r="G104" i="18"/>
  <c r="I104" i="18" s="1"/>
  <c r="G105" i="18"/>
  <c r="I105" i="18" s="1"/>
  <c r="J124" i="2"/>
  <c r="J125" i="2" s="1"/>
  <c r="J126" i="2" s="1"/>
  <c r="J127" i="2" s="1"/>
  <c r="J128" i="2" s="1"/>
  <c r="J129" i="2" s="1"/>
  <c r="J130" i="2" s="1"/>
  <c r="J131" i="2" s="1"/>
  <c r="J132" i="2" s="1"/>
  <c r="J133" i="2" s="1"/>
  <c r="J134" i="2" s="1"/>
  <c r="J135" i="2" s="1"/>
  <c r="J136" i="2" s="1"/>
  <c r="J137" i="2" s="1"/>
  <c r="J138" i="2" s="1"/>
  <c r="J139" i="2" s="1"/>
  <c r="J140" i="2" s="1"/>
  <c r="T24" i="20"/>
  <c r="T12" i="20"/>
  <c r="E7" i="22" s="1"/>
  <c r="T14" i="16"/>
  <c r="E2" i="22" s="1"/>
  <c r="G79" i="18"/>
  <c r="I79" i="18" s="1"/>
  <c r="G80" i="18"/>
  <c r="I80" i="18" s="1"/>
  <c r="G81" i="18"/>
  <c r="I81" i="18" s="1"/>
  <c r="G82" i="18"/>
  <c r="I82" i="18" s="1"/>
  <c r="G83" i="18"/>
  <c r="I83" i="18" s="1"/>
  <c r="G84" i="18"/>
  <c r="I84" i="18" s="1"/>
  <c r="G85" i="18"/>
  <c r="I85" i="18" s="1"/>
  <c r="G86" i="18"/>
  <c r="I86" i="18" s="1"/>
  <c r="G87" i="18"/>
  <c r="I87" i="18" s="1"/>
  <c r="G88" i="18"/>
  <c r="I88" i="18" s="1"/>
  <c r="G78" i="18"/>
  <c r="I78" i="18" s="1"/>
  <c r="G69" i="18"/>
  <c r="I69" i="18" s="1"/>
  <c r="G70" i="18"/>
  <c r="I70" i="18" s="1"/>
  <c r="G71" i="18"/>
  <c r="I71" i="18" s="1"/>
  <c r="G72" i="18"/>
  <c r="I72" i="18" s="1"/>
  <c r="G73" i="18"/>
  <c r="I73" i="18" s="1"/>
  <c r="G74" i="18"/>
  <c r="I74" i="18" s="1"/>
  <c r="G75" i="18"/>
  <c r="I75" i="18" s="1"/>
  <c r="G76" i="18"/>
  <c r="I76" i="18" s="1"/>
  <c r="G77" i="18"/>
  <c r="I77" i="18" s="1"/>
  <c r="J115" i="2"/>
  <c r="J116" i="2" s="1"/>
  <c r="J117" i="2" s="1"/>
  <c r="J118" i="2" s="1"/>
  <c r="J119" i="2" s="1"/>
  <c r="J120" i="2" s="1"/>
  <c r="J121" i="2" s="1"/>
  <c r="J122" i="2" s="1"/>
  <c r="J123" i="2" s="1"/>
  <c r="U12" i="20"/>
  <c r="F7" i="22" s="1"/>
  <c r="U14" i="16"/>
  <c r="F2" i="22" s="1"/>
  <c r="G49" i="18"/>
  <c r="I49" i="18" s="1"/>
  <c r="G50" i="18"/>
  <c r="I50" i="18" s="1"/>
  <c r="G51" i="18"/>
  <c r="I51" i="18" s="1"/>
  <c r="G52" i="18"/>
  <c r="I52" i="18" s="1"/>
  <c r="G53" i="18"/>
  <c r="I53" i="18" s="1"/>
  <c r="G54" i="18"/>
  <c r="I54" i="18" s="1"/>
  <c r="G55" i="18"/>
  <c r="I55" i="18" s="1"/>
  <c r="G56" i="18"/>
  <c r="I56" i="18" s="1"/>
  <c r="G57" i="18"/>
  <c r="I57" i="18" s="1"/>
  <c r="G58" i="18"/>
  <c r="I58" i="18" s="1"/>
  <c r="G59" i="18"/>
  <c r="I59" i="18" s="1"/>
  <c r="G60" i="18"/>
  <c r="I60" i="18" s="1"/>
  <c r="G61" i="18"/>
  <c r="I61" i="18" s="1"/>
  <c r="G62" i="18"/>
  <c r="I62" i="18" s="1"/>
  <c r="G63" i="18"/>
  <c r="I63" i="18" s="1"/>
  <c r="G64" i="18"/>
  <c r="I64" i="18" s="1"/>
  <c r="G65" i="18"/>
  <c r="I65" i="18" s="1"/>
  <c r="G66" i="18"/>
  <c r="I66" i="18" s="1"/>
  <c r="G67" i="18"/>
  <c r="I67" i="18" s="1"/>
  <c r="G68" i="18"/>
  <c r="I68" i="18" s="1"/>
  <c r="G48" i="18"/>
  <c r="I48" i="18" s="1"/>
  <c r="J94" i="2"/>
  <c r="J95" i="2" s="1"/>
  <c r="J96" i="2" s="1"/>
  <c r="J97" i="2" s="1"/>
  <c r="J98" i="2" s="1"/>
  <c r="J99" i="2" s="1"/>
  <c r="J100" i="2" s="1"/>
  <c r="J101" i="2" s="1"/>
  <c r="J102" i="2" s="1"/>
  <c r="J103" i="2" s="1"/>
  <c r="J104" i="2" s="1"/>
  <c r="J105" i="2" s="1"/>
  <c r="J106" i="2" s="1"/>
  <c r="J107" i="2" s="1"/>
  <c r="J108" i="2" s="1"/>
  <c r="J109" i="2" s="1"/>
  <c r="J110" i="2" s="1"/>
  <c r="J111" i="2" s="1"/>
  <c r="J112" i="2" s="1"/>
  <c r="J113" i="2" s="1"/>
  <c r="J114" i="2" s="1"/>
  <c r="V24" i="20"/>
  <c r="V12" i="20"/>
  <c r="G7" i="22" s="1"/>
  <c r="V14" i="16"/>
  <c r="L154" i="14" l="1"/>
  <c r="G2" i="22"/>
  <c r="L161" i="14"/>
  <c r="L160" i="14"/>
  <c r="L159" i="14"/>
  <c r="L158" i="14"/>
  <c r="L153" i="14"/>
  <c r="L187" i="14"/>
  <c r="L188" i="14"/>
  <c r="L189" i="14"/>
  <c r="L190" i="14"/>
  <c r="L183" i="14"/>
  <c r="L191" i="14"/>
  <c r="L184" i="14"/>
  <c r="L192" i="14"/>
  <c r="L185" i="14"/>
  <c r="L186" i="14"/>
  <c r="L176" i="14"/>
  <c r="L177" i="14"/>
  <c r="L178" i="14"/>
  <c r="L179" i="14"/>
  <c r="L180" i="14"/>
  <c r="L173" i="14"/>
  <c r="L181" i="14"/>
  <c r="L174" i="14"/>
  <c r="L182" i="14"/>
  <c r="L175" i="14"/>
  <c r="L166" i="14"/>
  <c r="L170" i="14"/>
  <c r="L163" i="14"/>
  <c r="L164" i="14"/>
  <c r="L165" i="14"/>
  <c r="L167" i="14"/>
  <c r="L162" i="14"/>
  <c r="L168" i="14"/>
  <c r="L169" i="14"/>
  <c r="L171" i="14"/>
  <c r="L157" i="14"/>
  <c r="L156" i="14"/>
  <c r="L155" i="14"/>
  <c r="L152" i="14"/>
  <c r="F31" i="18"/>
  <c r="F30" i="18"/>
  <c r="F29" i="18"/>
  <c r="G32" i="18"/>
  <c r="I32" i="18" s="1"/>
  <c r="G33" i="18"/>
  <c r="I33" i="18" s="1"/>
  <c r="G34" i="18"/>
  <c r="I34" i="18" s="1"/>
  <c r="G35" i="18"/>
  <c r="I35" i="18" s="1"/>
  <c r="G36" i="18"/>
  <c r="I36" i="18" s="1"/>
  <c r="G37" i="18"/>
  <c r="I37" i="18" s="1"/>
  <c r="G38" i="18"/>
  <c r="I38" i="18" s="1"/>
  <c r="G39" i="18"/>
  <c r="I39" i="18" s="1"/>
  <c r="G40" i="18"/>
  <c r="I40" i="18" s="1"/>
  <c r="G41" i="18"/>
  <c r="I41" i="18" s="1"/>
  <c r="G42" i="18"/>
  <c r="I42" i="18" s="1"/>
  <c r="G43" i="18"/>
  <c r="I43" i="18" s="1"/>
  <c r="G44" i="18"/>
  <c r="I44" i="18" s="1"/>
  <c r="G45" i="18"/>
  <c r="I45" i="18" s="1"/>
  <c r="G46" i="18"/>
  <c r="I46" i="18" s="1"/>
  <c r="G47" i="18"/>
  <c r="I47" i="18" s="1"/>
  <c r="F28" i="18"/>
  <c r="E31" i="18"/>
  <c r="E30" i="18"/>
  <c r="E29" i="18"/>
  <c r="G29" i="18" s="1"/>
  <c r="I29" i="18" s="1"/>
  <c r="E28" i="18"/>
  <c r="G27" i="18"/>
  <c r="I27" i="18" s="1"/>
  <c r="G30" i="18" l="1"/>
  <c r="I30" i="18" s="1"/>
  <c r="G31" i="18"/>
  <c r="I31" i="18" s="1"/>
  <c r="G28" i="18"/>
  <c r="I28" i="18" s="1"/>
  <c r="J78" i="2"/>
  <c r="J79" i="2" s="1"/>
  <c r="J80" i="2" s="1"/>
  <c r="J81" i="2" s="1"/>
  <c r="J82" i="2" s="1"/>
  <c r="J83" i="2" s="1"/>
  <c r="J84" i="2" s="1"/>
  <c r="J85" i="2" s="1"/>
  <c r="J86" i="2" s="1"/>
  <c r="J87" i="2" s="1"/>
  <c r="J88" i="2" s="1"/>
  <c r="J89" i="2" s="1"/>
  <c r="J90" i="2" s="1"/>
  <c r="J91" i="2" s="1"/>
  <c r="J92" i="2" s="1"/>
  <c r="J93" i="2" s="1"/>
  <c r="J74" i="2"/>
  <c r="J75" i="2" s="1"/>
  <c r="J76" i="2" s="1"/>
  <c r="J77" i="2" s="1"/>
  <c r="W24" i="20"/>
  <c r="W12" i="20"/>
  <c r="H7" i="22" s="1"/>
  <c r="W33" i="16"/>
  <c r="W14" i="16"/>
  <c r="H2" i="22" s="1"/>
  <c r="G26" i="18"/>
  <c r="G25" i="18"/>
  <c r="G24" i="18"/>
  <c r="G23" i="18"/>
  <c r="G22" i="18"/>
  <c r="G21" i="18"/>
  <c r="G20" i="18"/>
  <c r="G19" i="18"/>
  <c r="J59" i="2"/>
  <c r="J60" i="2" s="1"/>
  <c r="J61" i="2" s="1"/>
  <c r="J62" i="2" s="1"/>
  <c r="J63" i="2" s="1"/>
  <c r="J64" i="2" s="1"/>
  <c r="J65" i="2" s="1"/>
  <c r="J66" i="2" s="1"/>
  <c r="J67" i="2" s="1"/>
  <c r="J68" i="2" s="1"/>
  <c r="J69" i="2" s="1"/>
  <c r="J70" i="2" s="1"/>
  <c r="J71" i="2" s="1"/>
  <c r="J72" i="2" s="1"/>
  <c r="J73" i="2" s="1"/>
  <c r="L150" i="14" l="1"/>
  <c r="L147" i="14"/>
  <c r="L143" i="14"/>
  <c r="L151" i="14"/>
  <c r="L146" i="14"/>
  <c r="L144" i="14"/>
  <c r="L142" i="14"/>
  <c r="L149" i="14"/>
  <c r="L145" i="14"/>
  <c r="L148" i="14"/>
  <c r="J47" i="2"/>
  <c r="J48" i="2" s="1"/>
  <c r="J49" i="2" s="1"/>
  <c r="J50" i="2" s="1"/>
  <c r="J51" i="2" s="1"/>
  <c r="J52" i="2" s="1"/>
  <c r="J53" i="2" s="1"/>
  <c r="J54" i="2" s="1"/>
  <c r="J55" i="2" s="1"/>
  <c r="J56" i="2" s="1"/>
  <c r="J57" i="2" s="1"/>
  <c r="J58" i="2" s="1"/>
  <c r="L68" i="14"/>
  <c r="L2" i="14"/>
  <c r="X24" i="20"/>
  <c r="X12" i="20"/>
  <c r="I7" i="22" s="1"/>
  <c r="Y24" i="20"/>
  <c r="Y12" i="20"/>
  <c r="J7" i="22" s="1"/>
  <c r="Z24" i="20"/>
  <c r="Z12" i="20"/>
  <c r="K7" i="22" s="1"/>
  <c r="X14" i="16"/>
  <c r="I2" i="22" s="1"/>
  <c r="Y41" i="16"/>
  <c r="Z41" i="16"/>
  <c r="Y14" i="16"/>
  <c r="J2" i="22" s="1"/>
  <c r="Z14" i="16"/>
  <c r="L69" i="14" l="1"/>
  <c r="K2" i="22"/>
  <c r="L67" i="14"/>
  <c r="L11" i="14"/>
  <c r="L10" i="14"/>
  <c r="L66" i="14"/>
  <c r="L9" i="14"/>
  <c r="L65" i="14"/>
  <c r="L5" i="14"/>
  <c r="L64" i="14"/>
  <c r="L4" i="14"/>
  <c r="L3" i="14"/>
  <c r="L62" i="14"/>
  <c r="L138" i="14"/>
  <c r="L132" i="14"/>
  <c r="L139" i="14"/>
  <c r="L135" i="14"/>
  <c r="L140" i="14"/>
  <c r="L133" i="14"/>
  <c r="L141" i="14"/>
  <c r="L134" i="14"/>
  <c r="L137" i="14"/>
  <c r="L136" i="14"/>
  <c r="L8" i="14"/>
  <c r="L71" i="14"/>
  <c r="L63" i="14"/>
  <c r="L7" i="14"/>
  <c r="L70" i="14"/>
  <c r="L126" i="14"/>
  <c r="L122" i="14"/>
  <c r="L127" i="14"/>
  <c r="L130" i="14"/>
  <c r="L128" i="14"/>
  <c r="L123" i="14"/>
  <c r="L129" i="14"/>
  <c r="L131" i="14"/>
  <c r="L124" i="14"/>
  <c r="L125" i="14"/>
  <c r="L6" i="14"/>
  <c r="G4" i="18"/>
  <c r="G5" i="18"/>
  <c r="G6" i="18"/>
  <c r="G7" i="18"/>
  <c r="G8" i="18"/>
  <c r="G9" i="18"/>
  <c r="G10" i="18"/>
  <c r="G11" i="18"/>
  <c r="G12" i="18"/>
  <c r="G13" i="18"/>
  <c r="G14" i="18"/>
  <c r="G15" i="18"/>
  <c r="G16" i="18"/>
  <c r="G17" i="18"/>
  <c r="G18" i="18"/>
  <c r="G3" i="18"/>
  <c r="J27" i="2"/>
  <c r="J28" i="2" s="1"/>
  <c r="J29" i="2" s="1"/>
  <c r="J30" i="2" s="1"/>
  <c r="J31" i="2" s="1"/>
  <c r="J32" i="2" s="1"/>
  <c r="J33" i="2" s="1"/>
  <c r="J34" i="2" s="1"/>
  <c r="J35" i="2" s="1"/>
  <c r="J36" i="2" s="1"/>
  <c r="J37" i="2" s="1"/>
  <c r="J38" i="2" s="1"/>
  <c r="J39" i="2" s="1"/>
  <c r="J40" i="2" s="1"/>
  <c r="J41" i="2" s="1"/>
  <c r="J42" i="2" s="1"/>
  <c r="J43" i="2" s="1"/>
  <c r="J44" i="2" s="1"/>
  <c r="J45" i="2" s="1"/>
  <c r="J46" i="2" s="1"/>
  <c r="AA24" i="20"/>
  <c r="AB24" i="20"/>
  <c r="AB18" i="20"/>
  <c r="AC24"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AE53" i="20"/>
  <c r="AF53" i="20"/>
  <c r="AG53" i="20"/>
  <c r="AH53" i="20"/>
  <c r="AI53" i="20"/>
  <c r="E53" i="20"/>
  <c r="AD54" i="20"/>
  <c r="E48" i="20"/>
  <c r="F48" i="20"/>
  <c r="F49" i="20" s="1"/>
  <c r="G48" i="20"/>
  <c r="H48" i="20"/>
  <c r="H49" i="20" s="1"/>
  <c r="I48" i="20"/>
  <c r="J48" i="20"/>
  <c r="K48" i="20"/>
  <c r="L48" i="20"/>
  <c r="M48" i="20"/>
  <c r="N48" i="20"/>
  <c r="O48" i="20"/>
  <c r="P48" i="20"/>
  <c r="Q48" i="20"/>
  <c r="Q49" i="20" s="1"/>
  <c r="R48" i="20"/>
  <c r="S48" i="20"/>
  <c r="T48" i="20"/>
  <c r="U48" i="20"/>
  <c r="V48" i="20"/>
  <c r="W48" i="20"/>
  <c r="X48" i="20"/>
  <c r="Y48" i="20"/>
  <c r="Z48" i="20"/>
  <c r="AA48" i="20"/>
  <c r="AB48" i="20"/>
  <c r="AC48" i="20"/>
  <c r="AF48" i="20"/>
  <c r="AF49" i="20" s="1"/>
  <c r="AG48" i="20"/>
  <c r="AH48" i="20"/>
  <c r="AH49" i="20" s="1"/>
  <c r="AH55" i="20" s="1"/>
  <c r="AI48" i="20"/>
  <c r="AE48" i="20"/>
  <c r="AD44" i="20"/>
  <c r="AD48" i="20" s="1"/>
  <c r="E43" i="20"/>
  <c r="F43" i="20"/>
  <c r="G43" i="20"/>
  <c r="H43" i="20"/>
  <c r="I43" i="20"/>
  <c r="J43" i="20"/>
  <c r="K43" i="20"/>
  <c r="M43" i="20"/>
  <c r="N43" i="20"/>
  <c r="O43" i="20"/>
  <c r="P43" i="20"/>
  <c r="R43" i="20"/>
  <c r="S43" i="20"/>
  <c r="T43" i="20"/>
  <c r="E8" i="22" s="1"/>
  <c r="U43" i="20"/>
  <c r="F8" i="22" s="1"/>
  <c r="V43" i="20"/>
  <c r="G8" i="22" s="1"/>
  <c r="W43" i="20"/>
  <c r="H8" i="22" s="1"/>
  <c r="X43" i="20"/>
  <c r="I8" i="22" s="1"/>
  <c r="Y43" i="20"/>
  <c r="J8" i="22" s="1"/>
  <c r="Z43" i="20"/>
  <c r="K8" i="22" s="1"/>
  <c r="AA43" i="20"/>
  <c r="L8" i="22" s="1"/>
  <c r="AB43" i="20"/>
  <c r="M8" i="22" s="1"/>
  <c r="AC43" i="20"/>
  <c r="N8" i="22" s="1"/>
  <c r="AE43" i="20"/>
  <c r="AF43" i="20"/>
  <c r="AG43" i="20"/>
  <c r="AH43" i="20"/>
  <c r="AI43" i="20"/>
  <c r="AI49" i="20" s="1"/>
  <c r="AI55" i="20" s="1"/>
  <c r="AD43" i="20"/>
  <c r="O8" i="22" s="1"/>
  <c r="L24" i="20"/>
  <c r="M24" i="20"/>
  <c r="T30" i="20"/>
  <c r="E12" i="22" s="1"/>
  <c r="U24" i="20"/>
  <c r="AE24" i="20"/>
  <c r="AF24" i="20"/>
  <c r="AG24" i="20"/>
  <c r="AH24" i="20"/>
  <c r="AI24" i="20"/>
  <c r="AD24" i="20"/>
  <c r="E18" i="20"/>
  <c r="F18" i="20"/>
  <c r="G18" i="20"/>
  <c r="G30" i="20" s="1"/>
  <c r="H18" i="20"/>
  <c r="I18" i="20"/>
  <c r="J18" i="20"/>
  <c r="K18" i="20"/>
  <c r="L18" i="20"/>
  <c r="M18" i="20"/>
  <c r="N18" i="20"/>
  <c r="O18" i="20"/>
  <c r="O30" i="20" s="1"/>
  <c r="P18" i="20"/>
  <c r="P30" i="20" s="1"/>
  <c r="Q18" i="20"/>
  <c r="R18" i="20"/>
  <c r="R30" i="20" s="1"/>
  <c r="S18" i="20"/>
  <c r="T18" i="20"/>
  <c r="U18" i="20"/>
  <c r="V18" i="20"/>
  <c r="V30" i="20" s="1"/>
  <c r="G12" i="22" s="1"/>
  <c r="W18" i="20"/>
  <c r="X18" i="20"/>
  <c r="X30" i="20" s="1"/>
  <c r="I12" i="22" s="1"/>
  <c r="Y18" i="20"/>
  <c r="Y30" i="20" s="1"/>
  <c r="J12" i="22" s="1"/>
  <c r="Z18" i="20"/>
  <c r="Z30" i="20" s="1"/>
  <c r="K12" i="22" s="1"/>
  <c r="AA18" i="20"/>
  <c r="AC18" i="20"/>
  <c r="AE18" i="20"/>
  <c r="AF18" i="20"/>
  <c r="AG18" i="20"/>
  <c r="AH18" i="20"/>
  <c r="AI18" i="20"/>
  <c r="AD13" i="20"/>
  <c r="AD18" i="20" s="1"/>
  <c r="AD30" i="20" s="1"/>
  <c r="O12" i="22" s="1"/>
  <c r="L12" i="20"/>
  <c r="M12" i="20"/>
  <c r="N30" i="20"/>
  <c r="Q12" i="20"/>
  <c r="S12" i="20"/>
  <c r="AA12" i="20"/>
  <c r="L7" i="22" s="1"/>
  <c r="AB12" i="20"/>
  <c r="M7" i="22" s="1"/>
  <c r="AE12" i="20"/>
  <c r="AF12" i="20"/>
  <c r="AG12" i="20"/>
  <c r="AH12" i="20"/>
  <c r="AI12" i="20"/>
  <c r="AD12" i="20"/>
  <c r="O7" i="22" s="1"/>
  <c r="AG30" i="20" l="1"/>
  <c r="AC30" i="20"/>
  <c r="N12" i="22" s="1"/>
  <c r="J49" i="20"/>
  <c r="AF30" i="20"/>
  <c r="AI30" i="20"/>
  <c r="Q30" i="20"/>
  <c r="J30" i="20"/>
  <c r="K49" i="20"/>
  <c r="K55" i="20" s="1"/>
  <c r="K30" i="20"/>
  <c r="AG49" i="20"/>
  <c r="AG55" i="20" s="1"/>
  <c r="I30" i="20"/>
  <c r="AE30" i="20"/>
  <c r="H30" i="20"/>
  <c r="F30" i="20"/>
  <c r="AH30" i="20"/>
  <c r="E30" i="20"/>
  <c r="AB49" i="20"/>
  <c r="T49" i="20"/>
  <c r="E13" i="22" s="1"/>
  <c r="L49" i="20"/>
  <c r="L55" i="20" s="1"/>
  <c r="M30" i="20"/>
  <c r="L30" i="20"/>
  <c r="N49" i="20"/>
  <c r="N55" i="20" s="1"/>
  <c r="P49" i="20"/>
  <c r="P55" i="20" s="1"/>
  <c r="F55" i="20"/>
  <c r="U30" i="20"/>
  <c r="F12" i="22" s="1"/>
  <c r="O49" i="20"/>
  <c r="O55" i="20" s="1"/>
  <c r="G49" i="20"/>
  <c r="G55" i="20" s="1"/>
  <c r="X49" i="20"/>
  <c r="M49" i="20"/>
  <c r="M55" i="20" s="1"/>
  <c r="E49" i="20"/>
  <c r="E55" i="20" s="1"/>
  <c r="AD49" i="20"/>
  <c r="AE49" i="20"/>
  <c r="AE55" i="20" s="1"/>
  <c r="Z49" i="20"/>
  <c r="K13" i="22" s="1"/>
  <c r="S30" i="20"/>
  <c r="Q55" i="20"/>
  <c r="I49" i="20"/>
  <c r="I55" i="20" s="1"/>
  <c r="R49" i="20"/>
  <c r="R55" i="20" s="1"/>
  <c r="S49" i="20"/>
  <c r="S55" i="20" s="1"/>
  <c r="U49" i="20"/>
  <c r="V49" i="20"/>
  <c r="W49" i="20"/>
  <c r="W30" i="20"/>
  <c r="H12" i="22" s="1"/>
  <c r="Y49" i="20"/>
  <c r="AA49" i="20"/>
  <c r="AA30" i="20"/>
  <c r="L12" i="22" s="1"/>
  <c r="AC49" i="20"/>
  <c r="AB30" i="20"/>
  <c r="M12" i="22" s="1"/>
  <c r="J55" i="20"/>
  <c r="H55" i="20"/>
  <c r="AF55" i="20"/>
  <c r="W55" i="20" l="1"/>
  <c r="H13" i="22"/>
  <c r="Z55" i="20"/>
  <c r="U55" i="20"/>
  <c r="F13" i="22"/>
  <c r="AD55" i="20"/>
  <c r="O13" i="22"/>
  <c r="V55" i="20"/>
  <c r="G13" i="22"/>
  <c r="AC55" i="20"/>
  <c r="N13" i="22"/>
  <c r="AB55" i="20"/>
  <c r="M13" i="22"/>
  <c r="T55" i="20"/>
  <c r="AA55" i="20"/>
  <c r="L13" i="22"/>
  <c r="Y55" i="20"/>
  <c r="J13" i="22"/>
  <c r="X55" i="20"/>
  <c r="I13" i="22"/>
  <c r="E41" i="16"/>
  <c r="F41" i="16"/>
  <c r="G41" i="16"/>
  <c r="H41" i="16"/>
  <c r="I41" i="16"/>
  <c r="J41" i="16"/>
  <c r="K41" i="16"/>
  <c r="L41" i="16"/>
  <c r="M41" i="16"/>
  <c r="N41" i="16"/>
  <c r="O41" i="16"/>
  <c r="P41" i="16"/>
  <c r="Q41" i="16"/>
  <c r="R41" i="16"/>
  <c r="S41" i="16"/>
  <c r="T41" i="16"/>
  <c r="U41" i="16"/>
  <c r="V41" i="16"/>
  <c r="W41" i="16"/>
  <c r="X41" i="16"/>
  <c r="AB41" i="16"/>
  <c r="AC41" i="16"/>
  <c r="AD41" i="16"/>
  <c r="AE41" i="16"/>
  <c r="AF41" i="16"/>
  <c r="AG41" i="16"/>
  <c r="AH41" i="16"/>
  <c r="AI41" i="16"/>
  <c r="AA41" i="16"/>
  <c r="AA14" i="16"/>
  <c r="L2" i="22" s="1"/>
  <c r="AB14" i="16"/>
  <c r="M2" i="22" s="1"/>
  <c r="AC14" i="16"/>
  <c r="N2" i="22" s="1"/>
  <c r="AE33" i="16"/>
  <c r="AF33" i="16"/>
  <c r="AG33" i="16"/>
  <c r="AH33" i="16"/>
  <c r="AI33" i="16"/>
  <c r="G33" i="16"/>
  <c r="I33" i="16"/>
  <c r="J33" i="16"/>
  <c r="K33" i="16"/>
  <c r="L33" i="16"/>
  <c r="M33" i="16"/>
  <c r="N33" i="16"/>
  <c r="O33" i="16"/>
  <c r="P33" i="16"/>
  <c r="R33" i="16"/>
  <c r="S33" i="16"/>
  <c r="T33" i="16"/>
  <c r="U33" i="16"/>
  <c r="V33" i="16"/>
  <c r="X33" i="16"/>
  <c r="Y33" i="16"/>
  <c r="Z33" i="16"/>
  <c r="AA33" i="16"/>
  <c r="AB33" i="16"/>
  <c r="AC33" i="16"/>
  <c r="AD33" i="16"/>
  <c r="L87" i="14" l="1"/>
  <c r="L29" i="14"/>
  <c r="L88" i="14"/>
  <c r="L30" i="14"/>
  <c r="L90" i="14"/>
  <c r="L24" i="14"/>
  <c r="L84" i="14"/>
  <c r="L89" i="14"/>
  <c r="L23" i="14"/>
  <c r="L31" i="14"/>
  <c r="L22" i="14"/>
  <c r="L82" i="14"/>
  <c r="L26" i="14"/>
  <c r="L86" i="14"/>
  <c r="L83" i="14"/>
  <c r="L91" i="14"/>
  <c r="L25" i="14"/>
  <c r="L85" i="14"/>
  <c r="L27" i="14"/>
  <c r="L28" i="14"/>
  <c r="L12" i="14"/>
  <c r="L75" i="14"/>
  <c r="L17" i="14"/>
  <c r="L19" i="14"/>
  <c r="L78" i="14"/>
  <c r="L20" i="14"/>
  <c r="L80" i="14"/>
  <c r="L76" i="14"/>
  <c r="L18" i="14"/>
  <c r="L72" i="14"/>
  <c r="L77" i="14"/>
  <c r="L79" i="14"/>
  <c r="L13" i="14"/>
  <c r="L21" i="14"/>
  <c r="L14" i="14"/>
  <c r="L74" i="14"/>
  <c r="L16" i="14"/>
  <c r="L73" i="14"/>
  <c r="L81" i="14"/>
  <c r="L15" i="14"/>
  <c r="L99" i="14"/>
  <c r="L33" i="14"/>
  <c r="L41" i="14"/>
  <c r="L94" i="14"/>
  <c r="L40" i="14"/>
  <c r="L100" i="14"/>
  <c r="L34" i="14"/>
  <c r="L32" i="14"/>
  <c r="L98" i="14"/>
  <c r="L93" i="14"/>
  <c r="L101" i="14"/>
  <c r="L35" i="14"/>
  <c r="L92" i="14"/>
  <c r="L36" i="14"/>
  <c r="L95" i="14"/>
  <c r="L37" i="14"/>
  <c r="L96" i="14"/>
  <c r="L38" i="14"/>
  <c r="L97" i="14"/>
  <c r="L39" i="14"/>
  <c r="J4" i="3"/>
  <c r="J2" i="3"/>
  <c r="J2" i="2"/>
  <c r="J3" i="2" s="1"/>
  <c r="J4" i="2" s="1"/>
  <c r="J5" i="2" s="1"/>
  <c r="J6" i="2" s="1"/>
  <c r="J7" i="2" s="1"/>
  <c r="J8" i="2" s="1"/>
  <c r="J9" i="2" s="1"/>
  <c r="J10" i="2" s="1"/>
  <c r="J11" i="2" s="1"/>
  <c r="J12" i="2" s="1"/>
  <c r="J13" i="2" s="1"/>
  <c r="J14" i="2" s="1"/>
  <c r="J15" i="2" s="1"/>
  <c r="J16" i="2" s="1"/>
  <c r="J17" i="2" s="1"/>
  <c r="J18" i="2" s="1"/>
  <c r="J19" i="2" s="1"/>
  <c r="J20" i="2" s="1"/>
  <c r="J21" i="2" s="1"/>
  <c r="J22" i="2" s="1"/>
  <c r="J23" i="2" s="1"/>
  <c r="J24" i="2" s="1"/>
  <c r="J25" i="2" s="1"/>
  <c r="J26" i="2" s="1"/>
  <c r="AI24" i="16" l="1"/>
  <c r="AI14" i="16"/>
  <c r="AI25" i="16" l="1"/>
  <c r="AI35" i="16" s="1"/>
  <c r="AI37" i="16" s="1"/>
  <c r="AD14" i="16"/>
  <c r="O2" i="22" s="1"/>
  <c r="AE14" i="16"/>
  <c r="AF14" i="16"/>
  <c r="AG14" i="16"/>
  <c r="AG25" i="16" s="1"/>
  <c r="AG35" i="16" s="1"/>
  <c r="AG37" i="16" s="1"/>
  <c r="E24" i="16"/>
  <c r="F24" i="16"/>
  <c r="G24" i="16"/>
  <c r="H24" i="16"/>
  <c r="I24" i="16"/>
  <c r="J24" i="16"/>
  <c r="K24" i="16"/>
  <c r="L24" i="16"/>
  <c r="M24" i="16"/>
  <c r="N24" i="16"/>
  <c r="O24" i="16"/>
  <c r="P24" i="16"/>
  <c r="Q24" i="16"/>
  <c r="Q25" i="16" s="1"/>
  <c r="Q35" i="16" s="1"/>
  <c r="Q37" i="16" s="1"/>
  <c r="R24" i="16"/>
  <c r="R25" i="16" s="1"/>
  <c r="R35" i="16" s="1"/>
  <c r="R37" i="16" s="1"/>
  <c r="S24" i="16"/>
  <c r="T24" i="16"/>
  <c r="E3" i="22" s="1"/>
  <c r="U24" i="16"/>
  <c r="F3" i="22" s="1"/>
  <c r="V24" i="16"/>
  <c r="G3" i="22" s="1"/>
  <c r="W24" i="16"/>
  <c r="H3" i="22" s="1"/>
  <c r="X24" i="16"/>
  <c r="I3" i="22" s="1"/>
  <c r="Y24" i="16"/>
  <c r="J3" i="22" s="1"/>
  <c r="Z24" i="16"/>
  <c r="AA24" i="16"/>
  <c r="L3" i="22" s="1"/>
  <c r="AB24" i="16"/>
  <c r="M3" i="22" s="1"/>
  <c r="AC24" i="16"/>
  <c r="N3" i="22" s="1"/>
  <c r="AD24" i="16"/>
  <c r="O3" i="22" s="1"/>
  <c r="AE24" i="16"/>
  <c r="AF24" i="16"/>
  <c r="AG24" i="16"/>
  <c r="AH24" i="16"/>
  <c r="AH14" i="16"/>
  <c r="Z25" i="16" l="1"/>
  <c r="K3" i="22"/>
  <c r="P25" i="16"/>
  <c r="P35" i="16" s="1"/>
  <c r="P37" i="16" s="1"/>
  <c r="J25" i="16"/>
  <c r="J35" i="16" s="1"/>
  <c r="J37" i="16" s="1"/>
  <c r="E25" i="16"/>
  <c r="E35" i="16" s="1"/>
  <c r="E37" i="16" s="1"/>
  <c r="AF25" i="16"/>
  <c r="AF35" i="16" s="1"/>
  <c r="AF37" i="16" s="1"/>
  <c r="L109" i="14"/>
  <c r="L49" i="14"/>
  <c r="L44" i="14"/>
  <c r="L47" i="14"/>
  <c r="L110" i="14"/>
  <c r="L50" i="14"/>
  <c r="L103" i="14"/>
  <c r="L111" i="14"/>
  <c r="L43" i="14"/>
  <c r="L51" i="14"/>
  <c r="L104" i="14"/>
  <c r="L102" i="14"/>
  <c r="L42" i="14"/>
  <c r="L108" i="14"/>
  <c r="L48" i="14"/>
  <c r="L105" i="14"/>
  <c r="L45" i="14"/>
  <c r="L46" i="14"/>
  <c r="L107" i="14"/>
  <c r="L106" i="14"/>
  <c r="X25" i="16"/>
  <c r="X43" i="16" s="1"/>
  <c r="H25" i="16"/>
  <c r="H35" i="16" s="1"/>
  <c r="H37" i="16" s="1"/>
  <c r="AC25" i="16"/>
  <c r="U25" i="16"/>
  <c r="M25" i="16"/>
  <c r="M35" i="16" s="1"/>
  <c r="M37" i="16" s="1"/>
  <c r="AB25" i="16"/>
  <c r="AD25" i="16"/>
  <c r="V25" i="16"/>
  <c r="N25" i="16"/>
  <c r="N35" i="16" s="1"/>
  <c r="N37" i="16" s="1"/>
  <c r="F25" i="16"/>
  <c r="F35" i="16" s="1"/>
  <c r="F37" i="16" s="1"/>
  <c r="AA25" i="16"/>
  <c r="S25" i="16"/>
  <c r="S35" i="16" s="1"/>
  <c r="S37" i="16" s="1"/>
  <c r="K25" i="16"/>
  <c r="K35" i="16" s="1"/>
  <c r="K37" i="16" s="1"/>
  <c r="Y25" i="16"/>
  <c r="I25" i="16"/>
  <c r="I35" i="16" s="1"/>
  <c r="I37" i="16" s="1"/>
  <c r="T25" i="16"/>
  <c r="L25" i="16"/>
  <c r="AE25" i="16"/>
  <c r="AE35" i="16" s="1"/>
  <c r="AE37" i="16" s="1"/>
  <c r="W25" i="16"/>
  <c r="O25" i="16"/>
  <c r="O35" i="16" s="1"/>
  <c r="O37" i="16" s="1"/>
  <c r="G25" i="16"/>
  <c r="G35" i="16" s="1"/>
  <c r="G37" i="16" s="1"/>
  <c r="AH25" i="16"/>
  <c r="AH35" i="16" s="1"/>
  <c r="AH37" i="16" s="1"/>
  <c r="AA35" i="16" l="1"/>
  <c r="AA43" i="16"/>
  <c r="Z35" i="16"/>
  <c r="Z37" i="16" s="1"/>
  <c r="Z43" i="16"/>
  <c r="Z45" i="16" s="1"/>
  <c r="U35" i="16"/>
  <c r="U43" i="16"/>
  <c r="T43" i="16"/>
  <c r="T45" i="16" s="1"/>
  <c r="T35" i="16"/>
  <c r="T37" i="16" s="1"/>
  <c r="V35" i="16"/>
  <c r="V43" i="16"/>
  <c r="AC35" i="16"/>
  <c r="AC37" i="16" s="1"/>
  <c r="AC43" i="16"/>
  <c r="AD35" i="16"/>
  <c r="AD37" i="16" s="1"/>
  <c r="AD43" i="16"/>
  <c r="AD45" i="16" s="1"/>
  <c r="W35" i="16"/>
  <c r="W37" i="16" s="1"/>
  <c r="W43" i="16"/>
  <c r="W45" i="16" s="1"/>
  <c r="Y35" i="16"/>
  <c r="Y43" i="16"/>
  <c r="Y45" i="16" s="1"/>
  <c r="AB35" i="16"/>
  <c r="AB37" i="16" s="1"/>
  <c r="AB43" i="16"/>
  <c r="AB45" i="16"/>
  <c r="U37" i="16"/>
  <c r="U45" i="16"/>
  <c r="AA37" i="16"/>
  <c r="AA45" i="16"/>
  <c r="Y37" i="16"/>
  <c r="AC45" i="16"/>
  <c r="V37" i="16"/>
  <c r="V45" i="16"/>
  <c r="L35" i="16"/>
  <c r="L37" i="16" s="1"/>
  <c r="X35" i="16"/>
  <c r="X37" i="16" l="1"/>
  <c r="X45" i="16"/>
</calcChain>
</file>

<file path=xl/sharedStrings.xml><?xml version="1.0" encoding="utf-8"?>
<sst xmlns="http://schemas.openxmlformats.org/spreadsheetml/2006/main" count="16999" uniqueCount="690">
  <si>
    <t>PWSID</t>
  </si>
  <si>
    <t>Name</t>
  </si>
  <si>
    <t>OSYear</t>
  </si>
  <si>
    <t>amount</t>
  </si>
  <si>
    <t>startYear</t>
  </si>
  <si>
    <t>endYear</t>
  </si>
  <si>
    <t>aveRate</t>
  </si>
  <si>
    <t>currentRemaining</t>
  </si>
  <si>
    <t>payments</t>
  </si>
  <si>
    <t>governance</t>
  </si>
  <si>
    <t>manager</t>
  </si>
  <si>
    <t>contractTermYrs</t>
  </si>
  <si>
    <t>contractAmount</t>
  </si>
  <si>
    <t>nEmployees</t>
  </si>
  <si>
    <t>ngoverningMunis</t>
  </si>
  <si>
    <t>nMunis</t>
  </si>
  <si>
    <t>nCounties</t>
  </si>
  <si>
    <t>defaultDebt</t>
  </si>
  <si>
    <t>populationServed</t>
  </si>
  <si>
    <t>meteredConnections</t>
  </si>
  <si>
    <t>pipeMiles</t>
  </si>
  <si>
    <t>aveVolume_MGD</t>
  </si>
  <si>
    <t>contractStart</t>
  </si>
  <si>
    <t>contractEnd</t>
  </si>
  <si>
    <t>WaterSewer</t>
  </si>
  <si>
    <t>nConnections</t>
  </si>
  <si>
    <t>sourceType</t>
  </si>
  <si>
    <t>name</t>
  </si>
  <si>
    <t>dateOnline</t>
  </si>
  <si>
    <t>challenges</t>
  </si>
  <si>
    <t>resolutions</t>
  </si>
  <si>
    <t>percentMethod</t>
  </si>
  <si>
    <t>amountBilled</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</si>
  <si>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</si>
  <si>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</si>
  <si>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</si>
  <si>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</si>
  <si>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</si>
  <si>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</si>
  <si>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</si>
  <si>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</si>
  <si>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</si>
  <si>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</si>
  <si>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</si>
  <si>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</si>
  <si>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</si>
  <si>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</si>
  <si>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</si>
  <si>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</si>
  <si>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</si>
  <si>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</si>
  <si>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</si>
  <si>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</si>
  <si>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</si>
  <si>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</si>
  <si>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</si>
  <si>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</si>
  <si>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</si>
  <si>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</si>
  <si>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</si>
  <si>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</si>
  <si>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</si>
  <si>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</si>
  <si>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</si>
  <si>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</si>
  <si>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</si>
  <si>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</si>
  <si>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</si>
  <si>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</si>
  <si>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Total Operating Revenues</t>
  </si>
  <si>
    <t>Expenses</t>
  </si>
  <si>
    <t>Total Operating Expenses</t>
  </si>
  <si>
    <t>Other Income and (Expense)</t>
  </si>
  <si>
    <t>Revenue - Expense</t>
  </si>
  <si>
    <t>Total Other Income and Expenses</t>
  </si>
  <si>
    <t>Total nonoperating revenue and expenses</t>
  </si>
  <si>
    <t>Total Nonoperating Revenues and Expenses</t>
  </si>
  <si>
    <t>Net Income</t>
  </si>
  <si>
    <t>Retained Earnings</t>
  </si>
  <si>
    <t>Retained Earnings - Start of Year</t>
  </si>
  <si>
    <t>Retained Earnings - End of Year</t>
  </si>
  <si>
    <t>Change in Net Assets</t>
  </si>
  <si>
    <t>y2018</t>
  </si>
  <si>
    <t>Put any interesting about utility development, finances, etc. here</t>
  </si>
  <si>
    <t>document</t>
  </si>
  <si>
    <t>page</t>
  </si>
  <si>
    <t>description</t>
  </si>
  <si>
    <t>Also list the document and page number of interesting information so we can find it later.</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</si>
  <si>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</si>
  <si>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</si>
  <si>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</si>
  <si>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</si>
  <si>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</si>
  <si>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</si>
  <si>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</si>
  <si>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</si>
  <si>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</si>
  <si>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</si>
  <si>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</si>
  <si>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</si>
  <si>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</si>
  <si>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</si>
  <si>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</si>
  <si>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</si>
  <si>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</si>
  <si>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</si>
  <si>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</si>
  <si>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purpose</t>
  </si>
  <si>
    <t>debtName</t>
  </si>
  <si>
    <t>type</t>
  </si>
  <si>
    <t>year</t>
  </si>
  <si>
    <t>netIncome</t>
  </si>
  <si>
    <t>surplus</t>
  </si>
  <si>
    <t>principalInterest</t>
  </si>
  <si>
    <t>debtServCovNet</t>
  </si>
  <si>
    <t>debtServCovTotal</t>
  </si>
  <si>
    <t>principal</t>
  </si>
  <si>
    <t>total</t>
  </si>
  <si>
    <t>otherDebt</t>
  </si>
  <si>
    <t>totalDebtService</t>
  </si>
  <si>
    <t>members</t>
  </si>
  <si>
    <t>office</t>
  </si>
  <si>
    <t>termExpire</t>
  </si>
  <si>
    <t>municipality</t>
  </si>
  <si>
    <t>taxingPower</t>
  </si>
  <si>
    <t>areaMi2</t>
  </si>
  <si>
    <t>county</t>
  </si>
  <si>
    <t>systemName</t>
  </si>
  <si>
    <t>contractVolume_MGD</t>
  </si>
  <si>
    <t>role</t>
  </si>
  <si>
    <t>nameInf</t>
  </si>
  <si>
    <t>infType</t>
  </si>
  <si>
    <t>lastUpdate</t>
  </si>
  <si>
    <t>capacityMgal</t>
  </si>
  <si>
    <t>groupBy</t>
  </si>
  <si>
    <t>class</t>
  </si>
  <si>
    <t>tier</t>
  </si>
  <si>
    <t>location</t>
  </si>
  <si>
    <t>volume_MGD</t>
  </si>
  <si>
    <t>annual_MG</t>
  </si>
  <si>
    <t>grossPercent</t>
  </si>
  <si>
    <t>adjustedPercent</t>
  </si>
  <si>
    <t>method</t>
  </si>
  <si>
    <t>customer</t>
  </si>
  <si>
    <t>gallons</t>
  </si>
  <si>
    <t>revenue</t>
  </si>
  <si>
    <t>percentGal</t>
  </si>
  <si>
    <t>percentRev</t>
  </si>
  <si>
    <t>rateYear</t>
  </si>
  <si>
    <t>yearSet</t>
  </si>
  <si>
    <t>billFrequency</t>
  </si>
  <si>
    <t>charges</t>
  </si>
  <si>
    <t>chargeType</t>
  </si>
  <si>
    <t>classUnit</t>
  </si>
  <si>
    <t>cost</t>
  </si>
  <si>
    <t>costUnit</t>
  </si>
  <si>
    <t>uncollected</t>
  </si>
  <si>
    <t>percentCollected</t>
  </si>
  <si>
    <t>dateOffline</t>
  </si>
  <si>
    <t>Current Assets</t>
  </si>
  <si>
    <t>Restricted Assets</t>
  </si>
  <si>
    <t>Fixed Assets</t>
  </si>
  <si>
    <t>Other Assets</t>
  </si>
  <si>
    <t>Total Assets</t>
  </si>
  <si>
    <t>Current Liabilities</t>
  </si>
  <si>
    <t>Longterm Liabilities</t>
  </si>
  <si>
    <t>Total Liabilities</t>
  </si>
  <si>
    <t>Fund Equity</t>
  </si>
  <si>
    <t>Total Liabilities and Fund Equity</t>
  </si>
  <si>
    <t>Deferred</t>
  </si>
  <si>
    <t>rateCovenantCurrent</t>
  </si>
  <si>
    <t>rateCovenantTotal</t>
  </si>
  <si>
    <t>debtSRF</t>
  </si>
  <si>
    <t>ratesApproval</t>
  </si>
  <si>
    <t>openLoop</t>
  </si>
  <si>
    <t>otherClass</t>
  </si>
  <si>
    <t>peak_MGD</t>
  </si>
  <si>
    <t>percentUse</t>
  </si>
  <si>
    <t>SKIP FOR NOW</t>
  </si>
  <si>
    <t>included</t>
  </si>
  <si>
    <t>inclUnit</t>
  </si>
  <si>
    <t>PA1230004</t>
  </si>
  <si>
    <t>Chester Water Authority</t>
  </si>
  <si>
    <t>water</t>
  </si>
  <si>
    <t>Aa2</t>
  </si>
  <si>
    <t>A</t>
  </si>
  <si>
    <t>"The 2014 Bonds will not be secured by the Debt Service Reserve Fund or any accounts held therein and no proceeds of the 2014 Bonds will be used to fund the Debt Service Reserve Fund of any account held therein."</t>
  </si>
  <si>
    <t>no</t>
  </si>
  <si>
    <t>annual</t>
  </si>
  <si>
    <t>Citigroup Global Markets Inc.</t>
  </si>
  <si>
    <t>Maturity Schedule</t>
  </si>
  <si>
    <t>Dec</t>
  </si>
  <si>
    <t>Mandatory Redemption</t>
  </si>
  <si>
    <t>Authority</t>
  </si>
  <si>
    <t>to fund in part the "New Money Project"</t>
  </si>
  <si>
    <t>refund the currently refunded bonds and the advance refunded bonds</t>
  </si>
  <si>
    <t>costs of issuance</t>
  </si>
  <si>
    <t>2019-2023</t>
  </si>
  <si>
    <t>2024-2028</t>
  </si>
  <si>
    <t>2029-2031</t>
  </si>
  <si>
    <t>Series of 2008</t>
  </si>
  <si>
    <t>bond</t>
  </si>
  <si>
    <t>Series of 2009</t>
  </si>
  <si>
    <t>Series of 2009AA</t>
  </si>
  <si>
    <t>Series of 2011</t>
  </si>
  <si>
    <t>0.7 - 4.18</t>
  </si>
  <si>
    <t>Series of 2012</t>
  </si>
  <si>
    <t>0.25-2.29</t>
  </si>
  <si>
    <t>Series of 2012A</t>
  </si>
  <si>
    <t>1.5-3.4</t>
  </si>
  <si>
    <t>Cynthia Leitzell</t>
  </si>
  <si>
    <t>Chairperson</t>
  </si>
  <si>
    <t>Paul Andriole</t>
  </si>
  <si>
    <t>Vice-Chairperson</t>
  </si>
  <si>
    <t>Joseph McGinn</t>
  </si>
  <si>
    <t>Secretary</t>
  </si>
  <si>
    <t>Wendell Butler Jr</t>
  </si>
  <si>
    <t>Treasurer</t>
  </si>
  <si>
    <t>William Riley</t>
  </si>
  <si>
    <t>Member</t>
  </si>
  <si>
    <t>Thomas Chiomento III</t>
  </si>
  <si>
    <t>Leonard Rivera</t>
  </si>
  <si>
    <t>John Shelton, Sr</t>
  </si>
  <si>
    <t>Livia Smith</t>
  </si>
  <si>
    <t>Russell Williams</t>
  </si>
  <si>
    <t>Delaware</t>
  </si>
  <si>
    <t>Artesian Water</t>
  </si>
  <si>
    <t>United Water Bethel</t>
  </si>
  <si>
    <t>Kennett Square Borough</t>
  </si>
  <si>
    <t>Aqua-PA Chester</t>
  </si>
  <si>
    <t>London Grove Municipal Authority</t>
  </si>
  <si>
    <t>Aqua-PA Thornbury</t>
  </si>
  <si>
    <t>Oxford Borough</t>
  </si>
  <si>
    <t>United Water Delaware</t>
  </si>
  <si>
    <t>Aqua-PA Aston</t>
  </si>
  <si>
    <t>Aqua-PA Pennsbury</t>
  </si>
  <si>
    <t>Regular</t>
  </si>
  <si>
    <t>Sell</t>
  </si>
  <si>
    <t>West Fallowfield</t>
  </si>
  <si>
    <t>Upper Oxford</t>
  </si>
  <si>
    <t>Lower Oxford</t>
  </si>
  <si>
    <t>E Nottingham</t>
  </si>
  <si>
    <t>W Nottingham</t>
  </si>
  <si>
    <t>Londonderry</t>
  </si>
  <si>
    <t>Penn</t>
  </si>
  <si>
    <t>New London</t>
  </si>
  <si>
    <t>Elk</t>
  </si>
  <si>
    <t>Wise Grove</t>
  </si>
  <si>
    <t>Franklin</t>
  </si>
  <si>
    <t>London Britain</t>
  </si>
  <si>
    <t>New Garden</t>
  </si>
  <si>
    <t>Arondale</t>
  </si>
  <si>
    <t>E Marlborough</t>
  </si>
  <si>
    <t>Kennett</t>
  </si>
  <si>
    <t>Birmingham</t>
  </si>
  <si>
    <t>Chaddis Ford</t>
  </si>
  <si>
    <t>Concord</t>
  </si>
  <si>
    <t>Chester Heights</t>
  </si>
  <si>
    <t>Middletown</t>
  </si>
  <si>
    <t>Upper Chichester</t>
  </si>
  <si>
    <t>Lower Chichester</t>
  </si>
  <si>
    <t>Marcus Hook</t>
  </si>
  <si>
    <t>Trainer</t>
  </si>
  <si>
    <t>Chester</t>
  </si>
  <si>
    <t>Chester City</t>
  </si>
  <si>
    <t>Upland</t>
  </si>
  <si>
    <t>Parkside</t>
  </si>
  <si>
    <t>Brookhaven</t>
  </si>
  <si>
    <t>Media</t>
  </si>
  <si>
    <t>Nather Providence</t>
  </si>
  <si>
    <t>surface</t>
  </si>
  <si>
    <t>Susquehanna River</t>
  </si>
  <si>
    <t>Octoraro Creek</t>
  </si>
  <si>
    <t>reservoir</t>
  </si>
  <si>
    <t>Authority had to pay a fee, which is the sum of an energy-loss charge to compensate for the energy utilities for any reduction in generating capacity due to water withdrawal by the Authority</t>
  </si>
  <si>
    <t>Customer</t>
  </si>
  <si>
    <t>Residential</t>
  </si>
  <si>
    <t>Commercial</t>
  </si>
  <si>
    <t>Industrial</t>
  </si>
  <si>
    <t>Fire Protection</t>
  </si>
  <si>
    <t>Other Water utilities</t>
  </si>
  <si>
    <t>Total</t>
  </si>
  <si>
    <t>Metered Consumption</t>
  </si>
  <si>
    <t>Residential and Commercial</t>
  </si>
  <si>
    <t>Other Water Utilities</t>
  </si>
  <si>
    <t>Monroe Energy LLC</t>
  </si>
  <si>
    <t>formerly Conoco Phillips</t>
  </si>
  <si>
    <t>American Ref-Fuel (Covanta)</t>
  </si>
  <si>
    <t>PQ Corp and Evonik Degussa</t>
  </si>
  <si>
    <t>Kimberly Clark</t>
  </si>
  <si>
    <t>Sunoco</t>
  </si>
  <si>
    <t>Concord Beverage Company</t>
  </si>
  <si>
    <t>George W Hill Correction Institution</t>
  </si>
  <si>
    <t>Epsilon Products (Braskem PP Americas)</t>
  </si>
  <si>
    <t>Crozer-Chester Medical Center</t>
  </si>
  <si>
    <t>PA Dept of Correction</t>
  </si>
  <si>
    <t>Chemical Manufacturing</t>
  </si>
  <si>
    <t>Manufacturing</t>
  </si>
  <si>
    <t>Oil/Gas</t>
  </si>
  <si>
    <t>Prison</t>
  </si>
  <si>
    <t>Hospital</t>
  </si>
  <si>
    <t>first 8 months</t>
  </si>
  <si>
    <t>Aqua PA - Chester</t>
  </si>
  <si>
    <t>Aqua PA - Thornbury</t>
  </si>
  <si>
    <t>Aqua PA - Aston</t>
  </si>
  <si>
    <t>Aqua PA - Pennsbury</t>
  </si>
  <si>
    <t>Water</t>
  </si>
  <si>
    <t>monthly</t>
  </si>
  <si>
    <t>consumption</t>
  </si>
  <si>
    <t>volume</t>
  </si>
  <si>
    <t>gal</t>
  </si>
  <si>
    <t>per thousand gal</t>
  </si>
  <si>
    <t>Village Green East Service Area</t>
  </si>
  <si>
    <t>Village Green West Service Area</t>
  </si>
  <si>
    <t>flat charge</t>
  </si>
  <si>
    <t>meter size</t>
  </si>
  <si>
    <t>inch</t>
  </si>
  <si>
    <t>Both Service Areas</t>
  </si>
  <si>
    <t>per month</t>
  </si>
  <si>
    <t>5/8</t>
  </si>
  <si>
    <t>3/4 and 1</t>
  </si>
  <si>
    <t>combined residential general and fire services</t>
  </si>
  <si>
    <t>3/4</t>
  </si>
  <si>
    <t>Other Water Utilities service</t>
  </si>
  <si>
    <t xml:space="preserve">Rate for customers subject to the Susquehanna River Basin Commission Consumptive Charge </t>
  </si>
  <si>
    <t>fire hydrant</t>
  </si>
  <si>
    <t>per fire hydrant</t>
  </si>
  <si>
    <t>Capacity charges flat fee revenues, and late fee revenue</t>
  </si>
  <si>
    <t>Sales to other water utilities</t>
  </si>
  <si>
    <t>Purification and Pumping</t>
  </si>
  <si>
    <t>Distribution</t>
  </si>
  <si>
    <t>Administrative</t>
  </si>
  <si>
    <t>Finance and Accounting</t>
  </si>
  <si>
    <t>Depreciation</t>
  </si>
  <si>
    <t>Investment Income</t>
  </si>
  <si>
    <t>Interest Expense</t>
  </si>
  <si>
    <t>Rents and sundry</t>
  </si>
  <si>
    <t>Amortization of bond discounts and debt issue costs</t>
  </si>
  <si>
    <t>Gain (loss) on disposal of fixed assets</t>
  </si>
  <si>
    <t>Net Income before contributions</t>
  </si>
  <si>
    <t>Net Income Total</t>
  </si>
  <si>
    <t>Cumulative effect of change in accounting principle</t>
  </si>
  <si>
    <t>Capacity</t>
  </si>
  <si>
    <t>Calculated</t>
  </si>
  <si>
    <t>Cash and Cash Equivalents</t>
  </si>
  <si>
    <t>Accounts receivable, net allowance for doubtful accounts</t>
  </si>
  <si>
    <t>Unbilled Revenues</t>
  </si>
  <si>
    <t>Investments</t>
  </si>
  <si>
    <t>Materials and supplies</t>
  </si>
  <si>
    <t>Other current assets</t>
  </si>
  <si>
    <t>Retricted Cash and cash equivalents</t>
  </si>
  <si>
    <t>Restricted short-term investment</t>
  </si>
  <si>
    <t>Property, plant, and equipment - net accumulated depreciation</t>
  </si>
  <si>
    <t>Accounts payable and accrued expenses</t>
  </si>
  <si>
    <t>Accrued interest on funded debt</t>
  </si>
  <si>
    <t>Customer deposits</t>
  </si>
  <si>
    <t>Bond payable (current)</t>
  </si>
  <si>
    <t>Advances for construction</t>
  </si>
  <si>
    <t>bond payable (long-term)</t>
  </si>
  <si>
    <t>Deferred Inflows of resources</t>
  </si>
  <si>
    <t>Invested in captial assets, net of related debt</t>
  </si>
  <si>
    <t>Restricted</t>
  </si>
  <si>
    <t>Unrestricted</t>
  </si>
  <si>
    <t>Robert W Baird &amp; Co, Incorporated</t>
  </si>
  <si>
    <t>deposit to the capital fund project</t>
  </si>
  <si>
    <t>deposit to the debt service reserve fund</t>
  </si>
  <si>
    <t>2.75-5</t>
  </si>
  <si>
    <t>2016-2020</t>
  </si>
  <si>
    <t>2021-2025</t>
  </si>
  <si>
    <t>2026-2029</t>
  </si>
  <si>
    <t>Donald Tonge</t>
  </si>
  <si>
    <t>Norma Jean Holmes</t>
  </si>
  <si>
    <t>Mary Smith</t>
  </si>
  <si>
    <t>Secretary and Assistant Treasurer</t>
  </si>
  <si>
    <t>Ear Pearsall Jr</t>
  </si>
  <si>
    <t>Treasurer and Assistant Secretary</t>
  </si>
  <si>
    <t>serviceArea</t>
  </si>
  <si>
    <t>Official Statement 2014</t>
  </si>
  <si>
    <t>no list of municipalities served, but there was a map that I inferred were the municipalities they serve</t>
  </si>
  <si>
    <t>Aqua PA</t>
  </si>
  <si>
    <t xml:space="preserve"> </t>
  </si>
  <si>
    <t xml:space="preserve">Capacity </t>
  </si>
  <si>
    <t>Withdrawal</t>
  </si>
  <si>
    <t>Treatment Plant</t>
  </si>
  <si>
    <t>plus 35 MGD in standby facilities</t>
  </si>
  <si>
    <t>Treated Water</t>
  </si>
  <si>
    <t>Entire</t>
  </si>
  <si>
    <t>flat charge - fire protection</t>
  </si>
  <si>
    <t>-</t>
  </si>
  <si>
    <t>semi-annual</t>
  </si>
  <si>
    <t>Janney Montgomery Scott LLC</t>
  </si>
  <si>
    <t>amount required to redeem the 2007 bonds</t>
  </si>
  <si>
    <t>Series of 2005A</t>
  </si>
  <si>
    <t>3.25-4.25</t>
  </si>
  <si>
    <t>Series of 2006</t>
  </si>
  <si>
    <t>3.55-4.25</t>
  </si>
  <si>
    <t>refunded by the 2009AA bonds and the 2011 bonds</t>
  </si>
  <si>
    <t>refunded by the 2011 bonds</t>
  </si>
  <si>
    <t>Series of 2007</t>
  </si>
  <si>
    <t>3.875-4.25</t>
  </si>
  <si>
    <t>being refunded by this current bond (Refunding bond series of 2012)</t>
  </si>
  <si>
    <t>2.45-3.30</t>
  </si>
  <si>
    <t>amount required to redeem the 2005A bonds</t>
  </si>
  <si>
    <t>deposit to escrow fund to redeem refunded 2006 bonds</t>
  </si>
  <si>
    <t>Series of 2009 A</t>
  </si>
  <si>
    <t>very confusing section in each bond document - will need to look back on these</t>
  </si>
  <si>
    <t>2015-2019</t>
  </si>
  <si>
    <t>2020-2024</t>
  </si>
  <si>
    <t>2025-2029</t>
  </si>
  <si>
    <t>Willie Wells</t>
  </si>
  <si>
    <t>Vacant</t>
  </si>
  <si>
    <t>Assistant Secretary/Assistant Treasurer</t>
  </si>
  <si>
    <t>no list of municipalities they serve</t>
  </si>
  <si>
    <t>Capital/Developer Contributions</t>
  </si>
  <si>
    <t>Aa3</t>
  </si>
  <si>
    <t>A1</t>
  </si>
  <si>
    <t>AA</t>
  </si>
  <si>
    <t>currently refund the Authority's revenue bonds series of 2003</t>
  </si>
  <si>
    <t>currently refund the Authority's revenue bonds series A of 2003</t>
  </si>
  <si>
    <t>net original issue discount</t>
  </si>
  <si>
    <t>currently refund the Authority's revenue bonds series of 2004</t>
  </si>
  <si>
    <t>currently refund the Authority's revenue bonds series of 2005</t>
  </si>
  <si>
    <t>Linda Cartisano</t>
  </si>
  <si>
    <t>Miscellaneous</t>
  </si>
  <si>
    <t>one-time</t>
  </si>
  <si>
    <t>Roosevelt &amp; Cross, Inc. and Associates</t>
  </si>
  <si>
    <t>deposit to sinking fund (accrued interest)</t>
  </si>
  <si>
    <t>Aaa</t>
  </si>
  <si>
    <t>Mellon Financial Markets, LLC</t>
  </si>
  <si>
    <t>amount required to currently redeem 2001 bonds</t>
  </si>
  <si>
    <t>amount required to currently redeem 2001A bonds</t>
  </si>
  <si>
    <t>Earline Mann</t>
  </si>
  <si>
    <t>JP Morgan Securities Inc.</t>
  </si>
  <si>
    <t>cost of the 2000 Escrow (refund series 2002 bonds)</t>
  </si>
  <si>
    <t>Robert Naef</t>
  </si>
  <si>
    <t>3/4 (general and fire)</t>
  </si>
  <si>
    <t>General Operations</t>
  </si>
  <si>
    <t>Renewals and Replacements Fund</t>
  </si>
  <si>
    <t>Operating and Maintenance Fund</t>
  </si>
  <si>
    <t>Fixed cash and cash equivalents</t>
  </si>
  <si>
    <t>short term investments</t>
  </si>
  <si>
    <t>debt service fund</t>
  </si>
  <si>
    <t>cash</t>
  </si>
  <si>
    <t>cash held in escrow</t>
  </si>
  <si>
    <t>deferred compensation plan assets</t>
  </si>
  <si>
    <t>contributions in aid of construction</t>
  </si>
  <si>
    <t>AAA</t>
  </si>
  <si>
    <t>XL Capital Assurance</t>
  </si>
  <si>
    <t>capital fund project</t>
  </si>
  <si>
    <t>estimated deposit to debt service reserve fund</t>
  </si>
  <si>
    <t>All bonds prior to 2006</t>
  </si>
  <si>
    <t>Prior to the issue of the 2006 bonds, the Authority had issued 33 series of bonds in the total principal amount of 182691500. Of this amount, 49090000 is outstanding as of August 2006</t>
  </si>
  <si>
    <t>General Chemical</t>
  </si>
  <si>
    <t>Gain on sale of land</t>
  </si>
  <si>
    <t>Currently Refunded Bonds</t>
  </si>
  <si>
    <t>Advanced Refunded Bonds</t>
  </si>
  <si>
    <t>In order to withdraw from Susquehanna River, authority entered into agreement with Philadelphia Electric Company. Authority had to pay a fee, which is the sum of an energy-loss charge to compensate the energy utilities for any reduction in generating capacity due to water withdrawal by the Authority. Authority paid Exelon $38,942.59 in 2011 and $33,996.96 in 2012 and $41,956.58 in 2013. Unclear where this is in their fiscal statements.</t>
  </si>
  <si>
    <t>Official statement 2014</t>
  </si>
  <si>
    <t>These are annual debt service requirements for bonds payable as of 2013. there is a difference between these numbers and their debt service requirements on page 25 of pdf in 2014 OS</t>
  </si>
  <si>
    <t>In Nov 2012, former board dissolved (5 member board) and new board members started in order to create new authority board (with 9 members) so that rate payers have representation on the board. This was in response to be in accordance with PA Senate Bill 375.</t>
  </si>
  <si>
    <t>New Money Project: 3 year infusion of cash towards various parts of the budget: distribution, facilities, land purchase, plant, source, storage, and transmission. Little detail elsewhere</t>
  </si>
  <si>
    <t>Official Statement 2006</t>
  </si>
  <si>
    <t>being refunded by this current bond</t>
  </si>
  <si>
    <t>The 2014 Bonds will not be secured by the Debt Service Reserve Fund or any accounts held therein and no proceeds of the 2014 Bonds will be used to fund the Debt Service Reserve Fund of any account held therein.</t>
  </si>
  <si>
    <t>construction fund deposit</t>
  </si>
  <si>
    <t>Since its creation, prior to the issuance of the 2005 Bonds, the Authority had issued twenty-seven series of Bonds in the total principal amount of $159,686,600. Of this amount, $42,330,000 is outstanding as of February, 2005.</t>
  </si>
  <si>
    <t>Chester Housing Authority</t>
  </si>
  <si>
    <t>Housing</t>
  </si>
  <si>
    <t>Deferred outflows of resources/accumulated proivision for renewals, replacements, etc</t>
  </si>
  <si>
    <t>Boenning and Scattergood Inc.</t>
  </si>
  <si>
    <t>The Authority's first project was to purchase the existing water system of a privately owned company operating in the City of Chester on December 8, 1939. This included the waterworks, 141 miles of water main, 597 fire hydrants. Cost was $5.91 M</t>
  </si>
  <si>
    <t>From I965 through 2005, the Authority invested in excess of $205,700,000 in capital refurbishment, and expansion of its entire water system. The 2005 treatment, pumping and transmission capability is 60 MGD.</t>
  </si>
  <si>
    <t>Since its creation, prior to the issuance of the 2006 Bonds, the Authority had issued thirty-three (33) series of bonds in the total principal amount of $182,691,500. Of this amount, $49,090,000 is outstanding.</t>
  </si>
  <si>
    <t>General Chemicals, their fourth largest customer filed for bankruptcy in 2002 and stopped using water in 2005</t>
  </si>
  <si>
    <t>Official Statements 2006</t>
  </si>
  <si>
    <t>NA</t>
  </si>
  <si>
    <t>Equal to maximum debt service requirements</t>
  </si>
  <si>
    <t>Served 3 years</t>
  </si>
  <si>
    <t>Served 20 years</t>
  </si>
  <si>
    <t>Served 5 years</t>
  </si>
  <si>
    <t>Served 7 years</t>
  </si>
  <si>
    <t>supplied on a wholesale contract basis</t>
  </si>
  <si>
    <t>withdraw 30 MGD from Susquehanna River permit</t>
  </si>
  <si>
    <t>In 1948 the tratment plant had a capacity of 18 MGD. Permitted to treat 60 MGD in 1996. Excpected capacity is 75 MGD.</t>
  </si>
  <si>
    <t>The rated capacity is 60 MGD. 30 MGD from river and 30 MGD from reservoir.</t>
  </si>
  <si>
    <t>cost of the 2000 Escrow</t>
  </si>
  <si>
    <t>total requirement numbers are very similar to the 2005 series bonds, but do not perfectly match</t>
  </si>
  <si>
    <t>currently impounds 2200 MG, even though the capacity is 2800</t>
  </si>
  <si>
    <t>Treatment</t>
  </si>
  <si>
    <t>Series of 2000</t>
  </si>
  <si>
    <t>4.4-5.5</t>
  </si>
  <si>
    <t>Series of 2001</t>
  </si>
  <si>
    <t>3.25-4.5</t>
  </si>
  <si>
    <t>Series of 2001A</t>
  </si>
  <si>
    <t>2.2-4.625</t>
  </si>
  <si>
    <t>Series off 2002</t>
  </si>
  <si>
    <t>2.7-5.1</t>
  </si>
  <si>
    <t>Series of 2003</t>
  </si>
  <si>
    <t>2-3.8</t>
  </si>
  <si>
    <t>Series of 2003A</t>
  </si>
  <si>
    <t>1-3.5</t>
  </si>
  <si>
    <t>city</t>
  </si>
  <si>
    <t>borough</t>
  </si>
  <si>
    <t>township</t>
  </si>
  <si>
    <t>Nether Providence</t>
  </si>
  <si>
    <t>Thornbury</t>
  </si>
  <si>
    <t>Aston</t>
  </si>
  <si>
    <t>Bethel</t>
  </si>
  <si>
    <t>Pennsbury</t>
  </si>
  <si>
    <t>East Marlboro</t>
  </si>
  <si>
    <t>London Grove</t>
  </si>
  <si>
    <t>East Nottingham</t>
  </si>
  <si>
    <t>Little Britain</t>
  </si>
  <si>
    <t>Oxford</t>
  </si>
  <si>
    <t>Kennett Square</t>
  </si>
  <si>
    <t>capacity of treated-water pumps at Treatment plant, plus 35 MGD in standby facilities</t>
  </si>
  <si>
    <t>Percent is daily pumpage divided by total capacity of withdrawal (should it be divided by capacity of treated water pumps instead?)</t>
  </si>
  <si>
    <t>cost of 1998 Escrow</t>
  </si>
  <si>
    <t>refund outstanding Refunding Water Revenue Bonds, Series of 1999, and Series of 1998</t>
  </si>
  <si>
    <t>Series of 1998</t>
  </si>
  <si>
    <t>3.25-4.4</t>
  </si>
  <si>
    <t>Series of 1999</t>
  </si>
  <si>
    <t>3.1-4.45</t>
  </si>
  <si>
    <t>3.35-4.5</t>
  </si>
  <si>
    <t>Series of 2002</t>
  </si>
  <si>
    <t>45x4</t>
  </si>
  <si>
    <t>Philadelphia Surburban Water Company</t>
  </si>
  <si>
    <t>sale was approximately 5 MGD during 2002</t>
  </si>
  <si>
    <t>Official Statement 2003</t>
  </si>
  <si>
    <t>1948 Chester purchased water rights for Octoraro Creek and built a dam to impound 2.8 billion gallons</t>
  </si>
  <si>
    <t>1965 Authority constructed intake and pumping station on Susquehanna River to increase capacity by 30 MGD. Completed in 1970.</t>
  </si>
  <si>
    <t>From 1978 through 1991, $3,000,000 was spent to install a data processing system and a distribution monitoring control center and to expand the Treatment Plant capacity to 45 MGD.</t>
  </si>
  <si>
    <t>1985, the Authority purchased the Great Valley Water Company and associated franchise area in Kennett and Pennsbury Townships, located in southern Chester County, Pennsylvania. The aggregate cost of these capital improvements was $17,600,000.</t>
  </si>
  <si>
    <t>Between 1987-1992 installation of four miles of 42-inch pipe line which provides a direct tie between the Susquehanna River and the Octoraro Treatment Plant for the transmission of raw water.</t>
  </si>
  <si>
    <t>During 1992, the Authority completed at a cost of $2.4 million the Hillendale Road Pumping Station in response to an Agreement with Artesian Water Company of Delaware to buy 2 MGD initially, and increase to 4 MGD over the next 31 /2 years.</t>
  </si>
  <si>
    <t>The Authority completed installation of a new Supervisory Control and Data Acquisition (SCAD A) system in 2001, putting in place a state-of-the-art system for remote monitoring and management of the vital components that distribute water to our customers.</t>
  </si>
  <si>
    <t>The Authority implemented $2.5 million Computer Automation Master Plan, from 1993-1995.</t>
  </si>
  <si>
    <t>Phillip 66 Trainer Refinery</t>
  </si>
  <si>
    <t>Wachenhut Institute</t>
  </si>
  <si>
    <t>FBI? Government?</t>
  </si>
  <si>
    <t>total capitalization</t>
  </si>
  <si>
    <t>deferred compensation plan liabilities</t>
  </si>
  <si>
    <t>cost of the 1998 Escrow</t>
  </si>
  <si>
    <t>refund outstanding Refunding Water Revenue Bonds, Series of 1998</t>
  </si>
  <si>
    <t>first time it said Ambac insured at the very top</t>
  </si>
  <si>
    <t>Jan</t>
  </si>
  <si>
    <t>Feb</t>
  </si>
  <si>
    <t>James Aldridge</t>
  </si>
  <si>
    <t>Chairman Emeritus</t>
  </si>
  <si>
    <t>Leo Holmes</t>
  </si>
  <si>
    <t>Official Statement 2002</t>
  </si>
  <si>
    <t>The capital improvement project includes: purchase and installation of automatic meter reading devices, design and install additional pumps in 3 booster stations, construction oxford booster station, surge pit design and construction, ….</t>
  </si>
  <si>
    <t>sale was approximately 6.7 MGD during 2001</t>
  </si>
  <si>
    <t>Repairs and Maintenance</t>
  </si>
  <si>
    <t>Official Statement 2002A</t>
  </si>
  <si>
    <t>no official statement available on emma.msrb</t>
  </si>
  <si>
    <t>First Union National Bank</t>
  </si>
  <si>
    <t>deposit to construction fund</t>
  </si>
  <si>
    <t>deposit to debt service reserve fund</t>
  </si>
  <si>
    <t>Series of 1966</t>
  </si>
  <si>
    <t>4.15 to 4.25</t>
  </si>
  <si>
    <t>Series of 1993</t>
  </si>
  <si>
    <t>3.3 to 5.28</t>
  </si>
  <si>
    <t xml:space="preserve">Series of 1995 </t>
  </si>
  <si>
    <t>3.65 to 5.2</t>
  </si>
  <si>
    <t>Series of 1996</t>
  </si>
  <si>
    <t>4 to 5.5</t>
  </si>
  <si>
    <t>3.25 to 4.4</t>
  </si>
  <si>
    <t>3.1 to 4.45</t>
  </si>
  <si>
    <t>sale was approximately 6.8 MGD during 2000 and 1999</t>
  </si>
  <si>
    <t>Sun Oil</t>
  </si>
  <si>
    <t>Tosco Refinery</t>
  </si>
  <si>
    <t>Congeleum Nairn</t>
  </si>
  <si>
    <t>current portion of advances for construction</t>
  </si>
  <si>
    <t>PA1230005</t>
  </si>
  <si>
    <t>PA1230006</t>
  </si>
  <si>
    <t>PA1230007</t>
  </si>
  <si>
    <t>PA1230008</t>
  </si>
  <si>
    <t>Amount needed to redeem 1995 bonds</t>
  </si>
  <si>
    <t>sale was approximately 6.7 MGD during 2000</t>
  </si>
  <si>
    <t>amount needed to redeem 1966 bonds</t>
  </si>
  <si>
    <t>escrow fund deposit for 1996 bonds</t>
  </si>
  <si>
    <t>amount required to call 1993 bonds</t>
  </si>
  <si>
    <t>original issue discount</t>
  </si>
  <si>
    <t>Series of 1992</t>
  </si>
  <si>
    <t>3.95 to 5.80</t>
  </si>
  <si>
    <t>James Sharp</t>
  </si>
  <si>
    <t>sale was approximately 7.3 MGD during 1997, and estimated to be the same for 1998</t>
  </si>
  <si>
    <t>Fire Protection/Misc.</t>
  </si>
  <si>
    <t>Nike Securities L.P.</t>
  </si>
  <si>
    <t>amount required to call 1992 bonds</t>
  </si>
  <si>
    <t>Elaine Clark</t>
  </si>
  <si>
    <t>First Union Capital Markets</t>
  </si>
  <si>
    <t>debt service reserve fund</t>
  </si>
  <si>
    <t>Peter Mac Ewen</t>
  </si>
  <si>
    <t>sale was approximately 7.9 MGD during 1994, and estimated to be approximately 8.2 MGD for 1995</t>
  </si>
  <si>
    <t>British Petroleum</t>
  </si>
  <si>
    <t>Delaware County Resources Recovery Facility</t>
  </si>
  <si>
    <t>Scott Paper</t>
  </si>
  <si>
    <t>Philadelphia Quartz</t>
  </si>
  <si>
    <t>Property, plant, and equipment - including construction in progress</t>
  </si>
  <si>
    <t>mp</t>
  </si>
  <si>
    <t>PNC Securities</t>
  </si>
  <si>
    <t>escrow deposit</t>
  </si>
  <si>
    <t>Series of 1990</t>
  </si>
  <si>
    <t>5.8 to 7.25</t>
  </si>
  <si>
    <t>Total outstanding debt</t>
  </si>
  <si>
    <t>Principal + interest</t>
  </si>
  <si>
    <t>Net revenues available for debt service</t>
  </si>
  <si>
    <t>DSCR</t>
  </si>
  <si>
    <t>Interest Earned</t>
  </si>
  <si>
    <t>Prudential Securities Incorporated</t>
  </si>
  <si>
    <t>Jun</t>
  </si>
  <si>
    <t>capital projects</t>
  </si>
  <si>
    <t>4.05 to 4.25</t>
  </si>
  <si>
    <t>Doris Nacrelli</t>
  </si>
  <si>
    <t>Southeastern Chester County Authority</t>
  </si>
  <si>
    <t>Borough of Media</t>
  </si>
  <si>
    <t>Wilmington Suburban Water Company</t>
  </si>
  <si>
    <t>sale was approximately 5.3 MGD during 1992, and estimated to be approximately 7.2 MGD for 1993</t>
  </si>
  <si>
    <t>sale was approximately 5.3 MGD during 1992, and estimated to be approximately 7.2 MGD for 1992</t>
  </si>
  <si>
    <t>sale was approximately 5.3 MGD during 1992, and estimated to be approximately 7.2 MGD for 1994</t>
  </si>
  <si>
    <t>sale was approximately 5.3 MGD during 1992, and estimated to be approximately 7.2 MGD for 1995</t>
  </si>
  <si>
    <t>sale was approximately 5.3 MGD during 1992, and estimated to be approximately 7.2 MGD for 1996</t>
  </si>
  <si>
    <t>sale was approximately 5.3 MGD during 1992, and estimated to be approximately 7.2 MGD for 1997</t>
  </si>
  <si>
    <t>sale was approximately 5.3 MGD during 1992, and estimated to be approximately 7.2 MGD for 1998</t>
  </si>
  <si>
    <t>sale was approximately 5.3 MGD during 1992, and estimated to be approximately 7.2 MGD for 1999</t>
  </si>
  <si>
    <t>sale was approximately 5.3 MGD during 1992, and estimated to be approximately 7.2 MGD for 2000</t>
  </si>
  <si>
    <t>sale was approximately 5.3 MGD during 1992, and estimated to be approximately 7.2 MGD for 2001</t>
  </si>
  <si>
    <t>Broadmeadows Prison</t>
  </si>
  <si>
    <t>Depreciation &amp; Amortization Expenses</t>
  </si>
  <si>
    <t>Debt Principal Payments</t>
  </si>
  <si>
    <t>Debt Interest Payments</t>
  </si>
  <si>
    <t>Current Assets, excluding inventories, restricted cash, prepaids</t>
  </si>
  <si>
    <t>Current Liabilities, excluding deposits &amp; bond anticipation notes</t>
  </si>
  <si>
    <t>Unrestricted Cash &amp; Investments</t>
  </si>
  <si>
    <t>Total Accumulated Depreciation</t>
  </si>
  <si>
    <t>Total Depreciable Capital Assets</t>
  </si>
  <si>
    <t>Formula</t>
  </si>
  <si>
    <t>[1]</t>
  </si>
  <si>
    <t>[2]</t>
  </si>
  <si>
    <t>[3]</t>
  </si>
  <si>
    <t>[4]</t>
  </si>
  <si>
    <t>[5]</t>
  </si>
  <si>
    <t>[6]</t>
  </si>
  <si>
    <t>[7]</t>
  </si>
  <si>
    <t>[8]</t>
  </si>
  <si>
    <t>[9]</t>
  </si>
  <si>
    <t>[4b]</t>
  </si>
  <si>
    <t>Line Item</t>
  </si>
  <si>
    <t>Indicators</t>
  </si>
  <si>
    <t>Operating Ratio (including depreciation)</t>
  </si>
  <si>
    <t>Operating Ratio (not including depreciation)</t>
  </si>
  <si>
    <t>Debt Service coverage ratio</t>
  </si>
  <si>
    <r>
      <t>___</t>
    </r>
    <r>
      <rPr>
        <u/>
        <sz val="11"/>
        <color theme="1"/>
        <rFont val="Calibri"/>
        <family val="2"/>
        <scheme val="minor"/>
      </rPr>
      <t>[1]</t>
    </r>
    <r>
      <rPr>
        <sz val="11"/>
        <color theme="1"/>
        <rFont val="Calibri"/>
        <family val="2"/>
        <scheme val="minor"/>
      </rPr>
      <t xml:space="preserve">___
 [2] - [3] </t>
    </r>
  </si>
  <si>
    <t>Quick Ratio</t>
  </si>
  <si>
    <r>
      <t xml:space="preserve">_[5]_
</t>
    </r>
    <r>
      <rPr>
        <sz val="11"/>
        <color theme="1"/>
        <rFont val="Calibri"/>
        <family val="2"/>
        <scheme val="minor"/>
      </rPr>
      <t>[6]</t>
    </r>
  </si>
  <si>
    <r>
      <rPr>
        <u/>
        <sz val="11"/>
        <color theme="1"/>
        <rFont val="Calibri"/>
        <family val="2"/>
        <scheme val="minor"/>
      </rPr>
      <t xml:space="preserve">_[1]_ </t>
    </r>
    <r>
      <rPr>
        <sz val="11"/>
        <color theme="1"/>
        <rFont val="Calibri"/>
        <family val="2"/>
        <scheme val="minor"/>
      </rPr>
      <t xml:space="preserve">
[2]</t>
    </r>
  </si>
  <si>
    <t>Days cash on hand</t>
  </si>
  <si>
    <t>Percent of capital assets depreciated</t>
  </si>
  <si>
    <r>
      <t xml:space="preserve">_[8]_
</t>
    </r>
    <r>
      <rPr>
        <sz val="11"/>
        <color theme="1"/>
        <rFont val="Calibri"/>
        <family val="2"/>
        <scheme val="minor"/>
      </rPr>
      <t>[9]</t>
    </r>
  </si>
  <si>
    <t>[10]</t>
  </si>
  <si>
    <t>[11]</t>
  </si>
  <si>
    <t>[12]</t>
  </si>
  <si>
    <t>Debt to Equity Ratio</t>
  </si>
  <si>
    <r>
      <t>__</t>
    </r>
    <r>
      <rPr>
        <u/>
        <sz val="11"/>
        <color theme="1"/>
        <rFont val="Calibri"/>
        <family val="2"/>
        <scheme val="minor"/>
      </rPr>
      <t>[11]</t>
    </r>
    <r>
      <rPr>
        <sz val="11"/>
        <color theme="1"/>
        <rFont val="Calibri"/>
        <family val="2"/>
        <scheme val="minor"/>
      </rPr>
      <t>__
( [10] - [11])</t>
    </r>
  </si>
  <si>
    <t>Average plant age</t>
  </si>
  <si>
    <t>Replacement ratio</t>
  </si>
  <si>
    <r>
      <t xml:space="preserve">_[8]_
</t>
    </r>
    <r>
      <rPr>
        <sz val="11"/>
        <color theme="1"/>
        <rFont val="Calibri"/>
        <family val="2"/>
        <scheme val="minor"/>
      </rPr>
      <t>[3]</t>
    </r>
  </si>
  <si>
    <t>Capital spending</t>
  </si>
  <si>
    <t>*</t>
  </si>
  <si>
    <t>CapEx</t>
  </si>
  <si>
    <t>**</t>
  </si>
  <si>
    <t>*in cases where accumulated depcreciation is not available, calculate as: 35 - (net PPE / annual depreciation expense)</t>
  </si>
  <si>
    <t>**can also look in cash flow statement for capex value</t>
  </si>
  <si>
    <t>Enter as shown in the Total Operating Revenues line</t>
  </si>
  <si>
    <t>Enter as shown in the Total Operating Expenses line</t>
  </si>
  <si>
    <t>Depreciation and amortization are listed as a line item within Operating Expenses</t>
  </si>
  <si>
    <t>Enter $0 if there were no debt service payments</t>
  </si>
  <si>
    <t>Total Current Assets minus all inventories, prepaid items and any kind of restricted cash or restricted assets that cannot be used to pay for Current Liabilities</t>
  </si>
  <si>
    <t>Total Current Liabilities minus all refundable deposits and bond anticipation notes</t>
  </si>
  <si>
    <t>Unrestricted Cash &amp; Investments (and Cash Equivalents) is listed as a line item within Current Assets</t>
  </si>
  <si>
    <t>Total accumulated depreciation on capital assets being depreciated (buildings, equipment, other improvements) is usually shown in the Detail Notes on Capital Assets.</t>
  </si>
  <si>
    <t>Enter the total value of capital assets being depreciated (buildings, equipment, othre improvements) only. Often listed in Detail Notes on Capital Assets.</t>
  </si>
  <si>
    <t>Notes</t>
  </si>
  <si>
    <t>for the year before</t>
  </si>
  <si>
    <r>
      <t xml:space="preserve">____[7]____
</t>
    </r>
    <r>
      <rPr>
        <sz val="11"/>
        <color theme="1"/>
        <rFont val="Calibri"/>
        <family val="2"/>
        <scheme val="minor"/>
      </rPr>
      <t>(([2] - [3])/365)</t>
    </r>
  </si>
  <si>
    <t>Enter Current PPE less Prior PPE + Depreciation</t>
  </si>
  <si>
    <r>
      <t xml:space="preserve">_[1] -  [2] + [3] _
</t>
    </r>
    <r>
      <rPr>
        <sz val="11"/>
        <color theme="1"/>
        <rFont val="Calibri"/>
        <family val="2"/>
        <scheme val="minor"/>
      </rPr>
      <t>[4] + [4b]</t>
    </r>
  </si>
  <si>
    <r>
      <rPr>
        <u/>
        <sz val="11"/>
        <color theme="1"/>
        <rFont val="Calibri"/>
        <family val="2"/>
        <scheme val="minor"/>
      </rPr>
      <t xml:space="preserve">_CapEx_
</t>
    </r>
    <r>
      <rPr>
        <sz val="11"/>
        <color theme="1"/>
        <rFont val="Calibri"/>
        <family val="2"/>
        <scheme val="minor"/>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</si>
</sst>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3" formatCode="_(* #,##0.00_);_(* \(#,##0.00\);_(* &quot;-&quot;??_);_(@_)"/>
    <numFmt numFmtId="164" formatCode="_(* #,##0_);_(* \(#,##0\);_(* &quot;-&quot;??_);_(@_)"/>
    <numFmt numFmtId="165" formatCode="0.000"/>
    <numFmt numFmtId="166" formatCode="0.0%"/>
    <numFmt numFmtId="167" formatCode="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2"/>
      <color theme="1"/>
      <name val="Calibri"/>
      <family val="2"/>
      <scheme val="minor"/>
    </font>
    <font>
      <b/>
      <sz val="12"/>
      <color theme="1"/>
      <name val="Calibri"/>
      <family val="2"/>
      <scheme val="minor"/>
    </font>
    <font>
      <u/>
      <sz val="11"/>
      <color theme="1"/>
      <name val="Calibri"/>
      <family val="2"/>
      <scheme val="minor"/>
    </font>
    <font>
      <sz val="12"/>
      <color theme="1" tint="0.34998626667073579"/>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8">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9" fontId="0" fillId="2" borderId="0" xfId="0" applyNumberFormat="1" applyFill="1"/>
    <xf numFmtId="9" fontId="0" fillId="2" borderId="0" xfId="2" applyFont="1" applyFill="1"/>
    <xf numFmtId="10" fontId="0" fillId="2" borderId="0" xfId="2" applyNumberFormat="1" applyFont="1" applyFill="1"/>
    <xf numFmtId="165" fontId="0" fillId="2" borderId="0" xfId="0" applyNumberFormat="1" applyFill="1"/>
    <xf numFmtId="2" fontId="0" fillId="2" borderId="0" xfId="0" applyNumberFormat="1" applyFill="1"/>
    <xf numFmtId="16" fontId="0" fillId="2" borderId="0" xfId="0" quotePrefix="1" applyNumberFormat="1" applyFill="1" applyAlignment="1">
      <alignment horizontal="right"/>
    </xf>
    <xf numFmtId="0" fontId="0" fillId="2" borderId="0" xfId="0" quotePrefix="1" applyFill="1" applyAlignment="1">
      <alignment horizontal="right"/>
    </xf>
    <xf numFmtId="164" fontId="1" fillId="2" borderId="0" xfId="1" applyNumberFormat="1" applyFont="1" applyFill="1" applyAlignment="1">
      <alignment horizontal="center"/>
    </xf>
    <xf numFmtId="164" fontId="0" fillId="2" borderId="0" xfId="0" applyNumberFormat="1" applyFill="1"/>
    <xf numFmtId="166" fontId="0" fillId="2" borderId="0" xfId="2" applyNumberFormat="1" applyFont="1" applyFill="1"/>
    <xf numFmtId="164" fontId="3" fillId="2" borderId="0" xfId="0" applyNumberFormat="1" applyFont="1" applyFill="1"/>
    <xf numFmtId="164" fontId="3" fillId="3" borderId="0" xfId="1" applyNumberFormat="1" applyFont="1" applyFill="1"/>
    <xf numFmtId="3" fontId="0" fillId="2" borderId="0" xfId="0" applyNumberFormat="1" applyFill="1"/>
    <xf numFmtId="0" fontId="0" fillId="2" borderId="0" xfId="0" applyFill="1" applyAlignment="1">
      <alignment wrapText="1"/>
    </xf>
    <xf numFmtId="0" fontId="3" fillId="2" borderId="0" xfId="0" applyFont="1" applyFill="1" applyBorder="1" applyAlignment="1">
      <alignment vertical="center"/>
    </xf>
    <xf numFmtId="0" fontId="0" fillId="2" borderId="0" xfId="0" applyNumberFormat="1" applyFont="1" applyFill="1"/>
    <xf numFmtId="164" fontId="1" fillId="2" borderId="0" xfId="1" applyNumberFormat="1" applyFont="1" applyFill="1"/>
    <xf numFmtId="164" fontId="3" fillId="3" borderId="0" xfId="0" applyNumberFormat="1" applyFont="1" applyFill="1"/>
    <xf numFmtId="0" fontId="3" fillId="0" borderId="1" xfId="0" applyFont="1" applyBorder="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xf numFmtId="164" fontId="0" fillId="0" borderId="0" xfId="1" applyNumberFormat="1" applyFont="1"/>
    <xf numFmtId="0" fontId="6" fillId="0" borderId="0" xfId="0" applyFont="1"/>
    <xf numFmtId="0" fontId="9" fillId="0" borderId="0" xfId="0" applyFont="1" applyAlignment="1">
      <alignment horizontal="left" indent="1"/>
    </xf>
    <xf numFmtId="0" fontId="7" fillId="0" borderId="1" xfId="0" applyFont="1" applyBorder="1"/>
    <xf numFmtId="164" fontId="0" fillId="0" borderId="0" xfId="0" applyNumberFormat="1"/>
    <xf numFmtId="0" fontId="3" fillId="0" borderId="0" xfId="0" applyFont="1" applyBorder="1"/>
    <xf numFmtId="2" fontId="0" fillId="0" borderId="0" xfId="0" applyNumberFormat="1"/>
    <xf numFmtId="1" fontId="0" fillId="0" borderId="0" xfId="0" applyNumberFormat="1"/>
    <xf numFmtId="9" fontId="0" fillId="0" borderId="0" xfId="2" applyFont="1"/>
    <xf numFmtId="167" fontId="0" fillId="0" borderId="0" xfId="0" applyNumberFormat="1"/>
    <xf numFmtId="6" fontId="0" fillId="0" borderId="0" xfId="0" applyNumberFormat="1"/>
    <xf numFmtId="0" fontId="3" fillId="0" borderId="1" xfId="0" applyFont="1" applyFill="1" applyBorder="1" applyAlignment="1">
      <alignment horizontal="center"/>
    </xf>
    <xf numFmtId="0" fontId="3" fillId="0" borderId="1" xfId="0" applyFont="1" applyFill="1" applyBorder="1"/>
    <xf numFmtId="0" fontId="0" fillId="0" borderId="0" xfId="0" applyFill="1"/>
  </cellXfs>
  <cellStyles count="3">
    <cellStyle name="Comma" xfId="1" builtinId="3"/>
    <cellStyle name="Normal" xfId="0" builtinId="0"/>
    <cellStyle name="Percent" xfId="2" builtinId="5"/>
  </cellStyles>
  <dxfs count="13">
    <dxf>
      <fill>
        <patternFill patternType="none">
          <fgColor indexed="64"/>
          <bgColor auto="1"/>
        </patternFill>
      </fill>
    </dxf>
    <dxf>
      <font>
        <b/>
        <i val="0"/>
        <strike val="0"/>
        <condense val="0"/>
        <extend val="0"/>
        <outline val="0"/>
        <shadow val="0"/>
        <u val="none"/>
        <vertAlign val="baseline"/>
        <sz val="11"/>
        <color theme="1"/>
        <name val="Calibri"/>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EC8C6-B695-442B-B24C-8DD3F7502420}" name="Table1" displayName="Table1" ref="A1:J175" totalsRowShown="0" headerRowDxfId="1" dataDxfId="0" headerRowBorderDxfId="12">
  <autoFilter ref="A1:J175" xr:uid="{00CB5093-2883-4E0F-9F3E-D2166C6479C6}">
    <filterColumn colId="5">
      <filters>
        <filter val="Industrial"/>
      </filters>
    </filterColumn>
  </autoFilter>
  <sortState xmlns:xlrd2="http://schemas.microsoft.com/office/spreadsheetml/2017/richdata2" ref="A4:J172">
    <sortCondition ref="H1:H175"/>
  </sortState>
  <tableColumns count="10">
    <tableColumn id="1" xr3:uid="{516002EC-D06B-4A2C-AF13-CA70132CC3D3}" name="PWSID" dataDxfId="11"/>
    <tableColumn id="2" xr3:uid="{21DF7F64-9E09-4303-A267-AB409E454CC0}" name="name" dataDxfId="10"/>
    <tableColumn id="3" xr3:uid="{9653C876-C19C-44F7-960F-12F785988BEB}" name="OSYear" dataDxfId="9"/>
    <tableColumn id="4" xr3:uid="{56EDBC97-6C38-41E0-98C6-23F396F6D105}" name="WaterSewer" dataDxfId="8"/>
    <tableColumn id="5" xr3:uid="{6A2B0F73-46AD-4425-9762-A95457A1079D}" name="groupBy" dataDxfId="7"/>
    <tableColumn id="6" xr3:uid="{28D9F2A2-1FAC-4760-AF16-4112AE8CE504}" name="class" dataDxfId="6"/>
    <tableColumn id="7" xr3:uid="{C42BB68D-C0FE-4AF9-B8AD-453CE0207CE1}" name="tier" dataDxfId="5"/>
    <tableColumn id="8" xr3:uid="{CCEA4917-0040-49DC-B937-50E5056D71B2}" name="year" dataDxfId="4"/>
    <tableColumn id="9" xr3:uid="{205DDD5E-2565-40EE-906C-9E5B2F1CA1B6}" name="nConnections" dataDxfId="3"/>
    <tableColumn id="10" xr3:uid="{8A99E0E6-CC2A-4FAE-93EE-E5265D114A07}" name="notes"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workbookViewId="0">
      <selection activeCell="C25" sqref="C25"/>
    </sheetView>
  </sheetViews>
  <sheetFormatPr defaultColWidth="8.90625" defaultRowHeight="14.5" x14ac:dyDescent="0.35"/>
  <cols>
    <col min="1" max="1" width="26.90625" style="1" customWidth="1"/>
    <col min="2" max="2" width="13" style="1" customWidth="1"/>
    <col min="3" max="3" width="158.6328125" style="1" customWidth="1"/>
    <col min="4" max="16384" width="8.90625" style="1"/>
  </cols>
  <sheetData>
    <row r="1" spans="1:3" ht="18.5" x14ac:dyDescent="0.45">
      <c r="A1" s="17" t="s">
        <v>83</v>
      </c>
    </row>
    <row r="2" spans="1:3" ht="18.5" x14ac:dyDescent="0.45">
      <c r="A2" s="17" t="s">
        <v>87</v>
      </c>
    </row>
    <row r="4" spans="1:3" x14ac:dyDescent="0.35">
      <c r="A4" s="18" t="s">
        <v>84</v>
      </c>
      <c r="B4" s="18" t="s">
        <v>85</v>
      </c>
      <c r="C4" s="18" t="s">
        <v>86</v>
      </c>
    </row>
    <row r="5" spans="1:3" x14ac:dyDescent="0.35">
      <c r="A5" s="1" t="s">
        <v>377</v>
      </c>
      <c r="B5" s="1" t="s">
        <v>376</v>
      </c>
      <c r="C5" s="33" t="s">
        <v>378</v>
      </c>
    </row>
    <row r="6" spans="1:3" x14ac:dyDescent="0.35">
      <c r="A6" s="1" t="s">
        <v>377</v>
      </c>
      <c r="B6" s="1">
        <v>8</v>
      </c>
      <c r="C6" s="33" t="s">
        <v>460</v>
      </c>
    </row>
    <row r="7" spans="1:3" ht="43.5" x14ac:dyDescent="0.35">
      <c r="A7" s="1" t="s">
        <v>474</v>
      </c>
      <c r="B7" s="1">
        <v>31</v>
      </c>
      <c r="C7" s="33" t="s">
        <v>456</v>
      </c>
    </row>
    <row r="8" spans="1:3" ht="29" x14ac:dyDescent="0.35">
      <c r="A8" s="1" t="s">
        <v>457</v>
      </c>
      <c r="B8" s="1">
        <v>47</v>
      </c>
      <c r="C8" s="33" t="s">
        <v>459</v>
      </c>
    </row>
    <row r="9" spans="1:3" x14ac:dyDescent="0.35">
      <c r="A9" s="1" t="s">
        <v>461</v>
      </c>
      <c r="B9" s="1">
        <v>22</v>
      </c>
      <c r="C9" s="33" t="s">
        <v>451</v>
      </c>
    </row>
    <row r="10" spans="1:3" ht="29" x14ac:dyDescent="0.35">
      <c r="A10" s="1" t="s">
        <v>377</v>
      </c>
      <c r="B10" s="1">
        <v>1</v>
      </c>
      <c r="C10" s="33" t="s">
        <v>463</v>
      </c>
    </row>
    <row r="11" spans="1:3" x14ac:dyDescent="0.35">
      <c r="A11" s="1" t="s">
        <v>461</v>
      </c>
      <c r="B11" s="1">
        <v>10</v>
      </c>
      <c r="C11" s="1" t="s">
        <v>470</v>
      </c>
    </row>
    <row r="12" spans="1:3" x14ac:dyDescent="0.35">
      <c r="A12" s="1" t="s">
        <v>461</v>
      </c>
      <c r="B12" s="1">
        <v>11</v>
      </c>
      <c r="C12" s="1" t="s">
        <v>471</v>
      </c>
    </row>
    <row r="13" spans="1:3" x14ac:dyDescent="0.35">
      <c r="A13" s="1" t="s">
        <v>461</v>
      </c>
      <c r="B13" s="1">
        <v>20</v>
      </c>
      <c r="C13" s="1" t="s">
        <v>472</v>
      </c>
    </row>
    <row r="14" spans="1:3" x14ac:dyDescent="0.35">
      <c r="A14" s="1" t="s">
        <v>461</v>
      </c>
      <c r="B14" s="1">
        <v>22</v>
      </c>
      <c r="C14" s="1" t="s">
        <v>473</v>
      </c>
    </row>
    <row r="15" spans="1:3" x14ac:dyDescent="0.35">
      <c r="A15" s="1" t="s">
        <v>528</v>
      </c>
      <c r="B15" s="1">
        <v>11</v>
      </c>
      <c r="C15" s="33" t="s">
        <v>529</v>
      </c>
    </row>
    <row r="16" spans="1:3" x14ac:dyDescent="0.35">
      <c r="A16" s="1" t="s">
        <v>528</v>
      </c>
      <c r="B16" s="1">
        <v>11</v>
      </c>
      <c r="C16" s="33" t="s">
        <v>530</v>
      </c>
    </row>
    <row r="17" spans="1:3" x14ac:dyDescent="0.35">
      <c r="A17" s="1" t="s">
        <v>528</v>
      </c>
      <c r="B17" s="1">
        <v>11</v>
      </c>
      <c r="C17" s="33" t="s">
        <v>531</v>
      </c>
    </row>
    <row r="18" spans="1:3" ht="29" x14ac:dyDescent="0.35">
      <c r="A18" s="1" t="s">
        <v>528</v>
      </c>
      <c r="B18" s="1">
        <v>11</v>
      </c>
      <c r="C18" s="33" t="s">
        <v>532</v>
      </c>
    </row>
    <row r="19" spans="1:3" ht="29" x14ac:dyDescent="0.35">
      <c r="A19" s="1" t="s">
        <v>528</v>
      </c>
      <c r="B19" s="1">
        <v>11</v>
      </c>
      <c r="C19" s="33" t="s">
        <v>533</v>
      </c>
    </row>
    <row r="20" spans="1:3" ht="29" x14ac:dyDescent="0.35">
      <c r="A20" s="1" t="s">
        <v>528</v>
      </c>
      <c r="B20" s="1">
        <v>11</v>
      </c>
      <c r="C20" s="33" t="s">
        <v>534</v>
      </c>
    </row>
    <row r="21" spans="1:3" ht="29" x14ac:dyDescent="0.35">
      <c r="A21" s="1" t="s">
        <v>528</v>
      </c>
      <c r="B21" s="1">
        <v>12</v>
      </c>
      <c r="C21" s="33" t="s">
        <v>535</v>
      </c>
    </row>
    <row r="22" spans="1:3" x14ac:dyDescent="0.35">
      <c r="A22" s="1" t="s">
        <v>528</v>
      </c>
      <c r="B22" s="1">
        <v>12</v>
      </c>
      <c r="C22" s="33" t="s">
        <v>536</v>
      </c>
    </row>
    <row r="23" spans="1:3" ht="29" x14ac:dyDescent="0.35">
      <c r="A23" s="1" t="s">
        <v>550</v>
      </c>
      <c r="B23" s="1">
        <v>12</v>
      </c>
      <c r="C23" s="33" t="s">
        <v>551</v>
      </c>
    </row>
    <row r="24" spans="1:3" x14ac:dyDescent="0.35">
      <c r="A24" s="1" t="s">
        <v>554</v>
      </c>
      <c r="B24" s="1" t="s">
        <v>388</v>
      </c>
      <c r="C24" s="33" t="s">
        <v>555</v>
      </c>
    </row>
    <row r="25" spans="1:3" x14ac:dyDescent="0.35">
      <c r="C25" s="33"/>
    </row>
    <row r="26" spans="1:3" x14ac:dyDescent="0.35">
      <c r="C26" s="33"/>
    </row>
    <row r="27" spans="1:3" x14ac:dyDescent="0.35">
      <c r="C27" s="33"/>
    </row>
    <row r="28" spans="1:3" x14ac:dyDescent="0.35">
      <c r="C28" s="33"/>
    </row>
    <row r="29" spans="1:3" x14ac:dyDescent="0.35">
      <c r="C29" s="33"/>
    </row>
    <row r="30" spans="1:3" x14ac:dyDescent="0.35">
      <c r="C30" s="33"/>
    </row>
    <row r="31" spans="1:3" x14ac:dyDescent="0.35">
      <c r="C31" s="33"/>
    </row>
    <row r="32" spans="1:3" x14ac:dyDescent="0.35">
      <c r="C32" s="3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65"/>
  <sheetViews>
    <sheetView topLeftCell="A238" workbookViewId="0">
      <selection activeCell="C241" sqref="C241:C265"/>
    </sheetView>
  </sheetViews>
  <sheetFormatPr defaultColWidth="8.90625" defaultRowHeight="14.5" x14ac:dyDescent="0.35"/>
  <cols>
    <col min="1" max="3" width="8.90625" style="1"/>
    <col min="4" max="4" width="11.36328125" style="1" bestFit="1" customWidth="1"/>
    <col min="5" max="16384" width="8.90625" style="1"/>
  </cols>
  <sheetData>
    <row r="1" spans="1:8" x14ac:dyDescent="0.35">
      <c r="A1" s="2" t="s">
        <v>0</v>
      </c>
      <c r="B1" s="2" t="s">
        <v>27</v>
      </c>
      <c r="C1" s="2" t="s">
        <v>2</v>
      </c>
      <c r="D1" s="2" t="s">
        <v>24</v>
      </c>
      <c r="E1" s="2" t="s">
        <v>126</v>
      </c>
      <c r="F1" s="2" t="s">
        <v>123</v>
      </c>
      <c r="G1" s="2" t="s">
        <v>109</v>
      </c>
      <c r="H1" s="4" t="s">
        <v>96</v>
      </c>
    </row>
    <row r="2" spans="1:8" x14ac:dyDescent="0.35">
      <c r="A2" t="s">
        <v>181</v>
      </c>
      <c r="B2" s="1" t="s">
        <v>182</v>
      </c>
      <c r="C2" s="1">
        <v>2014</v>
      </c>
      <c r="D2" s="1" t="s">
        <v>183</v>
      </c>
      <c r="E2" s="1" t="s">
        <v>263</v>
      </c>
      <c r="F2" s="1" t="s">
        <v>238</v>
      </c>
    </row>
    <row r="3" spans="1:8" x14ac:dyDescent="0.35">
      <c r="A3" t="s">
        <v>181</v>
      </c>
      <c r="B3" s="1" t="s">
        <v>182</v>
      </c>
      <c r="C3" s="1">
        <v>2014</v>
      </c>
      <c r="D3" s="1" t="s">
        <v>183</v>
      </c>
      <c r="E3" s="1" t="s">
        <v>263</v>
      </c>
      <c r="F3" s="1" t="s">
        <v>239</v>
      </c>
    </row>
    <row r="4" spans="1:8" x14ac:dyDescent="0.35">
      <c r="A4" t="s">
        <v>181</v>
      </c>
      <c r="B4" s="1" t="s">
        <v>182</v>
      </c>
      <c r="C4" s="1">
        <v>2014</v>
      </c>
      <c r="D4" s="1" t="s">
        <v>183</v>
      </c>
      <c r="E4" s="1" t="s">
        <v>263</v>
      </c>
      <c r="F4" s="1" t="s">
        <v>240</v>
      </c>
    </row>
    <row r="5" spans="1:8" x14ac:dyDescent="0.35">
      <c r="A5" t="s">
        <v>181</v>
      </c>
      <c r="B5" s="1" t="s">
        <v>182</v>
      </c>
      <c r="C5" s="1">
        <v>2014</v>
      </c>
      <c r="D5" s="1" t="s">
        <v>183</v>
      </c>
      <c r="E5" s="1" t="s">
        <v>263</v>
      </c>
      <c r="F5" s="1" t="s">
        <v>241</v>
      </c>
    </row>
    <row r="6" spans="1:8" x14ac:dyDescent="0.35">
      <c r="A6" t="s">
        <v>181</v>
      </c>
      <c r="B6" s="1" t="s">
        <v>182</v>
      </c>
      <c r="C6" s="1">
        <v>2014</v>
      </c>
      <c r="D6" s="1" t="s">
        <v>183</v>
      </c>
      <c r="E6" s="1" t="s">
        <v>263</v>
      </c>
      <c r="F6" s="1" t="s">
        <v>242</v>
      </c>
    </row>
    <row r="7" spans="1:8" x14ac:dyDescent="0.35">
      <c r="A7" t="s">
        <v>181</v>
      </c>
      <c r="B7" s="1" t="s">
        <v>182</v>
      </c>
      <c r="C7" s="1">
        <v>2014</v>
      </c>
      <c r="D7" s="1" t="s">
        <v>183</v>
      </c>
      <c r="E7" s="1" t="s">
        <v>263</v>
      </c>
      <c r="F7" s="1" t="s">
        <v>243</v>
      </c>
    </row>
    <row r="8" spans="1:8" x14ac:dyDescent="0.35">
      <c r="A8" t="s">
        <v>181</v>
      </c>
      <c r="B8" s="1" t="s">
        <v>182</v>
      </c>
      <c r="C8" s="1">
        <v>2014</v>
      </c>
      <c r="D8" s="1" t="s">
        <v>183</v>
      </c>
      <c r="E8" s="1" t="s">
        <v>263</v>
      </c>
      <c r="F8" s="1" t="s">
        <v>244</v>
      </c>
    </row>
    <row r="9" spans="1:8" x14ac:dyDescent="0.35">
      <c r="A9" t="s">
        <v>181</v>
      </c>
      <c r="B9" s="1" t="s">
        <v>182</v>
      </c>
      <c r="C9" s="1">
        <v>2014</v>
      </c>
      <c r="D9" s="1" t="s">
        <v>183</v>
      </c>
      <c r="E9" s="1" t="s">
        <v>263</v>
      </c>
      <c r="F9" s="1" t="s">
        <v>245</v>
      </c>
    </row>
    <row r="10" spans="1:8" x14ac:dyDescent="0.35">
      <c r="A10" t="s">
        <v>181</v>
      </c>
      <c r="B10" s="1" t="s">
        <v>182</v>
      </c>
      <c r="C10" s="1">
        <v>2014</v>
      </c>
      <c r="D10" s="1" t="s">
        <v>183</v>
      </c>
      <c r="E10" s="1" t="s">
        <v>263</v>
      </c>
      <c r="F10" s="1" t="s">
        <v>246</v>
      </c>
    </row>
    <row r="11" spans="1:8" x14ac:dyDescent="0.35">
      <c r="A11" t="s">
        <v>181</v>
      </c>
      <c r="B11" s="1" t="s">
        <v>182</v>
      </c>
      <c r="C11" s="1">
        <v>2014</v>
      </c>
      <c r="D11" s="1" t="s">
        <v>183</v>
      </c>
      <c r="E11" s="1" t="s">
        <v>263</v>
      </c>
      <c r="F11" s="1" t="s">
        <v>247</v>
      </c>
    </row>
    <row r="12" spans="1:8" x14ac:dyDescent="0.35">
      <c r="A12" t="s">
        <v>181</v>
      </c>
      <c r="B12" s="1" t="s">
        <v>182</v>
      </c>
      <c r="C12" s="1">
        <v>2014</v>
      </c>
      <c r="D12" s="1" t="s">
        <v>183</v>
      </c>
      <c r="E12" s="1" t="s">
        <v>263</v>
      </c>
      <c r="F12" s="1" t="s">
        <v>248</v>
      </c>
    </row>
    <row r="13" spans="1:8" x14ac:dyDescent="0.35">
      <c r="A13" t="s">
        <v>181</v>
      </c>
      <c r="B13" s="1" t="s">
        <v>182</v>
      </c>
      <c r="C13" s="1">
        <v>2014</v>
      </c>
      <c r="D13" s="1" t="s">
        <v>183</v>
      </c>
      <c r="E13" s="1" t="s">
        <v>263</v>
      </c>
      <c r="F13" s="1" t="s">
        <v>249</v>
      </c>
    </row>
    <row r="14" spans="1:8" x14ac:dyDescent="0.35">
      <c r="A14" t="s">
        <v>181</v>
      </c>
      <c r="B14" s="1" t="s">
        <v>182</v>
      </c>
      <c r="C14" s="1">
        <v>2014</v>
      </c>
      <c r="D14" s="1" t="s">
        <v>183</v>
      </c>
      <c r="E14" s="1" t="s">
        <v>263</v>
      </c>
      <c r="F14" s="1" t="s">
        <v>250</v>
      </c>
    </row>
    <row r="15" spans="1:8" x14ac:dyDescent="0.35">
      <c r="A15" t="s">
        <v>181</v>
      </c>
      <c r="B15" s="1" t="s">
        <v>182</v>
      </c>
      <c r="C15" s="1">
        <v>2014</v>
      </c>
      <c r="D15" s="1" t="s">
        <v>183</v>
      </c>
      <c r="E15" s="1" t="s">
        <v>263</v>
      </c>
      <c r="F15" s="1" t="s">
        <v>251</v>
      </c>
    </row>
    <row r="16" spans="1:8" x14ac:dyDescent="0.35">
      <c r="A16" t="s">
        <v>181</v>
      </c>
      <c r="B16" s="1" t="s">
        <v>182</v>
      </c>
      <c r="C16" s="1">
        <v>2014</v>
      </c>
      <c r="D16" s="1" t="s">
        <v>183</v>
      </c>
      <c r="E16" s="1" t="s">
        <v>263</v>
      </c>
      <c r="F16" s="1" t="s">
        <v>252</v>
      </c>
    </row>
    <row r="17" spans="1:6" x14ac:dyDescent="0.35">
      <c r="A17" t="s">
        <v>181</v>
      </c>
      <c r="B17" s="1" t="s">
        <v>182</v>
      </c>
      <c r="C17" s="1">
        <v>2014</v>
      </c>
      <c r="D17" s="1" t="s">
        <v>183</v>
      </c>
      <c r="E17" s="1" t="s">
        <v>263</v>
      </c>
      <c r="F17" s="1" t="s">
        <v>253</v>
      </c>
    </row>
    <row r="18" spans="1:6" x14ac:dyDescent="0.35">
      <c r="A18" t="s">
        <v>181</v>
      </c>
      <c r="B18" s="1" t="s">
        <v>182</v>
      </c>
      <c r="C18" s="1">
        <v>2014</v>
      </c>
      <c r="D18" s="1" t="s">
        <v>183</v>
      </c>
      <c r="E18" s="1" t="s">
        <v>263</v>
      </c>
      <c r="F18" s="1" t="s">
        <v>254</v>
      </c>
    </row>
    <row r="19" spans="1:6" x14ac:dyDescent="0.35">
      <c r="A19" t="s">
        <v>181</v>
      </c>
      <c r="B19" s="1" t="s">
        <v>182</v>
      </c>
      <c r="C19" s="1">
        <v>2014</v>
      </c>
      <c r="D19" s="1" t="s">
        <v>183</v>
      </c>
      <c r="E19" s="1" t="s">
        <v>225</v>
      </c>
      <c r="F19" s="1" t="s">
        <v>255</v>
      </c>
    </row>
    <row r="20" spans="1:6" x14ac:dyDescent="0.35">
      <c r="A20" t="s">
        <v>181</v>
      </c>
      <c r="B20" s="1" t="s">
        <v>182</v>
      </c>
      <c r="C20" s="1">
        <v>2014</v>
      </c>
      <c r="D20" s="1" t="s">
        <v>183</v>
      </c>
      <c r="E20" s="1" t="s">
        <v>225</v>
      </c>
      <c r="F20" s="1" t="s">
        <v>256</v>
      </c>
    </row>
    <row r="21" spans="1:6" x14ac:dyDescent="0.35">
      <c r="A21" t="s">
        <v>181</v>
      </c>
      <c r="B21" s="1" t="s">
        <v>182</v>
      </c>
      <c r="C21" s="1">
        <v>2014</v>
      </c>
      <c r="D21" s="1" t="s">
        <v>183</v>
      </c>
      <c r="E21" s="1" t="s">
        <v>225</v>
      </c>
      <c r="F21" s="1" t="s">
        <v>257</v>
      </c>
    </row>
    <row r="22" spans="1:6" x14ac:dyDescent="0.35">
      <c r="A22" t="s">
        <v>181</v>
      </c>
      <c r="B22" s="1" t="s">
        <v>182</v>
      </c>
      <c r="C22" s="1">
        <v>2014</v>
      </c>
      <c r="D22" s="1" t="s">
        <v>183</v>
      </c>
      <c r="E22" s="1" t="s">
        <v>225</v>
      </c>
      <c r="F22" s="1" t="s">
        <v>258</v>
      </c>
    </row>
    <row r="23" spans="1:6" x14ac:dyDescent="0.35">
      <c r="A23" t="s">
        <v>181</v>
      </c>
      <c r="B23" s="1" t="s">
        <v>182</v>
      </c>
      <c r="C23" s="1">
        <v>2014</v>
      </c>
      <c r="D23" s="1" t="s">
        <v>183</v>
      </c>
      <c r="E23" s="1" t="s">
        <v>225</v>
      </c>
      <c r="F23" s="1" t="s">
        <v>259</v>
      </c>
    </row>
    <row r="24" spans="1:6" x14ac:dyDescent="0.35">
      <c r="A24" t="s">
        <v>181</v>
      </c>
      <c r="B24" s="1" t="s">
        <v>182</v>
      </c>
      <c r="C24" s="1">
        <v>2014</v>
      </c>
      <c r="D24" s="1" t="s">
        <v>183</v>
      </c>
      <c r="E24" s="1" t="s">
        <v>225</v>
      </c>
      <c r="F24" s="1" t="s">
        <v>260</v>
      </c>
    </row>
    <row r="25" spans="1:6" x14ac:dyDescent="0.35">
      <c r="A25" t="s">
        <v>181</v>
      </c>
      <c r="B25" s="1" t="s">
        <v>182</v>
      </c>
      <c r="C25" s="1">
        <v>2014</v>
      </c>
      <c r="D25" s="1" t="s">
        <v>183</v>
      </c>
      <c r="E25" s="1" t="s">
        <v>225</v>
      </c>
      <c r="F25" s="1" t="s">
        <v>261</v>
      </c>
    </row>
    <row r="26" spans="1:6" x14ac:dyDescent="0.35">
      <c r="A26" t="s">
        <v>181</v>
      </c>
      <c r="B26" s="1" t="s">
        <v>182</v>
      </c>
      <c r="C26" s="1">
        <v>2014</v>
      </c>
      <c r="D26" s="1" t="s">
        <v>183</v>
      </c>
      <c r="E26" s="1" t="s">
        <v>225</v>
      </c>
      <c r="F26" s="1" t="s">
        <v>262</v>
      </c>
    </row>
    <row r="27" spans="1:6" x14ac:dyDescent="0.35">
      <c r="A27" t="s">
        <v>181</v>
      </c>
      <c r="B27" s="1" t="s">
        <v>182</v>
      </c>
      <c r="C27" s="1">
        <v>2014</v>
      </c>
      <c r="D27" s="1" t="s">
        <v>183</v>
      </c>
      <c r="E27" s="1" t="s">
        <v>225</v>
      </c>
      <c r="F27" s="1" t="s">
        <v>263</v>
      </c>
    </row>
    <row r="28" spans="1:6" x14ac:dyDescent="0.35">
      <c r="A28" t="s">
        <v>181</v>
      </c>
      <c r="B28" s="1" t="s">
        <v>182</v>
      </c>
      <c r="C28" s="1">
        <v>2014</v>
      </c>
      <c r="D28" s="1" t="s">
        <v>183</v>
      </c>
      <c r="E28" s="1" t="s">
        <v>225</v>
      </c>
      <c r="F28" s="1" t="s">
        <v>264</v>
      </c>
    </row>
    <row r="29" spans="1:6" x14ac:dyDescent="0.35">
      <c r="A29" t="s">
        <v>181</v>
      </c>
      <c r="B29" s="1" t="s">
        <v>182</v>
      </c>
      <c r="C29" s="1">
        <v>2014</v>
      </c>
      <c r="D29" s="1" t="s">
        <v>183</v>
      </c>
      <c r="E29" s="1" t="s">
        <v>225</v>
      </c>
      <c r="F29" s="1" t="s">
        <v>265</v>
      </c>
    </row>
    <row r="30" spans="1:6" x14ac:dyDescent="0.35">
      <c r="A30" t="s">
        <v>181</v>
      </c>
      <c r="B30" s="1" t="s">
        <v>182</v>
      </c>
      <c r="C30" s="1">
        <v>2014</v>
      </c>
      <c r="D30" s="1" t="s">
        <v>183</v>
      </c>
      <c r="E30" s="1" t="s">
        <v>225</v>
      </c>
      <c r="F30" s="1" t="s">
        <v>266</v>
      </c>
    </row>
    <row r="31" spans="1:6" x14ac:dyDescent="0.35">
      <c r="A31" t="s">
        <v>181</v>
      </c>
      <c r="B31" s="1" t="s">
        <v>182</v>
      </c>
      <c r="C31" s="1">
        <v>2014</v>
      </c>
      <c r="D31" s="1" t="s">
        <v>183</v>
      </c>
      <c r="E31" s="1" t="s">
        <v>225</v>
      </c>
      <c r="F31" s="1" t="s">
        <v>267</v>
      </c>
    </row>
    <row r="32" spans="1:6" x14ac:dyDescent="0.35">
      <c r="A32" t="s">
        <v>181</v>
      </c>
      <c r="B32" s="1" t="s">
        <v>182</v>
      </c>
      <c r="C32" s="1">
        <v>2014</v>
      </c>
      <c r="D32" s="1" t="s">
        <v>183</v>
      </c>
      <c r="E32" s="1" t="s">
        <v>225</v>
      </c>
      <c r="F32" s="1" t="s">
        <v>268</v>
      </c>
    </row>
    <row r="33" spans="1:7" x14ac:dyDescent="0.35">
      <c r="A33" t="s">
        <v>181</v>
      </c>
      <c r="B33" s="1" t="s">
        <v>182</v>
      </c>
      <c r="C33" s="1">
        <v>2014</v>
      </c>
      <c r="D33" s="1" t="s">
        <v>183</v>
      </c>
      <c r="E33" s="1" t="s">
        <v>225</v>
      </c>
      <c r="F33" s="1" t="s">
        <v>269</v>
      </c>
    </row>
    <row r="34" spans="1:7" x14ac:dyDescent="0.35">
      <c r="A34" t="s">
        <v>181</v>
      </c>
      <c r="B34" s="1" t="s">
        <v>182</v>
      </c>
      <c r="C34" s="1">
        <v>2012</v>
      </c>
      <c r="D34" s="1" t="s">
        <v>183</v>
      </c>
      <c r="G34" s="1" t="s">
        <v>412</v>
      </c>
    </row>
    <row r="35" spans="1:7" x14ac:dyDescent="0.35">
      <c r="A35" t="s">
        <v>181</v>
      </c>
      <c r="B35" s="1" t="s">
        <v>182</v>
      </c>
      <c r="C35" s="1">
        <v>2011</v>
      </c>
      <c r="D35" s="1" t="s">
        <v>183</v>
      </c>
      <c r="G35" s="1" t="s">
        <v>412</v>
      </c>
    </row>
    <row r="36" spans="1:7" x14ac:dyDescent="0.35">
      <c r="A36" t="s">
        <v>181</v>
      </c>
      <c r="B36" s="1" t="s">
        <v>182</v>
      </c>
      <c r="C36" s="1">
        <v>2009</v>
      </c>
      <c r="D36" s="1" t="s">
        <v>183</v>
      </c>
      <c r="G36" s="1" t="s">
        <v>412</v>
      </c>
    </row>
    <row r="37" spans="1:7" x14ac:dyDescent="0.35">
      <c r="A37" t="s">
        <v>181</v>
      </c>
      <c r="B37" s="1" t="s">
        <v>182</v>
      </c>
      <c r="C37" s="1">
        <v>2008</v>
      </c>
      <c r="D37" s="1" t="s">
        <v>183</v>
      </c>
      <c r="G37" s="1" t="s">
        <v>412</v>
      </c>
    </row>
    <row r="38" spans="1:7" x14ac:dyDescent="0.35">
      <c r="A38" t="s">
        <v>181</v>
      </c>
      <c r="B38" s="1" t="s">
        <v>182</v>
      </c>
      <c r="C38" s="1">
        <v>2006</v>
      </c>
      <c r="D38" s="1" t="s">
        <v>183</v>
      </c>
      <c r="G38" s="1" t="s">
        <v>412</v>
      </c>
    </row>
    <row r="39" spans="1:7" x14ac:dyDescent="0.35">
      <c r="A39" t="s">
        <v>181</v>
      </c>
      <c r="B39" s="1" t="s">
        <v>182</v>
      </c>
      <c r="C39" s="1">
        <v>2005</v>
      </c>
      <c r="D39" s="1" t="s">
        <v>183</v>
      </c>
      <c r="G39" s="1" t="s">
        <v>412</v>
      </c>
    </row>
    <row r="40" spans="1:7" x14ac:dyDescent="0.35">
      <c r="A40" t="s">
        <v>181</v>
      </c>
      <c r="B40" s="1" t="s">
        <v>182</v>
      </c>
      <c r="C40" s="1">
        <v>2004</v>
      </c>
      <c r="D40" s="1" t="s">
        <v>183</v>
      </c>
      <c r="E40" s="1" t="s">
        <v>225</v>
      </c>
      <c r="F40" s="1" t="s">
        <v>263</v>
      </c>
      <c r="G40" s="1" t="s">
        <v>501</v>
      </c>
    </row>
    <row r="41" spans="1:7" x14ac:dyDescent="0.35">
      <c r="A41" t="s">
        <v>181</v>
      </c>
      <c r="B41" s="1" t="s">
        <v>182</v>
      </c>
      <c r="C41" s="1">
        <v>2004</v>
      </c>
      <c r="D41" s="1" t="s">
        <v>183</v>
      </c>
      <c r="E41" s="1" t="s">
        <v>225</v>
      </c>
      <c r="F41" s="1" t="s">
        <v>261</v>
      </c>
      <c r="G41" s="1" t="s">
        <v>502</v>
      </c>
    </row>
    <row r="42" spans="1:7" x14ac:dyDescent="0.35">
      <c r="A42" t="s">
        <v>181</v>
      </c>
      <c r="B42" s="1" t="s">
        <v>182</v>
      </c>
      <c r="C42" s="1">
        <v>2004</v>
      </c>
      <c r="D42" s="1" t="s">
        <v>183</v>
      </c>
      <c r="E42" s="1" t="s">
        <v>225</v>
      </c>
      <c r="F42" s="1" t="s">
        <v>262</v>
      </c>
      <c r="G42" s="1" t="s">
        <v>502</v>
      </c>
    </row>
    <row r="43" spans="1:7" x14ac:dyDescent="0.35">
      <c r="A43" t="s">
        <v>181</v>
      </c>
      <c r="B43" s="1" t="s">
        <v>182</v>
      </c>
      <c r="C43" s="1">
        <v>2004</v>
      </c>
      <c r="D43" s="1" t="s">
        <v>183</v>
      </c>
      <c r="E43" s="1" t="s">
        <v>225</v>
      </c>
      <c r="F43" s="1" t="s">
        <v>265</v>
      </c>
      <c r="G43" s="1" t="s">
        <v>502</v>
      </c>
    </row>
    <row r="44" spans="1:7" x14ac:dyDescent="0.35">
      <c r="A44" t="s">
        <v>181</v>
      </c>
      <c r="B44" s="1" t="s">
        <v>182</v>
      </c>
      <c r="C44" s="1">
        <v>2004</v>
      </c>
      <c r="D44" s="1" t="s">
        <v>183</v>
      </c>
      <c r="E44" s="1" t="s">
        <v>225</v>
      </c>
      <c r="F44" s="1" t="s">
        <v>266</v>
      </c>
      <c r="G44" s="1" t="s">
        <v>502</v>
      </c>
    </row>
    <row r="45" spans="1:7" x14ac:dyDescent="0.35">
      <c r="A45" t="s">
        <v>181</v>
      </c>
      <c r="B45" s="1" t="s">
        <v>182</v>
      </c>
      <c r="C45" s="1">
        <v>2004</v>
      </c>
      <c r="D45" s="1" t="s">
        <v>183</v>
      </c>
      <c r="E45" s="1" t="s">
        <v>225</v>
      </c>
      <c r="F45" s="1" t="s">
        <v>267</v>
      </c>
      <c r="G45" s="1" t="s">
        <v>502</v>
      </c>
    </row>
    <row r="46" spans="1:7" x14ac:dyDescent="0.35">
      <c r="A46" t="s">
        <v>181</v>
      </c>
      <c r="B46" s="1" t="s">
        <v>182</v>
      </c>
      <c r="C46" s="1">
        <v>2004</v>
      </c>
      <c r="D46" s="1" t="s">
        <v>183</v>
      </c>
      <c r="E46" s="1" t="s">
        <v>225</v>
      </c>
      <c r="F46" s="1" t="s">
        <v>259</v>
      </c>
      <c r="G46" s="1" t="s">
        <v>503</v>
      </c>
    </row>
    <row r="47" spans="1:7" x14ac:dyDescent="0.35">
      <c r="A47" t="s">
        <v>181</v>
      </c>
      <c r="B47" s="1" t="s">
        <v>182</v>
      </c>
      <c r="C47" s="1">
        <v>2004</v>
      </c>
      <c r="D47" s="1" t="s">
        <v>183</v>
      </c>
      <c r="E47" s="1" t="s">
        <v>225</v>
      </c>
      <c r="F47" s="1" t="s">
        <v>260</v>
      </c>
      <c r="G47" s="1" t="s">
        <v>503</v>
      </c>
    </row>
    <row r="48" spans="1:7" x14ac:dyDescent="0.35">
      <c r="A48" t="s">
        <v>181</v>
      </c>
      <c r="B48" s="1" t="s">
        <v>182</v>
      </c>
      <c r="C48" s="1">
        <v>2004</v>
      </c>
      <c r="D48" s="1" t="s">
        <v>183</v>
      </c>
      <c r="E48" s="1" t="s">
        <v>225</v>
      </c>
      <c r="F48" s="1" t="s">
        <v>504</v>
      </c>
      <c r="G48" s="1" t="s">
        <v>503</v>
      </c>
    </row>
    <row r="49" spans="1:7" x14ac:dyDescent="0.35">
      <c r="A49" t="s">
        <v>181</v>
      </c>
      <c r="B49" s="1" t="s">
        <v>182</v>
      </c>
      <c r="C49" s="1">
        <v>2004</v>
      </c>
      <c r="D49" s="1" t="s">
        <v>183</v>
      </c>
      <c r="E49" s="1" t="s">
        <v>225</v>
      </c>
      <c r="F49" s="1" t="s">
        <v>263</v>
      </c>
      <c r="G49" s="1" t="s">
        <v>503</v>
      </c>
    </row>
    <row r="50" spans="1:7" x14ac:dyDescent="0.35">
      <c r="A50" t="s">
        <v>181</v>
      </c>
      <c r="B50" s="1" t="s">
        <v>182</v>
      </c>
      <c r="C50" s="1">
        <v>2004</v>
      </c>
      <c r="D50" s="1" t="s">
        <v>183</v>
      </c>
      <c r="E50" s="1" t="s">
        <v>225</v>
      </c>
      <c r="F50" s="1" t="s">
        <v>256</v>
      </c>
      <c r="G50" s="1" t="s">
        <v>503</v>
      </c>
    </row>
    <row r="51" spans="1:7" x14ac:dyDescent="0.35">
      <c r="A51" t="s">
        <v>181</v>
      </c>
      <c r="B51" s="1" t="s">
        <v>182</v>
      </c>
      <c r="C51" s="1">
        <v>2004</v>
      </c>
      <c r="D51" s="1" t="s">
        <v>183</v>
      </c>
      <c r="E51" s="1" t="s">
        <v>225</v>
      </c>
      <c r="F51" s="1" t="s">
        <v>505</v>
      </c>
      <c r="G51" s="1" t="s">
        <v>503</v>
      </c>
    </row>
    <row r="52" spans="1:7" x14ac:dyDescent="0.35">
      <c r="A52" t="s">
        <v>181</v>
      </c>
      <c r="B52" s="1" t="s">
        <v>182</v>
      </c>
      <c r="C52" s="1">
        <v>2004</v>
      </c>
      <c r="D52" s="1" t="s">
        <v>183</v>
      </c>
      <c r="E52" s="1" t="s">
        <v>225</v>
      </c>
      <c r="F52" s="1" t="s">
        <v>506</v>
      </c>
      <c r="G52" s="1" t="s">
        <v>503</v>
      </c>
    </row>
    <row r="53" spans="1:7" x14ac:dyDescent="0.35">
      <c r="A53" t="s">
        <v>181</v>
      </c>
      <c r="B53" s="1" t="s">
        <v>182</v>
      </c>
      <c r="C53" s="1">
        <v>2004</v>
      </c>
      <c r="D53" s="1" t="s">
        <v>183</v>
      </c>
      <c r="E53" s="1" t="s">
        <v>225</v>
      </c>
      <c r="F53" s="1" t="s">
        <v>507</v>
      </c>
      <c r="G53" s="1" t="s">
        <v>503</v>
      </c>
    </row>
    <row r="54" spans="1:7" x14ac:dyDescent="0.35">
      <c r="A54" t="s">
        <v>181</v>
      </c>
      <c r="B54" s="1" t="s">
        <v>182</v>
      </c>
      <c r="C54" s="1">
        <v>2004</v>
      </c>
      <c r="D54" s="1" t="s">
        <v>183</v>
      </c>
      <c r="E54" s="1" t="s">
        <v>263</v>
      </c>
      <c r="F54" s="1" t="s">
        <v>508</v>
      </c>
      <c r="G54" s="1" t="s">
        <v>503</v>
      </c>
    </row>
    <row r="55" spans="1:7" x14ac:dyDescent="0.35">
      <c r="A55" t="s">
        <v>181</v>
      </c>
      <c r="B55" s="1" t="s">
        <v>182</v>
      </c>
      <c r="C55" s="1">
        <v>2004</v>
      </c>
      <c r="D55" s="1" t="s">
        <v>183</v>
      </c>
      <c r="E55" s="1" t="s">
        <v>263</v>
      </c>
      <c r="F55" s="1" t="s">
        <v>253</v>
      </c>
      <c r="G55" s="1" t="s">
        <v>503</v>
      </c>
    </row>
    <row r="56" spans="1:7" x14ac:dyDescent="0.35">
      <c r="A56" t="s">
        <v>181</v>
      </c>
      <c r="B56" s="1" t="s">
        <v>182</v>
      </c>
      <c r="C56" s="1">
        <v>2004</v>
      </c>
      <c r="D56" s="1" t="s">
        <v>183</v>
      </c>
      <c r="E56" s="1" t="s">
        <v>263</v>
      </c>
      <c r="F56" s="1" t="s">
        <v>509</v>
      </c>
      <c r="G56" s="1" t="s">
        <v>503</v>
      </c>
    </row>
    <row r="57" spans="1:7" x14ac:dyDescent="0.35">
      <c r="A57" t="s">
        <v>181</v>
      </c>
      <c r="B57" s="1" t="s">
        <v>182</v>
      </c>
      <c r="C57" s="1">
        <v>2004</v>
      </c>
      <c r="D57" s="1" t="s">
        <v>183</v>
      </c>
      <c r="E57" s="1" t="s">
        <v>263</v>
      </c>
      <c r="F57" s="1" t="s">
        <v>250</v>
      </c>
      <c r="G57" s="1" t="s">
        <v>503</v>
      </c>
    </row>
    <row r="58" spans="1:7" x14ac:dyDescent="0.35">
      <c r="A58" t="s">
        <v>181</v>
      </c>
      <c r="B58" s="1" t="s">
        <v>182</v>
      </c>
      <c r="C58" s="1">
        <v>2004</v>
      </c>
      <c r="D58" s="1" t="s">
        <v>183</v>
      </c>
      <c r="E58" s="1" t="s">
        <v>263</v>
      </c>
      <c r="F58" s="1" t="s">
        <v>248</v>
      </c>
      <c r="G58" s="1" t="s">
        <v>503</v>
      </c>
    </row>
    <row r="59" spans="1:7" x14ac:dyDescent="0.35">
      <c r="A59" t="s">
        <v>181</v>
      </c>
      <c r="B59" s="1" t="s">
        <v>182</v>
      </c>
      <c r="C59" s="1">
        <v>2004</v>
      </c>
      <c r="D59" s="1" t="s">
        <v>183</v>
      </c>
      <c r="E59" s="1" t="s">
        <v>263</v>
      </c>
      <c r="F59" s="1" t="s">
        <v>510</v>
      </c>
      <c r="G59" s="1" t="s">
        <v>503</v>
      </c>
    </row>
    <row r="60" spans="1:7" x14ac:dyDescent="0.35">
      <c r="A60" t="s">
        <v>181</v>
      </c>
      <c r="B60" s="1" t="s">
        <v>182</v>
      </c>
      <c r="C60" s="1">
        <v>2004</v>
      </c>
      <c r="D60" s="1" t="s">
        <v>183</v>
      </c>
      <c r="E60" s="1" t="s">
        <v>263</v>
      </c>
      <c r="F60" s="1" t="s">
        <v>245</v>
      </c>
      <c r="G60" s="1" t="s">
        <v>503</v>
      </c>
    </row>
    <row r="61" spans="1:7" x14ac:dyDescent="0.35">
      <c r="A61" t="s">
        <v>181</v>
      </c>
      <c r="B61" s="1" t="s">
        <v>182</v>
      </c>
      <c r="C61" s="1">
        <v>2004</v>
      </c>
      <c r="D61" s="1" t="s">
        <v>183</v>
      </c>
      <c r="E61" s="1" t="s">
        <v>263</v>
      </c>
      <c r="F61" s="1" t="s">
        <v>511</v>
      </c>
      <c r="G61" s="1" t="s">
        <v>503</v>
      </c>
    </row>
    <row r="62" spans="1:7" x14ac:dyDescent="0.35">
      <c r="A62" t="s">
        <v>181</v>
      </c>
      <c r="B62" s="1" t="s">
        <v>182</v>
      </c>
      <c r="C62" s="1">
        <v>2004</v>
      </c>
      <c r="D62" s="1" t="s">
        <v>183</v>
      </c>
      <c r="E62" s="1" t="s">
        <v>263</v>
      </c>
      <c r="F62" s="1" t="s">
        <v>512</v>
      </c>
      <c r="G62" s="1" t="s">
        <v>503</v>
      </c>
    </row>
    <row r="63" spans="1:7" x14ac:dyDescent="0.35">
      <c r="A63" t="s">
        <v>181</v>
      </c>
      <c r="B63" s="1" t="s">
        <v>182</v>
      </c>
      <c r="C63" s="1">
        <v>2004</v>
      </c>
      <c r="D63" s="1" t="s">
        <v>183</v>
      </c>
      <c r="E63" s="1" t="s">
        <v>263</v>
      </c>
      <c r="F63" s="1" t="s">
        <v>240</v>
      </c>
      <c r="G63" s="1" t="s">
        <v>503</v>
      </c>
    </row>
    <row r="64" spans="1:7" x14ac:dyDescent="0.35">
      <c r="A64" t="s">
        <v>181</v>
      </c>
      <c r="B64" s="1" t="s">
        <v>182</v>
      </c>
      <c r="C64" s="1">
        <v>2004</v>
      </c>
      <c r="D64" s="1" t="s">
        <v>183</v>
      </c>
      <c r="E64" s="1" t="s">
        <v>263</v>
      </c>
      <c r="F64" s="1" t="s">
        <v>513</v>
      </c>
      <c r="G64" s="1" t="s">
        <v>502</v>
      </c>
    </row>
    <row r="65" spans="1:7" x14ac:dyDescent="0.35">
      <c r="A65" t="s">
        <v>181</v>
      </c>
      <c r="B65" s="1" t="s">
        <v>182</v>
      </c>
      <c r="C65" s="1">
        <v>2004</v>
      </c>
      <c r="D65" s="1" t="s">
        <v>183</v>
      </c>
      <c r="E65" s="1" t="s">
        <v>263</v>
      </c>
      <c r="F65" s="1" t="s">
        <v>514</v>
      </c>
      <c r="G65" s="1" t="s">
        <v>502</v>
      </c>
    </row>
    <row r="66" spans="1:7" x14ac:dyDescent="0.35">
      <c r="A66" t="s">
        <v>181</v>
      </c>
      <c r="B66" s="1" t="s">
        <v>182</v>
      </c>
      <c r="C66" s="1">
        <v>2003</v>
      </c>
      <c r="D66" s="1" t="s">
        <v>183</v>
      </c>
      <c r="E66" s="1" t="s">
        <v>225</v>
      </c>
      <c r="F66" s="1" t="s">
        <v>263</v>
      </c>
      <c r="G66" s="1" t="s">
        <v>501</v>
      </c>
    </row>
    <row r="67" spans="1:7" x14ac:dyDescent="0.35">
      <c r="A67" t="s">
        <v>181</v>
      </c>
      <c r="B67" s="1" t="s">
        <v>182</v>
      </c>
      <c r="C67" s="1">
        <v>2003</v>
      </c>
      <c r="D67" s="1" t="s">
        <v>183</v>
      </c>
      <c r="E67" s="1" t="s">
        <v>225</v>
      </c>
      <c r="F67" s="1" t="s">
        <v>261</v>
      </c>
      <c r="G67" s="1" t="s">
        <v>502</v>
      </c>
    </row>
    <row r="68" spans="1:7" x14ac:dyDescent="0.35">
      <c r="A68" t="s">
        <v>181</v>
      </c>
      <c r="B68" s="1" t="s">
        <v>182</v>
      </c>
      <c r="C68" s="1">
        <v>2003</v>
      </c>
      <c r="D68" s="1" t="s">
        <v>183</v>
      </c>
      <c r="E68" s="1" t="s">
        <v>225</v>
      </c>
      <c r="F68" s="1" t="s">
        <v>262</v>
      </c>
      <c r="G68" s="1" t="s">
        <v>502</v>
      </c>
    </row>
    <row r="69" spans="1:7" x14ac:dyDescent="0.35">
      <c r="A69" t="s">
        <v>181</v>
      </c>
      <c r="B69" s="1" t="s">
        <v>182</v>
      </c>
      <c r="C69" s="1">
        <v>2003</v>
      </c>
      <c r="D69" s="1" t="s">
        <v>183</v>
      </c>
      <c r="E69" s="1" t="s">
        <v>225</v>
      </c>
      <c r="F69" s="1" t="s">
        <v>265</v>
      </c>
      <c r="G69" s="1" t="s">
        <v>502</v>
      </c>
    </row>
    <row r="70" spans="1:7" x14ac:dyDescent="0.35">
      <c r="A70" t="s">
        <v>181</v>
      </c>
      <c r="B70" s="1" t="s">
        <v>182</v>
      </c>
      <c r="C70" s="1">
        <v>2003</v>
      </c>
      <c r="D70" s="1" t="s">
        <v>183</v>
      </c>
      <c r="E70" s="1" t="s">
        <v>225</v>
      </c>
      <c r="F70" s="1" t="s">
        <v>266</v>
      </c>
      <c r="G70" s="1" t="s">
        <v>502</v>
      </c>
    </row>
    <row r="71" spans="1:7" x14ac:dyDescent="0.35">
      <c r="A71" t="s">
        <v>181</v>
      </c>
      <c r="B71" s="1" t="s">
        <v>182</v>
      </c>
      <c r="C71" s="1">
        <v>2003</v>
      </c>
      <c r="D71" s="1" t="s">
        <v>183</v>
      </c>
      <c r="E71" s="1" t="s">
        <v>225</v>
      </c>
      <c r="F71" s="1" t="s">
        <v>267</v>
      </c>
      <c r="G71" s="1" t="s">
        <v>502</v>
      </c>
    </row>
    <row r="72" spans="1:7" x14ac:dyDescent="0.35">
      <c r="A72" t="s">
        <v>181</v>
      </c>
      <c r="B72" s="1" t="s">
        <v>182</v>
      </c>
      <c r="C72" s="1">
        <v>2003</v>
      </c>
      <c r="D72" s="1" t="s">
        <v>183</v>
      </c>
      <c r="E72" s="1" t="s">
        <v>225</v>
      </c>
      <c r="F72" s="1" t="s">
        <v>259</v>
      </c>
      <c r="G72" s="1" t="s">
        <v>503</v>
      </c>
    </row>
    <row r="73" spans="1:7" x14ac:dyDescent="0.35">
      <c r="A73" t="s">
        <v>181</v>
      </c>
      <c r="B73" s="1" t="s">
        <v>182</v>
      </c>
      <c r="C73" s="1">
        <v>2003</v>
      </c>
      <c r="D73" s="1" t="s">
        <v>183</v>
      </c>
      <c r="E73" s="1" t="s">
        <v>225</v>
      </c>
      <c r="F73" s="1" t="s">
        <v>260</v>
      </c>
      <c r="G73" s="1" t="s">
        <v>503</v>
      </c>
    </row>
    <row r="74" spans="1:7" x14ac:dyDescent="0.35">
      <c r="A74" t="s">
        <v>181</v>
      </c>
      <c r="B74" s="1" t="s">
        <v>182</v>
      </c>
      <c r="C74" s="1">
        <v>2003</v>
      </c>
      <c r="D74" s="1" t="s">
        <v>183</v>
      </c>
      <c r="E74" s="1" t="s">
        <v>225</v>
      </c>
      <c r="F74" s="1" t="s">
        <v>504</v>
      </c>
      <c r="G74" s="1" t="s">
        <v>503</v>
      </c>
    </row>
    <row r="75" spans="1:7" x14ac:dyDescent="0.35">
      <c r="A75" t="s">
        <v>181</v>
      </c>
      <c r="B75" s="1" t="s">
        <v>182</v>
      </c>
      <c r="C75" s="1">
        <v>2003</v>
      </c>
      <c r="D75" s="1" t="s">
        <v>183</v>
      </c>
      <c r="E75" s="1" t="s">
        <v>225</v>
      </c>
      <c r="F75" s="1" t="s">
        <v>263</v>
      </c>
      <c r="G75" s="1" t="s">
        <v>503</v>
      </c>
    </row>
    <row r="76" spans="1:7" x14ac:dyDescent="0.35">
      <c r="A76" t="s">
        <v>181</v>
      </c>
      <c r="B76" s="1" t="s">
        <v>182</v>
      </c>
      <c r="C76" s="1">
        <v>2003</v>
      </c>
      <c r="D76" s="1" t="s">
        <v>183</v>
      </c>
      <c r="E76" s="1" t="s">
        <v>225</v>
      </c>
      <c r="F76" s="1" t="s">
        <v>256</v>
      </c>
      <c r="G76" s="1" t="s">
        <v>503</v>
      </c>
    </row>
    <row r="77" spans="1:7" x14ac:dyDescent="0.35">
      <c r="A77" t="s">
        <v>181</v>
      </c>
      <c r="B77" s="1" t="s">
        <v>182</v>
      </c>
      <c r="C77" s="1">
        <v>2003</v>
      </c>
      <c r="D77" s="1" t="s">
        <v>183</v>
      </c>
      <c r="E77" s="1" t="s">
        <v>225</v>
      </c>
      <c r="F77" s="1" t="s">
        <v>505</v>
      </c>
      <c r="G77" s="1" t="s">
        <v>503</v>
      </c>
    </row>
    <row r="78" spans="1:7" x14ac:dyDescent="0.35">
      <c r="A78" t="s">
        <v>181</v>
      </c>
      <c r="B78" s="1" t="s">
        <v>182</v>
      </c>
      <c r="C78" s="1">
        <v>2003</v>
      </c>
      <c r="D78" s="1" t="s">
        <v>183</v>
      </c>
      <c r="E78" s="1" t="s">
        <v>225</v>
      </c>
      <c r="F78" s="1" t="s">
        <v>506</v>
      </c>
      <c r="G78" s="1" t="s">
        <v>503</v>
      </c>
    </row>
    <row r="79" spans="1:7" x14ac:dyDescent="0.35">
      <c r="A79" t="s">
        <v>181</v>
      </c>
      <c r="B79" s="1" t="s">
        <v>182</v>
      </c>
      <c r="C79" s="1">
        <v>2003</v>
      </c>
      <c r="D79" s="1" t="s">
        <v>183</v>
      </c>
      <c r="E79" s="1" t="s">
        <v>225</v>
      </c>
      <c r="F79" s="1" t="s">
        <v>507</v>
      </c>
      <c r="G79" s="1" t="s">
        <v>503</v>
      </c>
    </row>
    <row r="80" spans="1:7" x14ac:dyDescent="0.35">
      <c r="A80" t="s">
        <v>181</v>
      </c>
      <c r="B80" s="1" t="s">
        <v>182</v>
      </c>
      <c r="C80" s="1">
        <v>2003</v>
      </c>
      <c r="D80" s="1" t="s">
        <v>183</v>
      </c>
      <c r="E80" s="1" t="s">
        <v>263</v>
      </c>
      <c r="F80" s="1" t="s">
        <v>508</v>
      </c>
      <c r="G80" s="1" t="s">
        <v>503</v>
      </c>
    </row>
    <row r="81" spans="1:7" x14ac:dyDescent="0.35">
      <c r="A81" t="s">
        <v>181</v>
      </c>
      <c r="B81" s="1" t="s">
        <v>182</v>
      </c>
      <c r="C81" s="1">
        <v>2003</v>
      </c>
      <c r="D81" s="1" t="s">
        <v>183</v>
      </c>
      <c r="E81" s="1" t="s">
        <v>263</v>
      </c>
      <c r="F81" s="1" t="s">
        <v>253</v>
      </c>
      <c r="G81" s="1" t="s">
        <v>503</v>
      </c>
    </row>
    <row r="82" spans="1:7" x14ac:dyDescent="0.35">
      <c r="A82" t="s">
        <v>181</v>
      </c>
      <c r="B82" s="1" t="s">
        <v>182</v>
      </c>
      <c r="C82" s="1">
        <v>2003</v>
      </c>
      <c r="D82" s="1" t="s">
        <v>183</v>
      </c>
      <c r="E82" s="1" t="s">
        <v>263</v>
      </c>
      <c r="F82" s="1" t="s">
        <v>509</v>
      </c>
      <c r="G82" s="1" t="s">
        <v>503</v>
      </c>
    </row>
    <row r="83" spans="1:7" x14ac:dyDescent="0.35">
      <c r="A83" t="s">
        <v>181</v>
      </c>
      <c r="B83" s="1" t="s">
        <v>182</v>
      </c>
      <c r="C83" s="1">
        <v>2003</v>
      </c>
      <c r="D83" s="1" t="s">
        <v>183</v>
      </c>
      <c r="E83" s="1" t="s">
        <v>263</v>
      </c>
      <c r="F83" s="1" t="s">
        <v>250</v>
      </c>
      <c r="G83" s="1" t="s">
        <v>503</v>
      </c>
    </row>
    <row r="84" spans="1:7" x14ac:dyDescent="0.35">
      <c r="A84" t="s">
        <v>181</v>
      </c>
      <c r="B84" s="1" t="s">
        <v>182</v>
      </c>
      <c r="C84" s="1">
        <v>2003</v>
      </c>
      <c r="D84" s="1" t="s">
        <v>183</v>
      </c>
      <c r="E84" s="1" t="s">
        <v>263</v>
      </c>
      <c r="F84" s="1" t="s">
        <v>510</v>
      </c>
      <c r="G84" s="1" t="s">
        <v>503</v>
      </c>
    </row>
    <row r="85" spans="1:7" x14ac:dyDescent="0.35">
      <c r="A85" t="s">
        <v>181</v>
      </c>
      <c r="B85" s="1" t="s">
        <v>182</v>
      </c>
      <c r="C85" s="1">
        <v>2003</v>
      </c>
      <c r="D85" s="1" t="s">
        <v>183</v>
      </c>
      <c r="E85" s="1" t="s">
        <v>263</v>
      </c>
      <c r="F85" s="1" t="s">
        <v>245</v>
      </c>
      <c r="G85" s="1" t="s">
        <v>503</v>
      </c>
    </row>
    <row r="86" spans="1:7" x14ac:dyDescent="0.35">
      <c r="A86" t="s">
        <v>181</v>
      </c>
      <c r="B86" s="1" t="s">
        <v>182</v>
      </c>
      <c r="C86" s="1">
        <v>2003</v>
      </c>
      <c r="D86" s="1" t="s">
        <v>183</v>
      </c>
      <c r="E86" s="1" t="s">
        <v>263</v>
      </c>
      <c r="F86" s="1" t="s">
        <v>511</v>
      </c>
      <c r="G86" s="1" t="s">
        <v>503</v>
      </c>
    </row>
    <row r="87" spans="1:7" x14ac:dyDescent="0.35">
      <c r="A87" t="s">
        <v>181</v>
      </c>
      <c r="B87" s="1" t="s">
        <v>182</v>
      </c>
      <c r="C87" s="1">
        <v>2003</v>
      </c>
      <c r="D87" s="1" t="s">
        <v>183</v>
      </c>
      <c r="E87" s="1" t="s">
        <v>263</v>
      </c>
      <c r="F87" s="1" t="s">
        <v>512</v>
      </c>
      <c r="G87" s="1" t="s">
        <v>503</v>
      </c>
    </row>
    <row r="88" spans="1:7" x14ac:dyDescent="0.35">
      <c r="A88" t="s">
        <v>181</v>
      </c>
      <c r="B88" s="1" t="s">
        <v>182</v>
      </c>
      <c r="C88" s="1">
        <v>2003</v>
      </c>
      <c r="D88" s="1" t="s">
        <v>183</v>
      </c>
      <c r="E88" s="1" t="s">
        <v>263</v>
      </c>
      <c r="F88" s="1" t="s">
        <v>240</v>
      </c>
      <c r="G88" s="1" t="s">
        <v>503</v>
      </c>
    </row>
    <row r="89" spans="1:7" x14ac:dyDescent="0.35">
      <c r="A89" t="s">
        <v>181</v>
      </c>
      <c r="B89" s="1" t="s">
        <v>182</v>
      </c>
      <c r="C89" s="1">
        <v>2003</v>
      </c>
      <c r="D89" s="1" t="s">
        <v>183</v>
      </c>
      <c r="E89" s="1" t="s">
        <v>263</v>
      </c>
      <c r="F89" s="1" t="s">
        <v>513</v>
      </c>
      <c r="G89" s="1" t="s">
        <v>502</v>
      </c>
    </row>
    <row r="90" spans="1:7" x14ac:dyDescent="0.35">
      <c r="A90" t="s">
        <v>181</v>
      </c>
      <c r="B90" s="1" t="s">
        <v>182</v>
      </c>
      <c r="C90" s="1">
        <v>2003</v>
      </c>
      <c r="D90" s="1" t="s">
        <v>183</v>
      </c>
      <c r="E90" s="1" t="s">
        <v>263</v>
      </c>
      <c r="F90" s="1" t="s">
        <v>514</v>
      </c>
      <c r="G90" s="1" t="s">
        <v>502</v>
      </c>
    </row>
    <row r="91" spans="1:7" x14ac:dyDescent="0.35">
      <c r="A91" t="s">
        <v>181</v>
      </c>
      <c r="B91" s="1" t="s">
        <v>182</v>
      </c>
      <c r="C91" s="1">
        <v>2002</v>
      </c>
      <c r="D91" s="1" t="s">
        <v>183</v>
      </c>
      <c r="E91" s="1" t="s">
        <v>225</v>
      </c>
      <c r="F91" s="1" t="s">
        <v>263</v>
      </c>
      <c r="G91" s="1" t="s">
        <v>501</v>
      </c>
    </row>
    <row r="92" spans="1:7" x14ac:dyDescent="0.35">
      <c r="A92" t="s">
        <v>181</v>
      </c>
      <c r="B92" s="1" t="s">
        <v>182</v>
      </c>
      <c r="C92" s="1">
        <v>2002</v>
      </c>
      <c r="D92" s="1" t="s">
        <v>183</v>
      </c>
      <c r="E92" s="1" t="s">
        <v>225</v>
      </c>
      <c r="F92" s="1" t="s">
        <v>261</v>
      </c>
      <c r="G92" s="1" t="s">
        <v>502</v>
      </c>
    </row>
    <row r="93" spans="1:7" x14ac:dyDescent="0.35">
      <c r="A93" t="s">
        <v>181</v>
      </c>
      <c r="B93" s="1" t="s">
        <v>182</v>
      </c>
      <c r="C93" s="1">
        <v>2002</v>
      </c>
      <c r="D93" s="1" t="s">
        <v>183</v>
      </c>
      <c r="E93" s="1" t="s">
        <v>225</v>
      </c>
      <c r="F93" s="1" t="s">
        <v>262</v>
      </c>
      <c r="G93" s="1" t="s">
        <v>502</v>
      </c>
    </row>
    <row r="94" spans="1:7" x14ac:dyDescent="0.35">
      <c r="A94" t="s">
        <v>181</v>
      </c>
      <c r="B94" s="1" t="s">
        <v>182</v>
      </c>
      <c r="C94" s="1">
        <v>2002</v>
      </c>
      <c r="D94" s="1" t="s">
        <v>183</v>
      </c>
      <c r="E94" s="1" t="s">
        <v>225</v>
      </c>
      <c r="F94" s="1" t="s">
        <v>265</v>
      </c>
      <c r="G94" s="1" t="s">
        <v>502</v>
      </c>
    </row>
    <row r="95" spans="1:7" x14ac:dyDescent="0.35">
      <c r="A95" t="s">
        <v>181</v>
      </c>
      <c r="B95" s="1" t="s">
        <v>182</v>
      </c>
      <c r="C95" s="1">
        <v>2002</v>
      </c>
      <c r="D95" s="1" t="s">
        <v>183</v>
      </c>
      <c r="E95" s="1" t="s">
        <v>225</v>
      </c>
      <c r="F95" s="1" t="s">
        <v>266</v>
      </c>
      <c r="G95" s="1" t="s">
        <v>502</v>
      </c>
    </row>
    <row r="96" spans="1:7" x14ac:dyDescent="0.35">
      <c r="A96" t="s">
        <v>181</v>
      </c>
      <c r="B96" s="1" t="s">
        <v>182</v>
      </c>
      <c r="C96" s="1">
        <v>2002</v>
      </c>
      <c r="D96" s="1" t="s">
        <v>183</v>
      </c>
      <c r="E96" s="1" t="s">
        <v>225</v>
      </c>
      <c r="F96" s="1" t="s">
        <v>267</v>
      </c>
      <c r="G96" s="1" t="s">
        <v>502</v>
      </c>
    </row>
    <row r="97" spans="1:7" x14ac:dyDescent="0.35">
      <c r="A97" t="s">
        <v>181</v>
      </c>
      <c r="B97" s="1" t="s">
        <v>182</v>
      </c>
      <c r="C97" s="1">
        <v>2002</v>
      </c>
      <c r="D97" s="1" t="s">
        <v>183</v>
      </c>
      <c r="E97" s="1" t="s">
        <v>225</v>
      </c>
      <c r="F97" s="1" t="s">
        <v>259</v>
      </c>
      <c r="G97" s="1" t="s">
        <v>503</v>
      </c>
    </row>
    <row r="98" spans="1:7" x14ac:dyDescent="0.35">
      <c r="A98" t="s">
        <v>181</v>
      </c>
      <c r="B98" s="1" t="s">
        <v>182</v>
      </c>
      <c r="C98" s="1">
        <v>2002</v>
      </c>
      <c r="D98" s="1" t="s">
        <v>183</v>
      </c>
      <c r="E98" s="1" t="s">
        <v>225</v>
      </c>
      <c r="F98" s="1" t="s">
        <v>260</v>
      </c>
      <c r="G98" s="1" t="s">
        <v>503</v>
      </c>
    </row>
    <row r="99" spans="1:7" x14ac:dyDescent="0.35">
      <c r="A99" t="s">
        <v>181</v>
      </c>
      <c r="B99" s="1" t="s">
        <v>182</v>
      </c>
      <c r="C99" s="1">
        <v>2002</v>
      </c>
      <c r="D99" s="1" t="s">
        <v>183</v>
      </c>
      <c r="E99" s="1" t="s">
        <v>225</v>
      </c>
      <c r="F99" s="1" t="s">
        <v>504</v>
      </c>
      <c r="G99" s="1" t="s">
        <v>503</v>
      </c>
    </row>
    <row r="100" spans="1:7" x14ac:dyDescent="0.35">
      <c r="A100" t="s">
        <v>181</v>
      </c>
      <c r="B100" s="1" t="s">
        <v>182</v>
      </c>
      <c r="C100" s="1">
        <v>2002</v>
      </c>
      <c r="D100" s="1" t="s">
        <v>183</v>
      </c>
      <c r="E100" s="1" t="s">
        <v>225</v>
      </c>
      <c r="F100" s="1" t="s">
        <v>263</v>
      </c>
      <c r="G100" s="1" t="s">
        <v>503</v>
      </c>
    </row>
    <row r="101" spans="1:7" x14ac:dyDescent="0.35">
      <c r="A101" t="s">
        <v>181</v>
      </c>
      <c r="B101" s="1" t="s">
        <v>182</v>
      </c>
      <c r="C101" s="1">
        <v>2002</v>
      </c>
      <c r="D101" s="1" t="s">
        <v>183</v>
      </c>
      <c r="E101" s="1" t="s">
        <v>225</v>
      </c>
      <c r="F101" s="1" t="s">
        <v>256</v>
      </c>
      <c r="G101" s="1" t="s">
        <v>503</v>
      </c>
    </row>
    <row r="102" spans="1:7" x14ac:dyDescent="0.35">
      <c r="A102" t="s">
        <v>181</v>
      </c>
      <c r="B102" s="1" t="s">
        <v>182</v>
      </c>
      <c r="C102" s="1">
        <v>2002</v>
      </c>
      <c r="D102" s="1" t="s">
        <v>183</v>
      </c>
      <c r="E102" s="1" t="s">
        <v>225</v>
      </c>
      <c r="F102" s="1" t="s">
        <v>505</v>
      </c>
      <c r="G102" s="1" t="s">
        <v>503</v>
      </c>
    </row>
    <row r="103" spans="1:7" x14ac:dyDescent="0.35">
      <c r="A103" t="s">
        <v>181</v>
      </c>
      <c r="B103" s="1" t="s">
        <v>182</v>
      </c>
      <c r="C103" s="1">
        <v>2002</v>
      </c>
      <c r="D103" s="1" t="s">
        <v>183</v>
      </c>
      <c r="E103" s="1" t="s">
        <v>225</v>
      </c>
      <c r="F103" s="1" t="s">
        <v>506</v>
      </c>
      <c r="G103" s="1" t="s">
        <v>503</v>
      </c>
    </row>
    <row r="104" spans="1:7" x14ac:dyDescent="0.35">
      <c r="A104" t="s">
        <v>181</v>
      </c>
      <c r="B104" s="1" t="s">
        <v>182</v>
      </c>
      <c r="C104" s="1">
        <v>2002</v>
      </c>
      <c r="D104" s="1" t="s">
        <v>183</v>
      </c>
      <c r="E104" s="1" t="s">
        <v>225</v>
      </c>
      <c r="F104" s="1" t="s">
        <v>507</v>
      </c>
      <c r="G104" s="1" t="s">
        <v>503</v>
      </c>
    </row>
    <row r="105" spans="1:7" x14ac:dyDescent="0.35">
      <c r="A105" t="s">
        <v>181</v>
      </c>
      <c r="B105" s="1" t="s">
        <v>182</v>
      </c>
      <c r="C105" s="1">
        <v>2002</v>
      </c>
      <c r="D105" s="1" t="s">
        <v>183</v>
      </c>
      <c r="E105" s="1" t="s">
        <v>263</v>
      </c>
      <c r="F105" s="1" t="s">
        <v>508</v>
      </c>
      <c r="G105" s="1" t="s">
        <v>503</v>
      </c>
    </row>
    <row r="106" spans="1:7" x14ac:dyDescent="0.35">
      <c r="A106" t="s">
        <v>181</v>
      </c>
      <c r="B106" s="1" t="s">
        <v>182</v>
      </c>
      <c r="C106" s="1">
        <v>2002</v>
      </c>
      <c r="D106" s="1" t="s">
        <v>183</v>
      </c>
      <c r="E106" s="1" t="s">
        <v>263</v>
      </c>
      <c r="F106" s="1" t="s">
        <v>253</v>
      </c>
      <c r="G106" s="1" t="s">
        <v>503</v>
      </c>
    </row>
    <row r="107" spans="1:7" x14ac:dyDescent="0.35">
      <c r="A107" t="s">
        <v>181</v>
      </c>
      <c r="B107" s="1" t="s">
        <v>182</v>
      </c>
      <c r="C107" s="1">
        <v>2002</v>
      </c>
      <c r="D107" s="1" t="s">
        <v>183</v>
      </c>
      <c r="E107" s="1" t="s">
        <v>263</v>
      </c>
      <c r="F107" s="1" t="s">
        <v>509</v>
      </c>
      <c r="G107" s="1" t="s">
        <v>503</v>
      </c>
    </row>
    <row r="108" spans="1:7" x14ac:dyDescent="0.35">
      <c r="A108" t="s">
        <v>181</v>
      </c>
      <c r="B108" s="1" t="s">
        <v>182</v>
      </c>
      <c r="C108" s="1">
        <v>2002</v>
      </c>
      <c r="D108" s="1" t="s">
        <v>183</v>
      </c>
      <c r="E108" s="1" t="s">
        <v>263</v>
      </c>
      <c r="F108" s="1" t="s">
        <v>250</v>
      </c>
      <c r="G108" s="1" t="s">
        <v>503</v>
      </c>
    </row>
    <row r="109" spans="1:7" x14ac:dyDescent="0.35">
      <c r="A109" t="s">
        <v>181</v>
      </c>
      <c r="B109" s="1" t="s">
        <v>182</v>
      </c>
      <c r="C109" s="1">
        <v>2002</v>
      </c>
      <c r="D109" s="1" t="s">
        <v>183</v>
      </c>
      <c r="E109" s="1" t="s">
        <v>263</v>
      </c>
      <c r="F109" s="1" t="s">
        <v>510</v>
      </c>
      <c r="G109" s="1" t="s">
        <v>503</v>
      </c>
    </row>
    <row r="110" spans="1:7" x14ac:dyDescent="0.35">
      <c r="A110" t="s">
        <v>181</v>
      </c>
      <c r="B110" s="1" t="s">
        <v>182</v>
      </c>
      <c r="C110" s="1">
        <v>2002</v>
      </c>
      <c r="D110" s="1" t="s">
        <v>183</v>
      </c>
      <c r="E110" s="1" t="s">
        <v>263</v>
      </c>
      <c r="F110" s="1" t="s">
        <v>245</v>
      </c>
      <c r="G110" s="1" t="s">
        <v>503</v>
      </c>
    </row>
    <row r="111" spans="1:7" x14ac:dyDescent="0.35">
      <c r="A111" t="s">
        <v>181</v>
      </c>
      <c r="B111" s="1" t="s">
        <v>182</v>
      </c>
      <c r="C111" s="1">
        <v>2002</v>
      </c>
      <c r="D111" s="1" t="s">
        <v>183</v>
      </c>
      <c r="E111" s="1" t="s">
        <v>263</v>
      </c>
      <c r="F111" s="1" t="s">
        <v>511</v>
      </c>
      <c r="G111" s="1" t="s">
        <v>503</v>
      </c>
    </row>
    <row r="112" spans="1:7" x14ac:dyDescent="0.35">
      <c r="A112" t="s">
        <v>181</v>
      </c>
      <c r="B112" s="1" t="s">
        <v>182</v>
      </c>
      <c r="C112" s="1">
        <v>2002</v>
      </c>
      <c r="D112" s="1" t="s">
        <v>183</v>
      </c>
      <c r="E112" s="1" t="s">
        <v>263</v>
      </c>
      <c r="F112" s="1" t="s">
        <v>512</v>
      </c>
      <c r="G112" s="1" t="s">
        <v>503</v>
      </c>
    </row>
    <row r="113" spans="1:7" x14ac:dyDescent="0.35">
      <c r="A113" t="s">
        <v>181</v>
      </c>
      <c r="B113" s="1" t="s">
        <v>182</v>
      </c>
      <c r="C113" s="1">
        <v>2002</v>
      </c>
      <c r="D113" s="1" t="s">
        <v>183</v>
      </c>
      <c r="E113" s="1" t="s">
        <v>263</v>
      </c>
      <c r="F113" s="1" t="s">
        <v>240</v>
      </c>
      <c r="G113" s="1" t="s">
        <v>503</v>
      </c>
    </row>
    <row r="114" spans="1:7" x14ac:dyDescent="0.35">
      <c r="A114" t="s">
        <v>181</v>
      </c>
      <c r="B114" s="1" t="s">
        <v>182</v>
      </c>
      <c r="C114" s="1">
        <v>2002</v>
      </c>
      <c r="D114" s="1" t="s">
        <v>183</v>
      </c>
      <c r="E114" s="1" t="s">
        <v>263</v>
      </c>
      <c r="F114" s="1" t="s">
        <v>513</v>
      </c>
      <c r="G114" s="1" t="s">
        <v>502</v>
      </c>
    </row>
    <row r="115" spans="1:7" x14ac:dyDescent="0.35">
      <c r="A115" t="s">
        <v>181</v>
      </c>
      <c r="B115" s="1" t="s">
        <v>182</v>
      </c>
      <c r="C115" s="1">
        <v>2002</v>
      </c>
      <c r="D115" s="1" t="s">
        <v>183</v>
      </c>
      <c r="E115" s="1" t="s">
        <v>263</v>
      </c>
      <c r="F115" s="1" t="s">
        <v>514</v>
      </c>
      <c r="G115" s="1" t="s">
        <v>502</v>
      </c>
    </row>
    <row r="116" spans="1:7" x14ac:dyDescent="0.35">
      <c r="A116" t="s">
        <v>181</v>
      </c>
      <c r="B116" s="1" t="s">
        <v>182</v>
      </c>
      <c r="C116" s="1">
        <v>2000</v>
      </c>
      <c r="D116" s="1" t="s">
        <v>183</v>
      </c>
      <c r="E116" s="1" t="s">
        <v>225</v>
      </c>
      <c r="F116" s="1" t="s">
        <v>263</v>
      </c>
      <c r="G116" s="1" t="s">
        <v>501</v>
      </c>
    </row>
    <row r="117" spans="1:7" x14ac:dyDescent="0.35">
      <c r="A117" t="s">
        <v>181</v>
      </c>
      <c r="B117" s="1" t="s">
        <v>182</v>
      </c>
      <c r="C117" s="1">
        <v>2000</v>
      </c>
      <c r="D117" s="1" t="s">
        <v>183</v>
      </c>
      <c r="E117" s="1" t="s">
        <v>225</v>
      </c>
      <c r="F117" s="1" t="s">
        <v>261</v>
      </c>
      <c r="G117" s="1" t="s">
        <v>502</v>
      </c>
    </row>
    <row r="118" spans="1:7" x14ac:dyDescent="0.35">
      <c r="A118" t="s">
        <v>181</v>
      </c>
      <c r="B118" s="1" t="s">
        <v>182</v>
      </c>
      <c r="C118" s="1">
        <v>2000</v>
      </c>
      <c r="D118" s="1" t="s">
        <v>183</v>
      </c>
      <c r="E118" s="1" t="s">
        <v>225</v>
      </c>
      <c r="F118" s="1" t="s">
        <v>262</v>
      </c>
      <c r="G118" s="1" t="s">
        <v>502</v>
      </c>
    </row>
    <row r="119" spans="1:7" x14ac:dyDescent="0.35">
      <c r="A119" t="s">
        <v>181</v>
      </c>
      <c r="B119" s="1" t="s">
        <v>182</v>
      </c>
      <c r="C119" s="1">
        <v>2000</v>
      </c>
      <c r="D119" s="1" t="s">
        <v>183</v>
      </c>
      <c r="E119" s="1" t="s">
        <v>225</v>
      </c>
      <c r="F119" s="1" t="s">
        <v>265</v>
      </c>
      <c r="G119" s="1" t="s">
        <v>502</v>
      </c>
    </row>
    <row r="120" spans="1:7" x14ac:dyDescent="0.35">
      <c r="A120" t="s">
        <v>181</v>
      </c>
      <c r="B120" s="1" t="s">
        <v>182</v>
      </c>
      <c r="C120" s="1">
        <v>2000</v>
      </c>
      <c r="D120" s="1" t="s">
        <v>183</v>
      </c>
      <c r="E120" s="1" t="s">
        <v>225</v>
      </c>
      <c r="F120" s="1" t="s">
        <v>266</v>
      </c>
      <c r="G120" s="1" t="s">
        <v>502</v>
      </c>
    </row>
    <row r="121" spans="1:7" x14ac:dyDescent="0.35">
      <c r="A121" t="s">
        <v>181</v>
      </c>
      <c r="B121" s="1" t="s">
        <v>182</v>
      </c>
      <c r="C121" s="1">
        <v>2000</v>
      </c>
      <c r="D121" s="1" t="s">
        <v>183</v>
      </c>
      <c r="E121" s="1" t="s">
        <v>225</v>
      </c>
      <c r="F121" s="1" t="s">
        <v>267</v>
      </c>
      <c r="G121" s="1" t="s">
        <v>502</v>
      </c>
    </row>
    <row r="122" spans="1:7" x14ac:dyDescent="0.35">
      <c r="A122" t="s">
        <v>181</v>
      </c>
      <c r="B122" s="1" t="s">
        <v>182</v>
      </c>
      <c r="C122" s="1">
        <v>2000</v>
      </c>
      <c r="D122" s="1" t="s">
        <v>183</v>
      </c>
      <c r="E122" s="1" t="s">
        <v>225</v>
      </c>
      <c r="F122" s="1" t="s">
        <v>259</v>
      </c>
      <c r="G122" s="1" t="s">
        <v>503</v>
      </c>
    </row>
    <row r="123" spans="1:7" x14ac:dyDescent="0.35">
      <c r="A123" t="s">
        <v>181</v>
      </c>
      <c r="B123" s="1" t="s">
        <v>182</v>
      </c>
      <c r="C123" s="1">
        <v>2000</v>
      </c>
      <c r="D123" s="1" t="s">
        <v>183</v>
      </c>
      <c r="E123" s="1" t="s">
        <v>225</v>
      </c>
      <c r="F123" s="1" t="s">
        <v>260</v>
      </c>
      <c r="G123" s="1" t="s">
        <v>503</v>
      </c>
    </row>
    <row r="124" spans="1:7" x14ac:dyDescent="0.35">
      <c r="A124" t="s">
        <v>181</v>
      </c>
      <c r="B124" s="1" t="s">
        <v>182</v>
      </c>
      <c r="C124" s="1">
        <v>2000</v>
      </c>
      <c r="D124" s="1" t="s">
        <v>183</v>
      </c>
      <c r="E124" s="1" t="s">
        <v>225</v>
      </c>
      <c r="F124" s="1" t="s">
        <v>504</v>
      </c>
      <c r="G124" s="1" t="s">
        <v>503</v>
      </c>
    </row>
    <row r="125" spans="1:7" x14ac:dyDescent="0.35">
      <c r="A125" t="s">
        <v>181</v>
      </c>
      <c r="B125" s="1" t="s">
        <v>182</v>
      </c>
      <c r="C125" s="1">
        <v>2000</v>
      </c>
      <c r="D125" s="1" t="s">
        <v>183</v>
      </c>
      <c r="E125" s="1" t="s">
        <v>225</v>
      </c>
      <c r="F125" s="1" t="s">
        <v>263</v>
      </c>
      <c r="G125" s="1" t="s">
        <v>503</v>
      </c>
    </row>
    <row r="126" spans="1:7" x14ac:dyDescent="0.35">
      <c r="A126" t="s">
        <v>181</v>
      </c>
      <c r="B126" s="1" t="s">
        <v>182</v>
      </c>
      <c r="C126" s="1">
        <v>2000</v>
      </c>
      <c r="D126" s="1" t="s">
        <v>183</v>
      </c>
      <c r="E126" s="1" t="s">
        <v>225</v>
      </c>
      <c r="F126" s="1" t="s">
        <v>256</v>
      </c>
      <c r="G126" s="1" t="s">
        <v>503</v>
      </c>
    </row>
    <row r="127" spans="1:7" x14ac:dyDescent="0.35">
      <c r="A127" t="s">
        <v>181</v>
      </c>
      <c r="B127" s="1" t="s">
        <v>182</v>
      </c>
      <c r="C127" s="1">
        <v>2000</v>
      </c>
      <c r="D127" s="1" t="s">
        <v>183</v>
      </c>
      <c r="E127" s="1" t="s">
        <v>225</v>
      </c>
      <c r="F127" s="1" t="s">
        <v>505</v>
      </c>
      <c r="G127" s="1" t="s">
        <v>503</v>
      </c>
    </row>
    <row r="128" spans="1:7" x14ac:dyDescent="0.35">
      <c r="A128" t="s">
        <v>181</v>
      </c>
      <c r="B128" s="1" t="s">
        <v>182</v>
      </c>
      <c r="C128" s="1">
        <v>2000</v>
      </c>
      <c r="D128" s="1" t="s">
        <v>183</v>
      </c>
      <c r="E128" s="1" t="s">
        <v>225</v>
      </c>
      <c r="F128" s="1" t="s">
        <v>506</v>
      </c>
      <c r="G128" s="1" t="s">
        <v>503</v>
      </c>
    </row>
    <row r="129" spans="1:7" x14ac:dyDescent="0.35">
      <c r="A129" t="s">
        <v>181</v>
      </c>
      <c r="B129" s="1" t="s">
        <v>182</v>
      </c>
      <c r="C129" s="1">
        <v>2000</v>
      </c>
      <c r="D129" s="1" t="s">
        <v>183</v>
      </c>
      <c r="E129" s="1" t="s">
        <v>225</v>
      </c>
      <c r="F129" s="1" t="s">
        <v>507</v>
      </c>
      <c r="G129" s="1" t="s">
        <v>503</v>
      </c>
    </row>
    <row r="130" spans="1:7" x14ac:dyDescent="0.35">
      <c r="A130" t="s">
        <v>181</v>
      </c>
      <c r="B130" s="1" t="s">
        <v>182</v>
      </c>
      <c r="C130" s="1">
        <v>2000</v>
      </c>
      <c r="D130" s="1" t="s">
        <v>183</v>
      </c>
      <c r="E130" s="1" t="s">
        <v>263</v>
      </c>
      <c r="F130" s="1" t="s">
        <v>508</v>
      </c>
      <c r="G130" s="1" t="s">
        <v>503</v>
      </c>
    </row>
    <row r="131" spans="1:7" x14ac:dyDescent="0.35">
      <c r="A131" t="s">
        <v>181</v>
      </c>
      <c r="B131" s="1" t="s">
        <v>182</v>
      </c>
      <c r="C131" s="1">
        <v>2000</v>
      </c>
      <c r="D131" s="1" t="s">
        <v>183</v>
      </c>
      <c r="E131" s="1" t="s">
        <v>263</v>
      </c>
      <c r="F131" s="1" t="s">
        <v>253</v>
      </c>
      <c r="G131" s="1" t="s">
        <v>503</v>
      </c>
    </row>
    <row r="132" spans="1:7" x14ac:dyDescent="0.35">
      <c r="A132" t="s">
        <v>181</v>
      </c>
      <c r="B132" s="1" t="s">
        <v>182</v>
      </c>
      <c r="C132" s="1">
        <v>2000</v>
      </c>
      <c r="D132" s="1" t="s">
        <v>183</v>
      </c>
      <c r="E132" s="1" t="s">
        <v>263</v>
      </c>
      <c r="F132" s="1" t="s">
        <v>509</v>
      </c>
      <c r="G132" s="1" t="s">
        <v>503</v>
      </c>
    </row>
    <row r="133" spans="1:7" x14ac:dyDescent="0.35">
      <c r="A133" t="s">
        <v>181</v>
      </c>
      <c r="B133" s="1" t="s">
        <v>182</v>
      </c>
      <c r="C133" s="1">
        <v>2000</v>
      </c>
      <c r="D133" s="1" t="s">
        <v>183</v>
      </c>
      <c r="E133" s="1" t="s">
        <v>263</v>
      </c>
      <c r="F133" s="1" t="s">
        <v>250</v>
      </c>
      <c r="G133" s="1" t="s">
        <v>503</v>
      </c>
    </row>
    <row r="134" spans="1:7" x14ac:dyDescent="0.35">
      <c r="A134" t="s">
        <v>181</v>
      </c>
      <c r="B134" s="1" t="s">
        <v>182</v>
      </c>
      <c r="C134" s="1">
        <v>2000</v>
      </c>
      <c r="D134" s="1" t="s">
        <v>183</v>
      </c>
      <c r="E134" s="1" t="s">
        <v>263</v>
      </c>
      <c r="F134" s="1" t="s">
        <v>510</v>
      </c>
      <c r="G134" s="1" t="s">
        <v>503</v>
      </c>
    </row>
    <row r="135" spans="1:7" x14ac:dyDescent="0.35">
      <c r="A135" t="s">
        <v>181</v>
      </c>
      <c r="B135" s="1" t="s">
        <v>182</v>
      </c>
      <c r="C135" s="1">
        <v>2000</v>
      </c>
      <c r="D135" s="1" t="s">
        <v>183</v>
      </c>
      <c r="E135" s="1" t="s">
        <v>263</v>
      </c>
      <c r="F135" s="1" t="s">
        <v>245</v>
      </c>
      <c r="G135" s="1" t="s">
        <v>503</v>
      </c>
    </row>
    <row r="136" spans="1:7" x14ac:dyDescent="0.35">
      <c r="A136" t="s">
        <v>181</v>
      </c>
      <c r="B136" s="1" t="s">
        <v>182</v>
      </c>
      <c r="C136" s="1">
        <v>2000</v>
      </c>
      <c r="D136" s="1" t="s">
        <v>183</v>
      </c>
      <c r="E136" s="1" t="s">
        <v>263</v>
      </c>
      <c r="F136" s="1" t="s">
        <v>511</v>
      </c>
      <c r="G136" s="1" t="s">
        <v>503</v>
      </c>
    </row>
    <row r="137" spans="1:7" x14ac:dyDescent="0.35">
      <c r="A137" t="s">
        <v>181</v>
      </c>
      <c r="B137" s="1" t="s">
        <v>182</v>
      </c>
      <c r="C137" s="1">
        <v>2000</v>
      </c>
      <c r="D137" s="1" t="s">
        <v>183</v>
      </c>
      <c r="E137" s="1" t="s">
        <v>263</v>
      </c>
      <c r="F137" s="1" t="s">
        <v>512</v>
      </c>
      <c r="G137" s="1" t="s">
        <v>503</v>
      </c>
    </row>
    <row r="138" spans="1:7" x14ac:dyDescent="0.35">
      <c r="A138" t="s">
        <v>181</v>
      </c>
      <c r="B138" s="1" t="s">
        <v>182</v>
      </c>
      <c r="C138" s="1">
        <v>2000</v>
      </c>
      <c r="D138" s="1" t="s">
        <v>183</v>
      </c>
      <c r="E138" s="1" t="s">
        <v>263</v>
      </c>
      <c r="F138" s="1" t="s">
        <v>240</v>
      </c>
      <c r="G138" s="1" t="s">
        <v>503</v>
      </c>
    </row>
    <row r="139" spans="1:7" x14ac:dyDescent="0.35">
      <c r="A139" t="s">
        <v>181</v>
      </c>
      <c r="B139" s="1" t="s">
        <v>182</v>
      </c>
      <c r="C139" s="1">
        <v>2000</v>
      </c>
      <c r="D139" s="1" t="s">
        <v>183</v>
      </c>
      <c r="E139" s="1" t="s">
        <v>263</v>
      </c>
      <c r="F139" s="1" t="s">
        <v>513</v>
      </c>
      <c r="G139" s="1" t="s">
        <v>502</v>
      </c>
    </row>
    <row r="140" spans="1:7" x14ac:dyDescent="0.35">
      <c r="A140" t="s">
        <v>181</v>
      </c>
      <c r="B140" s="1" t="s">
        <v>182</v>
      </c>
      <c r="C140" s="1">
        <v>2000</v>
      </c>
      <c r="D140" s="1" t="s">
        <v>183</v>
      </c>
      <c r="E140" s="1" t="s">
        <v>263</v>
      </c>
      <c r="F140" s="1" t="s">
        <v>514</v>
      </c>
      <c r="G140" s="1" t="s">
        <v>502</v>
      </c>
    </row>
    <row r="141" spans="1:7" x14ac:dyDescent="0.35">
      <c r="A141" t="s">
        <v>181</v>
      </c>
      <c r="B141" s="1" t="s">
        <v>182</v>
      </c>
      <c r="C141" s="1">
        <v>2001</v>
      </c>
      <c r="D141" s="1" t="s">
        <v>183</v>
      </c>
      <c r="E141" s="1" t="s">
        <v>225</v>
      </c>
      <c r="F141" s="1" t="s">
        <v>263</v>
      </c>
      <c r="G141" s="1" t="s">
        <v>501</v>
      </c>
    </row>
    <row r="142" spans="1:7" x14ac:dyDescent="0.35">
      <c r="A142" t="s">
        <v>181</v>
      </c>
      <c r="B142" s="1" t="s">
        <v>182</v>
      </c>
      <c r="C142" s="1">
        <v>2001</v>
      </c>
      <c r="D142" s="1" t="s">
        <v>183</v>
      </c>
      <c r="E142" s="1" t="s">
        <v>225</v>
      </c>
      <c r="F142" s="1" t="s">
        <v>261</v>
      </c>
      <c r="G142" s="1" t="s">
        <v>502</v>
      </c>
    </row>
    <row r="143" spans="1:7" x14ac:dyDescent="0.35">
      <c r="A143" t="s">
        <v>181</v>
      </c>
      <c r="B143" s="1" t="s">
        <v>182</v>
      </c>
      <c r="C143" s="1">
        <v>2001</v>
      </c>
      <c r="D143" s="1" t="s">
        <v>183</v>
      </c>
      <c r="E143" s="1" t="s">
        <v>225</v>
      </c>
      <c r="F143" s="1" t="s">
        <v>262</v>
      </c>
      <c r="G143" s="1" t="s">
        <v>502</v>
      </c>
    </row>
    <row r="144" spans="1:7" x14ac:dyDescent="0.35">
      <c r="A144" t="s">
        <v>181</v>
      </c>
      <c r="B144" s="1" t="s">
        <v>182</v>
      </c>
      <c r="C144" s="1">
        <v>2001</v>
      </c>
      <c r="D144" s="1" t="s">
        <v>183</v>
      </c>
      <c r="E144" s="1" t="s">
        <v>225</v>
      </c>
      <c r="F144" s="1" t="s">
        <v>265</v>
      </c>
      <c r="G144" s="1" t="s">
        <v>502</v>
      </c>
    </row>
    <row r="145" spans="1:7" x14ac:dyDescent="0.35">
      <c r="A145" t="s">
        <v>181</v>
      </c>
      <c r="B145" s="1" t="s">
        <v>182</v>
      </c>
      <c r="C145" s="1">
        <v>2001</v>
      </c>
      <c r="D145" s="1" t="s">
        <v>183</v>
      </c>
      <c r="E145" s="1" t="s">
        <v>225</v>
      </c>
      <c r="F145" s="1" t="s">
        <v>266</v>
      </c>
      <c r="G145" s="1" t="s">
        <v>502</v>
      </c>
    </row>
    <row r="146" spans="1:7" x14ac:dyDescent="0.35">
      <c r="A146" t="s">
        <v>181</v>
      </c>
      <c r="B146" s="1" t="s">
        <v>182</v>
      </c>
      <c r="C146" s="1">
        <v>2001</v>
      </c>
      <c r="D146" s="1" t="s">
        <v>183</v>
      </c>
      <c r="E146" s="1" t="s">
        <v>225</v>
      </c>
      <c r="F146" s="1" t="s">
        <v>267</v>
      </c>
      <c r="G146" s="1" t="s">
        <v>502</v>
      </c>
    </row>
    <row r="147" spans="1:7" x14ac:dyDescent="0.35">
      <c r="A147" t="s">
        <v>181</v>
      </c>
      <c r="B147" s="1" t="s">
        <v>182</v>
      </c>
      <c r="C147" s="1">
        <v>2001</v>
      </c>
      <c r="D147" s="1" t="s">
        <v>183</v>
      </c>
      <c r="E147" s="1" t="s">
        <v>225</v>
      </c>
      <c r="F147" s="1" t="s">
        <v>259</v>
      </c>
      <c r="G147" s="1" t="s">
        <v>503</v>
      </c>
    </row>
    <row r="148" spans="1:7" x14ac:dyDescent="0.35">
      <c r="A148" t="s">
        <v>181</v>
      </c>
      <c r="B148" s="1" t="s">
        <v>182</v>
      </c>
      <c r="C148" s="1">
        <v>2001</v>
      </c>
      <c r="D148" s="1" t="s">
        <v>183</v>
      </c>
      <c r="E148" s="1" t="s">
        <v>225</v>
      </c>
      <c r="F148" s="1" t="s">
        <v>260</v>
      </c>
      <c r="G148" s="1" t="s">
        <v>503</v>
      </c>
    </row>
    <row r="149" spans="1:7" x14ac:dyDescent="0.35">
      <c r="A149" t="s">
        <v>181</v>
      </c>
      <c r="B149" s="1" t="s">
        <v>182</v>
      </c>
      <c r="C149" s="1">
        <v>2001</v>
      </c>
      <c r="D149" s="1" t="s">
        <v>183</v>
      </c>
      <c r="E149" s="1" t="s">
        <v>225</v>
      </c>
      <c r="F149" s="1" t="s">
        <v>504</v>
      </c>
      <c r="G149" s="1" t="s">
        <v>503</v>
      </c>
    </row>
    <row r="150" spans="1:7" x14ac:dyDescent="0.35">
      <c r="A150" t="s">
        <v>181</v>
      </c>
      <c r="B150" s="1" t="s">
        <v>182</v>
      </c>
      <c r="C150" s="1">
        <v>2001</v>
      </c>
      <c r="D150" s="1" t="s">
        <v>183</v>
      </c>
      <c r="E150" s="1" t="s">
        <v>225</v>
      </c>
      <c r="F150" s="1" t="s">
        <v>263</v>
      </c>
      <c r="G150" s="1" t="s">
        <v>503</v>
      </c>
    </row>
    <row r="151" spans="1:7" x14ac:dyDescent="0.35">
      <c r="A151" t="s">
        <v>181</v>
      </c>
      <c r="B151" s="1" t="s">
        <v>182</v>
      </c>
      <c r="C151" s="1">
        <v>2001</v>
      </c>
      <c r="D151" s="1" t="s">
        <v>183</v>
      </c>
      <c r="E151" s="1" t="s">
        <v>225</v>
      </c>
      <c r="F151" s="1" t="s">
        <v>256</v>
      </c>
      <c r="G151" s="1" t="s">
        <v>503</v>
      </c>
    </row>
    <row r="152" spans="1:7" x14ac:dyDescent="0.35">
      <c r="A152" t="s">
        <v>181</v>
      </c>
      <c r="B152" s="1" t="s">
        <v>182</v>
      </c>
      <c r="C152" s="1">
        <v>2001</v>
      </c>
      <c r="D152" s="1" t="s">
        <v>183</v>
      </c>
      <c r="E152" s="1" t="s">
        <v>225</v>
      </c>
      <c r="F152" s="1" t="s">
        <v>505</v>
      </c>
      <c r="G152" s="1" t="s">
        <v>503</v>
      </c>
    </row>
    <row r="153" spans="1:7" x14ac:dyDescent="0.35">
      <c r="A153" t="s">
        <v>181</v>
      </c>
      <c r="B153" s="1" t="s">
        <v>182</v>
      </c>
      <c r="C153" s="1">
        <v>2001</v>
      </c>
      <c r="D153" s="1" t="s">
        <v>183</v>
      </c>
      <c r="E153" s="1" t="s">
        <v>225</v>
      </c>
      <c r="F153" s="1" t="s">
        <v>506</v>
      </c>
      <c r="G153" s="1" t="s">
        <v>503</v>
      </c>
    </row>
    <row r="154" spans="1:7" x14ac:dyDescent="0.35">
      <c r="A154" t="s">
        <v>181</v>
      </c>
      <c r="B154" s="1" t="s">
        <v>182</v>
      </c>
      <c r="C154" s="1">
        <v>2001</v>
      </c>
      <c r="D154" s="1" t="s">
        <v>183</v>
      </c>
      <c r="E154" s="1" t="s">
        <v>225</v>
      </c>
      <c r="F154" s="1" t="s">
        <v>507</v>
      </c>
      <c r="G154" s="1" t="s">
        <v>503</v>
      </c>
    </row>
    <row r="155" spans="1:7" x14ac:dyDescent="0.35">
      <c r="A155" t="s">
        <v>181</v>
      </c>
      <c r="B155" s="1" t="s">
        <v>182</v>
      </c>
      <c r="C155" s="1">
        <v>2001</v>
      </c>
      <c r="D155" s="1" t="s">
        <v>183</v>
      </c>
      <c r="E155" s="1" t="s">
        <v>263</v>
      </c>
      <c r="F155" s="1" t="s">
        <v>508</v>
      </c>
      <c r="G155" s="1" t="s">
        <v>503</v>
      </c>
    </row>
    <row r="156" spans="1:7" x14ac:dyDescent="0.35">
      <c r="A156" t="s">
        <v>181</v>
      </c>
      <c r="B156" s="1" t="s">
        <v>182</v>
      </c>
      <c r="C156" s="1">
        <v>2001</v>
      </c>
      <c r="D156" s="1" t="s">
        <v>183</v>
      </c>
      <c r="E156" s="1" t="s">
        <v>263</v>
      </c>
      <c r="F156" s="1" t="s">
        <v>253</v>
      </c>
      <c r="G156" s="1" t="s">
        <v>503</v>
      </c>
    </row>
    <row r="157" spans="1:7" x14ac:dyDescent="0.35">
      <c r="A157" t="s">
        <v>181</v>
      </c>
      <c r="B157" s="1" t="s">
        <v>182</v>
      </c>
      <c r="C157" s="1">
        <v>2001</v>
      </c>
      <c r="D157" s="1" t="s">
        <v>183</v>
      </c>
      <c r="E157" s="1" t="s">
        <v>263</v>
      </c>
      <c r="F157" s="1" t="s">
        <v>509</v>
      </c>
      <c r="G157" s="1" t="s">
        <v>503</v>
      </c>
    </row>
    <row r="158" spans="1:7" x14ac:dyDescent="0.35">
      <c r="A158" t="s">
        <v>181</v>
      </c>
      <c r="B158" s="1" t="s">
        <v>182</v>
      </c>
      <c r="C158" s="1">
        <v>2001</v>
      </c>
      <c r="D158" s="1" t="s">
        <v>183</v>
      </c>
      <c r="E158" s="1" t="s">
        <v>263</v>
      </c>
      <c r="F158" s="1" t="s">
        <v>250</v>
      </c>
      <c r="G158" s="1" t="s">
        <v>503</v>
      </c>
    </row>
    <row r="159" spans="1:7" x14ac:dyDescent="0.35">
      <c r="A159" t="s">
        <v>181</v>
      </c>
      <c r="B159" s="1" t="s">
        <v>182</v>
      </c>
      <c r="C159" s="1">
        <v>2001</v>
      </c>
      <c r="D159" s="1" t="s">
        <v>183</v>
      </c>
      <c r="E159" s="1" t="s">
        <v>263</v>
      </c>
      <c r="F159" s="1" t="s">
        <v>510</v>
      </c>
      <c r="G159" s="1" t="s">
        <v>503</v>
      </c>
    </row>
    <row r="160" spans="1:7" x14ac:dyDescent="0.35">
      <c r="A160" t="s">
        <v>181</v>
      </c>
      <c r="B160" s="1" t="s">
        <v>182</v>
      </c>
      <c r="C160" s="1">
        <v>2001</v>
      </c>
      <c r="D160" s="1" t="s">
        <v>183</v>
      </c>
      <c r="E160" s="1" t="s">
        <v>263</v>
      </c>
      <c r="F160" s="1" t="s">
        <v>245</v>
      </c>
      <c r="G160" s="1" t="s">
        <v>503</v>
      </c>
    </row>
    <row r="161" spans="1:7" x14ac:dyDescent="0.35">
      <c r="A161" t="s">
        <v>181</v>
      </c>
      <c r="B161" s="1" t="s">
        <v>182</v>
      </c>
      <c r="C161" s="1">
        <v>2001</v>
      </c>
      <c r="D161" s="1" t="s">
        <v>183</v>
      </c>
      <c r="E161" s="1" t="s">
        <v>263</v>
      </c>
      <c r="F161" s="1" t="s">
        <v>511</v>
      </c>
      <c r="G161" s="1" t="s">
        <v>503</v>
      </c>
    </row>
    <row r="162" spans="1:7" x14ac:dyDescent="0.35">
      <c r="A162" t="s">
        <v>181</v>
      </c>
      <c r="B162" s="1" t="s">
        <v>182</v>
      </c>
      <c r="C162" s="1">
        <v>2001</v>
      </c>
      <c r="D162" s="1" t="s">
        <v>183</v>
      </c>
      <c r="E162" s="1" t="s">
        <v>263</v>
      </c>
      <c r="F162" s="1" t="s">
        <v>512</v>
      </c>
      <c r="G162" s="1" t="s">
        <v>503</v>
      </c>
    </row>
    <row r="163" spans="1:7" x14ac:dyDescent="0.35">
      <c r="A163" t="s">
        <v>181</v>
      </c>
      <c r="B163" s="1" t="s">
        <v>182</v>
      </c>
      <c r="C163" s="1">
        <v>2001</v>
      </c>
      <c r="D163" s="1" t="s">
        <v>183</v>
      </c>
      <c r="E163" s="1" t="s">
        <v>263</v>
      </c>
      <c r="F163" s="1" t="s">
        <v>240</v>
      </c>
      <c r="G163" s="1" t="s">
        <v>503</v>
      </c>
    </row>
    <row r="164" spans="1:7" x14ac:dyDescent="0.35">
      <c r="A164" t="s">
        <v>181</v>
      </c>
      <c r="B164" s="1" t="s">
        <v>182</v>
      </c>
      <c r="C164" s="1">
        <v>2001</v>
      </c>
      <c r="D164" s="1" t="s">
        <v>183</v>
      </c>
      <c r="E164" s="1" t="s">
        <v>263</v>
      </c>
      <c r="F164" s="1" t="s">
        <v>513</v>
      </c>
      <c r="G164" s="1" t="s">
        <v>502</v>
      </c>
    </row>
    <row r="165" spans="1:7" x14ac:dyDescent="0.35">
      <c r="A165" t="s">
        <v>181</v>
      </c>
      <c r="B165" s="1" t="s">
        <v>182</v>
      </c>
      <c r="C165" s="1">
        <v>2001</v>
      </c>
      <c r="D165" s="1" t="s">
        <v>183</v>
      </c>
      <c r="E165" s="1" t="s">
        <v>263</v>
      </c>
      <c r="F165" s="1" t="s">
        <v>514</v>
      </c>
      <c r="G165" s="1" t="s">
        <v>502</v>
      </c>
    </row>
    <row r="166" spans="1:7" x14ac:dyDescent="0.35">
      <c r="A166" t="s">
        <v>181</v>
      </c>
      <c r="B166" s="1" t="s">
        <v>182</v>
      </c>
      <c r="C166" s="1">
        <v>1999</v>
      </c>
      <c r="D166" s="1" t="s">
        <v>183</v>
      </c>
      <c r="E166" s="1" t="s">
        <v>225</v>
      </c>
      <c r="F166" s="1" t="s">
        <v>263</v>
      </c>
      <c r="G166" s="1" t="s">
        <v>501</v>
      </c>
    </row>
    <row r="167" spans="1:7" x14ac:dyDescent="0.35">
      <c r="A167" t="s">
        <v>181</v>
      </c>
      <c r="B167" s="1" t="s">
        <v>182</v>
      </c>
      <c r="C167" s="1">
        <v>1999</v>
      </c>
      <c r="D167" s="1" t="s">
        <v>183</v>
      </c>
      <c r="E167" s="1" t="s">
        <v>225</v>
      </c>
      <c r="F167" s="1" t="s">
        <v>261</v>
      </c>
      <c r="G167" s="1" t="s">
        <v>502</v>
      </c>
    </row>
    <row r="168" spans="1:7" x14ac:dyDescent="0.35">
      <c r="A168" t="s">
        <v>181</v>
      </c>
      <c r="B168" s="1" t="s">
        <v>182</v>
      </c>
      <c r="C168" s="1">
        <v>1999</v>
      </c>
      <c r="D168" s="1" t="s">
        <v>183</v>
      </c>
      <c r="E168" s="1" t="s">
        <v>225</v>
      </c>
      <c r="F168" s="1" t="s">
        <v>262</v>
      </c>
      <c r="G168" s="1" t="s">
        <v>502</v>
      </c>
    </row>
    <row r="169" spans="1:7" x14ac:dyDescent="0.35">
      <c r="A169" t="s">
        <v>181</v>
      </c>
      <c r="B169" s="1" t="s">
        <v>182</v>
      </c>
      <c r="C169" s="1">
        <v>1999</v>
      </c>
      <c r="D169" s="1" t="s">
        <v>183</v>
      </c>
      <c r="E169" s="1" t="s">
        <v>225</v>
      </c>
      <c r="F169" s="1" t="s">
        <v>265</v>
      </c>
      <c r="G169" s="1" t="s">
        <v>502</v>
      </c>
    </row>
    <row r="170" spans="1:7" x14ac:dyDescent="0.35">
      <c r="A170" t="s">
        <v>181</v>
      </c>
      <c r="B170" s="1" t="s">
        <v>182</v>
      </c>
      <c r="C170" s="1">
        <v>1999</v>
      </c>
      <c r="D170" s="1" t="s">
        <v>183</v>
      </c>
      <c r="E170" s="1" t="s">
        <v>225</v>
      </c>
      <c r="F170" s="1" t="s">
        <v>266</v>
      </c>
      <c r="G170" s="1" t="s">
        <v>502</v>
      </c>
    </row>
    <row r="171" spans="1:7" x14ac:dyDescent="0.35">
      <c r="A171" t="s">
        <v>181</v>
      </c>
      <c r="B171" s="1" t="s">
        <v>182</v>
      </c>
      <c r="C171" s="1">
        <v>1999</v>
      </c>
      <c r="D171" s="1" t="s">
        <v>183</v>
      </c>
      <c r="E171" s="1" t="s">
        <v>225</v>
      </c>
      <c r="F171" s="1" t="s">
        <v>267</v>
      </c>
      <c r="G171" s="1" t="s">
        <v>502</v>
      </c>
    </row>
    <row r="172" spans="1:7" x14ac:dyDescent="0.35">
      <c r="A172" t="s">
        <v>181</v>
      </c>
      <c r="B172" s="1" t="s">
        <v>182</v>
      </c>
      <c r="C172" s="1">
        <v>1999</v>
      </c>
      <c r="D172" s="1" t="s">
        <v>183</v>
      </c>
      <c r="E172" s="1" t="s">
        <v>225</v>
      </c>
      <c r="F172" s="1" t="s">
        <v>259</v>
      </c>
      <c r="G172" s="1" t="s">
        <v>503</v>
      </c>
    </row>
    <row r="173" spans="1:7" x14ac:dyDescent="0.35">
      <c r="A173" t="s">
        <v>181</v>
      </c>
      <c r="B173" s="1" t="s">
        <v>182</v>
      </c>
      <c r="C173" s="1">
        <v>1999</v>
      </c>
      <c r="D173" s="1" t="s">
        <v>183</v>
      </c>
      <c r="E173" s="1" t="s">
        <v>225</v>
      </c>
      <c r="F173" s="1" t="s">
        <v>260</v>
      </c>
      <c r="G173" s="1" t="s">
        <v>503</v>
      </c>
    </row>
    <row r="174" spans="1:7" x14ac:dyDescent="0.35">
      <c r="A174" t="s">
        <v>181</v>
      </c>
      <c r="B174" s="1" t="s">
        <v>182</v>
      </c>
      <c r="C174" s="1">
        <v>1999</v>
      </c>
      <c r="D174" s="1" t="s">
        <v>183</v>
      </c>
      <c r="E174" s="1" t="s">
        <v>225</v>
      </c>
      <c r="F174" s="1" t="s">
        <v>504</v>
      </c>
      <c r="G174" s="1" t="s">
        <v>503</v>
      </c>
    </row>
    <row r="175" spans="1:7" x14ac:dyDescent="0.35">
      <c r="A175" t="s">
        <v>181</v>
      </c>
      <c r="B175" s="1" t="s">
        <v>182</v>
      </c>
      <c r="C175" s="1">
        <v>1999</v>
      </c>
      <c r="D175" s="1" t="s">
        <v>183</v>
      </c>
      <c r="E175" s="1" t="s">
        <v>225</v>
      </c>
      <c r="F175" s="1" t="s">
        <v>263</v>
      </c>
      <c r="G175" s="1" t="s">
        <v>503</v>
      </c>
    </row>
    <row r="176" spans="1:7" x14ac:dyDescent="0.35">
      <c r="A176" t="s">
        <v>181</v>
      </c>
      <c r="B176" s="1" t="s">
        <v>182</v>
      </c>
      <c r="C176" s="1">
        <v>1999</v>
      </c>
      <c r="D176" s="1" t="s">
        <v>183</v>
      </c>
      <c r="E176" s="1" t="s">
        <v>225</v>
      </c>
      <c r="F176" s="1" t="s">
        <v>256</v>
      </c>
      <c r="G176" s="1" t="s">
        <v>503</v>
      </c>
    </row>
    <row r="177" spans="1:7" x14ac:dyDescent="0.35">
      <c r="A177" t="s">
        <v>181</v>
      </c>
      <c r="B177" s="1" t="s">
        <v>182</v>
      </c>
      <c r="C177" s="1">
        <v>1999</v>
      </c>
      <c r="D177" s="1" t="s">
        <v>183</v>
      </c>
      <c r="E177" s="1" t="s">
        <v>225</v>
      </c>
      <c r="F177" s="1" t="s">
        <v>505</v>
      </c>
      <c r="G177" s="1" t="s">
        <v>503</v>
      </c>
    </row>
    <row r="178" spans="1:7" x14ac:dyDescent="0.35">
      <c r="A178" t="s">
        <v>181</v>
      </c>
      <c r="B178" s="1" t="s">
        <v>182</v>
      </c>
      <c r="C178" s="1">
        <v>1999</v>
      </c>
      <c r="D178" s="1" t="s">
        <v>183</v>
      </c>
      <c r="E178" s="1" t="s">
        <v>225</v>
      </c>
      <c r="F178" s="1" t="s">
        <v>506</v>
      </c>
      <c r="G178" s="1" t="s">
        <v>503</v>
      </c>
    </row>
    <row r="179" spans="1:7" x14ac:dyDescent="0.35">
      <c r="A179" t="s">
        <v>181</v>
      </c>
      <c r="B179" s="1" t="s">
        <v>182</v>
      </c>
      <c r="C179" s="1">
        <v>1999</v>
      </c>
      <c r="D179" s="1" t="s">
        <v>183</v>
      </c>
      <c r="E179" s="1" t="s">
        <v>225</v>
      </c>
      <c r="F179" s="1" t="s">
        <v>507</v>
      </c>
      <c r="G179" s="1" t="s">
        <v>503</v>
      </c>
    </row>
    <row r="180" spans="1:7" x14ac:dyDescent="0.35">
      <c r="A180" t="s">
        <v>181</v>
      </c>
      <c r="B180" s="1" t="s">
        <v>182</v>
      </c>
      <c r="C180" s="1">
        <v>1999</v>
      </c>
      <c r="D180" s="1" t="s">
        <v>183</v>
      </c>
      <c r="E180" s="1" t="s">
        <v>263</v>
      </c>
      <c r="F180" s="1" t="s">
        <v>508</v>
      </c>
      <c r="G180" s="1" t="s">
        <v>503</v>
      </c>
    </row>
    <row r="181" spans="1:7" x14ac:dyDescent="0.35">
      <c r="A181" t="s">
        <v>181</v>
      </c>
      <c r="B181" s="1" t="s">
        <v>182</v>
      </c>
      <c r="C181" s="1">
        <v>1999</v>
      </c>
      <c r="D181" s="1" t="s">
        <v>183</v>
      </c>
      <c r="E181" s="1" t="s">
        <v>263</v>
      </c>
      <c r="F181" s="1" t="s">
        <v>253</v>
      </c>
      <c r="G181" s="1" t="s">
        <v>503</v>
      </c>
    </row>
    <row r="182" spans="1:7" x14ac:dyDescent="0.35">
      <c r="A182" t="s">
        <v>181</v>
      </c>
      <c r="B182" s="1" t="s">
        <v>182</v>
      </c>
      <c r="C182" s="1">
        <v>1999</v>
      </c>
      <c r="D182" s="1" t="s">
        <v>183</v>
      </c>
      <c r="E182" s="1" t="s">
        <v>263</v>
      </c>
      <c r="F182" s="1" t="s">
        <v>509</v>
      </c>
      <c r="G182" s="1" t="s">
        <v>503</v>
      </c>
    </row>
    <row r="183" spans="1:7" x14ac:dyDescent="0.35">
      <c r="A183" t="s">
        <v>181</v>
      </c>
      <c r="B183" s="1" t="s">
        <v>182</v>
      </c>
      <c r="C183" s="1">
        <v>1999</v>
      </c>
      <c r="D183" s="1" t="s">
        <v>183</v>
      </c>
      <c r="E183" s="1" t="s">
        <v>263</v>
      </c>
      <c r="F183" s="1" t="s">
        <v>250</v>
      </c>
      <c r="G183" s="1" t="s">
        <v>503</v>
      </c>
    </row>
    <row r="184" spans="1:7" x14ac:dyDescent="0.35">
      <c r="A184" t="s">
        <v>181</v>
      </c>
      <c r="B184" s="1" t="s">
        <v>182</v>
      </c>
      <c r="C184" s="1">
        <v>1999</v>
      </c>
      <c r="D184" s="1" t="s">
        <v>183</v>
      </c>
      <c r="E184" s="1" t="s">
        <v>263</v>
      </c>
      <c r="F184" s="1" t="s">
        <v>510</v>
      </c>
      <c r="G184" s="1" t="s">
        <v>503</v>
      </c>
    </row>
    <row r="185" spans="1:7" x14ac:dyDescent="0.35">
      <c r="A185" t="s">
        <v>181</v>
      </c>
      <c r="B185" s="1" t="s">
        <v>182</v>
      </c>
      <c r="C185" s="1">
        <v>1999</v>
      </c>
      <c r="D185" s="1" t="s">
        <v>183</v>
      </c>
      <c r="E185" s="1" t="s">
        <v>263</v>
      </c>
      <c r="F185" s="1" t="s">
        <v>245</v>
      </c>
      <c r="G185" s="1" t="s">
        <v>503</v>
      </c>
    </row>
    <row r="186" spans="1:7" x14ac:dyDescent="0.35">
      <c r="A186" t="s">
        <v>181</v>
      </c>
      <c r="B186" s="1" t="s">
        <v>182</v>
      </c>
      <c r="C186" s="1">
        <v>1999</v>
      </c>
      <c r="D186" s="1" t="s">
        <v>183</v>
      </c>
      <c r="E186" s="1" t="s">
        <v>263</v>
      </c>
      <c r="F186" s="1" t="s">
        <v>511</v>
      </c>
      <c r="G186" s="1" t="s">
        <v>503</v>
      </c>
    </row>
    <row r="187" spans="1:7" x14ac:dyDescent="0.35">
      <c r="A187" t="s">
        <v>181</v>
      </c>
      <c r="B187" s="1" t="s">
        <v>182</v>
      </c>
      <c r="C187" s="1">
        <v>1999</v>
      </c>
      <c r="D187" s="1" t="s">
        <v>183</v>
      </c>
      <c r="E187" s="1" t="s">
        <v>263</v>
      </c>
      <c r="F187" s="1" t="s">
        <v>512</v>
      </c>
      <c r="G187" s="1" t="s">
        <v>503</v>
      </c>
    </row>
    <row r="188" spans="1:7" x14ac:dyDescent="0.35">
      <c r="A188" t="s">
        <v>181</v>
      </c>
      <c r="B188" s="1" t="s">
        <v>182</v>
      </c>
      <c r="C188" s="1">
        <v>1999</v>
      </c>
      <c r="D188" s="1" t="s">
        <v>183</v>
      </c>
      <c r="E188" s="1" t="s">
        <v>263</v>
      </c>
      <c r="F188" s="1" t="s">
        <v>240</v>
      </c>
      <c r="G188" s="1" t="s">
        <v>503</v>
      </c>
    </row>
    <row r="189" spans="1:7" x14ac:dyDescent="0.35">
      <c r="A189" t="s">
        <v>181</v>
      </c>
      <c r="B189" s="1" t="s">
        <v>182</v>
      </c>
      <c r="C189" s="1">
        <v>1999</v>
      </c>
      <c r="D189" s="1" t="s">
        <v>183</v>
      </c>
      <c r="E189" s="1" t="s">
        <v>263</v>
      </c>
      <c r="F189" s="1" t="s">
        <v>513</v>
      </c>
      <c r="G189" s="1" t="s">
        <v>502</v>
      </c>
    </row>
    <row r="190" spans="1:7" x14ac:dyDescent="0.35">
      <c r="A190" t="s">
        <v>181</v>
      </c>
      <c r="B190" s="1" t="s">
        <v>182</v>
      </c>
      <c r="C190" s="1">
        <v>1999</v>
      </c>
      <c r="D190" s="1" t="s">
        <v>183</v>
      </c>
      <c r="E190" s="1" t="s">
        <v>263</v>
      </c>
      <c r="F190" s="1" t="s">
        <v>514</v>
      </c>
      <c r="G190" s="1" t="s">
        <v>502</v>
      </c>
    </row>
    <row r="191" spans="1:7" x14ac:dyDescent="0.35">
      <c r="A191" t="s">
        <v>181</v>
      </c>
      <c r="B191" s="1" t="s">
        <v>182</v>
      </c>
      <c r="C191" s="1">
        <v>1998</v>
      </c>
      <c r="D191" s="1" t="s">
        <v>183</v>
      </c>
      <c r="E191" s="1" t="s">
        <v>225</v>
      </c>
      <c r="F191" s="1" t="s">
        <v>263</v>
      </c>
      <c r="G191" s="1" t="s">
        <v>501</v>
      </c>
    </row>
    <row r="192" spans="1:7" x14ac:dyDescent="0.35">
      <c r="A192" t="s">
        <v>181</v>
      </c>
      <c r="B192" s="1" t="s">
        <v>182</v>
      </c>
      <c r="C192" s="1">
        <v>1998</v>
      </c>
      <c r="D192" s="1" t="s">
        <v>183</v>
      </c>
      <c r="E192" s="1" t="s">
        <v>225</v>
      </c>
      <c r="F192" s="1" t="s">
        <v>261</v>
      </c>
      <c r="G192" s="1" t="s">
        <v>502</v>
      </c>
    </row>
    <row r="193" spans="1:7" x14ac:dyDescent="0.35">
      <c r="A193" t="s">
        <v>181</v>
      </c>
      <c r="B193" s="1" t="s">
        <v>182</v>
      </c>
      <c r="C193" s="1">
        <v>1998</v>
      </c>
      <c r="D193" s="1" t="s">
        <v>183</v>
      </c>
      <c r="E193" s="1" t="s">
        <v>225</v>
      </c>
      <c r="F193" s="1" t="s">
        <v>262</v>
      </c>
      <c r="G193" s="1" t="s">
        <v>502</v>
      </c>
    </row>
    <row r="194" spans="1:7" x14ac:dyDescent="0.35">
      <c r="A194" t="s">
        <v>181</v>
      </c>
      <c r="B194" s="1" t="s">
        <v>182</v>
      </c>
      <c r="C194" s="1">
        <v>1998</v>
      </c>
      <c r="D194" s="1" t="s">
        <v>183</v>
      </c>
      <c r="E194" s="1" t="s">
        <v>225</v>
      </c>
      <c r="F194" s="1" t="s">
        <v>265</v>
      </c>
      <c r="G194" s="1" t="s">
        <v>502</v>
      </c>
    </row>
    <row r="195" spans="1:7" x14ac:dyDescent="0.35">
      <c r="A195" t="s">
        <v>181</v>
      </c>
      <c r="B195" s="1" t="s">
        <v>182</v>
      </c>
      <c r="C195" s="1">
        <v>1998</v>
      </c>
      <c r="D195" s="1" t="s">
        <v>183</v>
      </c>
      <c r="E195" s="1" t="s">
        <v>225</v>
      </c>
      <c r="F195" s="1" t="s">
        <v>266</v>
      </c>
      <c r="G195" s="1" t="s">
        <v>502</v>
      </c>
    </row>
    <row r="196" spans="1:7" x14ac:dyDescent="0.35">
      <c r="A196" t="s">
        <v>181</v>
      </c>
      <c r="B196" s="1" t="s">
        <v>182</v>
      </c>
      <c r="C196" s="1">
        <v>1998</v>
      </c>
      <c r="D196" s="1" t="s">
        <v>183</v>
      </c>
      <c r="E196" s="1" t="s">
        <v>225</v>
      </c>
      <c r="F196" s="1" t="s">
        <v>267</v>
      </c>
      <c r="G196" s="1" t="s">
        <v>502</v>
      </c>
    </row>
    <row r="197" spans="1:7" x14ac:dyDescent="0.35">
      <c r="A197" t="s">
        <v>181</v>
      </c>
      <c r="B197" s="1" t="s">
        <v>182</v>
      </c>
      <c r="C197" s="1">
        <v>1998</v>
      </c>
      <c r="D197" s="1" t="s">
        <v>183</v>
      </c>
      <c r="E197" s="1" t="s">
        <v>225</v>
      </c>
      <c r="F197" s="1" t="s">
        <v>259</v>
      </c>
      <c r="G197" s="1" t="s">
        <v>503</v>
      </c>
    </row>
    <row r="198" spans="1:7" x14ac:dyDescent="0.35">
      <c r="A198" t="s">
        <v>181</v>
      </c>
      <c r="B198" s="1" t="s">
        <v>182</v>
      </c>
      <c r="C198" s="1">
        <v>1998</v>
      </c>
      <c r="D198" s="1" t="s">
        <v>183</v>
      </c>
      <c r="E198" s="1" t="s">
        <v>225</v>
      </c>
      <c r="F198" s="1" t="s">
        <v>260</v>
      </c>
      <c r="G198" s="1" t="s">
        <v>503</v>
      </c>
    </row>
    <row r="199" spans="1:7" x14ac:dyDescent="0.35">
      <c r="A199" t="s">
        <v>181</v>
      </c>
      <c r="B199" s="1" t="s">
        <v>182</v>
      </c>
      <c r="C199" s="1">
        <v>1998</v>
      </c>
      <c r="D199" s="1" t="s">
        <v>183</v>
      </c>
      <c r="E199" s="1" t="s">
        <v>225</v>
      </c>
      <c r="F199" s="1" t="s">
        <v>504</v>
      </c>
      <c r="G199" s="1" t="s">
        <v>503</v>
      </c>
    </row>
    <row r="200" spans="1:7" x14ac:dyDescent="0.35">
      <c r="A200" t="s">
        <v>181</v>
      </c>
      <c r="B200" s="1" t="s">
        <v>182</v>
      </c>
      <c r="C200" s="1">
        <v>1998</v>
      </c>
      <c r="D200" s="1" t="s">
        <v>183</v>
      </c>
      <c r="E200" s="1" t="s">
        <v>225</v>
      </c>
      <c r="F200" s="1" t="s">
        <v>263</v>
      </c>
      <c r="G200" s="1" t="s">
        <v>503</v>
      </c>
    </row>
    <row r="201" spans="1:7" x14ac:dyDescent="0.35">
      <c r="A201" t="s">
        <v>181</v>
      </c>
      <c r="B201" s="1" t="s">
        <v>182</v>
      </c>
      <c r="C201" s="1">
        <v>1998</v>
      </c>
      <c r="D201" s="1" t="s">
        <v>183</v>
      </c>
      <c r="E201" s="1" t="s">
        <v>225</v>
      </c>
      <c r="F201" s="1" t="s">
        <v>256</v>
      </c>
      <c r="G201" s="1" t="s">
        <v>503</v>
      </c>
    </row>
    <row r="202" spans="1:7" x14ac:dyDescent="0.35">
      <c r="A202" t="s">
        <v>181</v>
      </c>
      <c r="B202" s="1" t="s">
        <v>182</v>
      </c>
      <c r="C202" s="1">
        <v>1998</v>
      </c>
      <c r="D202" s="1" t="s">
        <v>183</v>
      </c>
      <c r="E202" s="1" t="s">
        <v>225</v>
      </c>
      <c r="F202" s="1" t="s">
        <v>505</v>
      </c>
      <c r="G202" s="1" t="s">
        <v>503</v>
      </c>
    </row>
    <row r="203" spans="1:7" x14ac:dyDescent="0.35">
      <c r="A203" t="s">
        <v>181</v>
      </c>
      <c r="B203" s="1" t="s">
        <v>182</v>
      </c>
      <c r="C203" s="1">
        <v>1998</v>
      </c>
      <c r="D203" s="1" t="s">
        <v>183</v>
      </c>
      <c r="E203" s="1" t="s">
        <v>225</v>
      </c>
      <c r="F203" s="1" t="s">
        <v>506</v>
      </c>
      <c r="G203" s="1" t="s">
        <v>503</v>
      </c>
    </row>
    <row r="204" spans="1:7" x14ac:dyDescent="0.35">
      <c r="A204" t="s">
        <v>181</v>
      </c>
      <c r="B204" s="1" t="s">
        <v>182</v>
      </c>
      <c r="C204" s="1">
        <v>1998</v>
      </c>
      <c r="D204" s="1" t="s">
        <v>183</v>
      </c>
      <c r="E204" s="1" t="s">
        <v>225</v>
      </c>
      <c r="F204" s="1" t="s">
        <v>507</v>
      </c>
      <c r="G204" s="1" t="s">
        <v>503</v>
      </c>
    </row>
    <row r="205" spans="1:7" x14ac:dyDescent="0.35">
      <c r="A205" t="s">
        <v>181</v>
      </c>
      <c r="B205" s="1" t="s">
        <v>182</v>
      </c>
      <c r="C205" s="1">
        <v>1998</v>
      </c>
      <c r="D205" s="1" t="s">
        <v>183</v>
      </c>
      <c r="E205" s="1" t="s">
        <v>263</v>
      </c>
      <c r="F205" s="1" t="s">
        <v>508</v>
      </c>
      <c r="G205" s="1" t="s">
        <v>503</v>
      </c>
    </row>
    <row r="206" spans="1:7" x14ac:dyDescent="0.35">
      <c r="A206" t="s">
        <v>181</v>
      </c>
      <c r="B206" s="1" t="s">
        <v>182</v>
      </c>
      <c r="C206" s="1">
        <v>1998</v>
      </c>
      <c r="D206" s="1" t="s">
        <v>183</v>
      </c>
      <c r="E206" s="1" t="s">
        <v>263</v>
      </c>
      <c r="F206" s="1" t="s">
        <v>253</v>
      </c>
      <c r="G206" s="1" t="s">
        <v>503</v>
      </c>
    </row>
    <row r="207" spans="1:7" x14ac:dyDescent="0.35">
      <c r="A207" t="s">
        <v>181</v>
      </c>
      <c r="B207" s="1" t="s">
        <v>182</v>
      </c>
      <c r="C207" s="1">
        <v>1998</v>
      </c>
      <c r="D207" s="1" t="s">
        <v>183</v>
      </c>
      <c r="E207" s="1" t="s">
        <v>263</v>
      </c>
      <c r="F207" s="1" t="s">
        <v>509</v>
      </c>
      <c r="G207" s="1" t="s">
        <v>503</v>
      </c>
    </row>
    <row r="208" spans="1:7" x14ac:dyDescent="0.35">
      <c r="A208" t="s">
        <v>181</v>
      </c>
      <c r="B208" s="1" t="s">
        <v>182</v>
      </c>
      <c r="C208" s="1">
        <v>1998</v>
      </c>
      <c r="D208" s="1" t="s">
        <v>183</v>
      </c>
      <c r="E208" s="1" t="s">
        <v>263</v>
      </c>
      <c r="F208" s="1" t="s">
        <v>250</v>
      </c>
      <c r="G208" s="1" t="s">
        <v>503</v>
      </c>
    </row>
    <row r="209" spans="1:7" x14ac:dyDescent="0.35">
      <c r="A209" t="s">
        <v>181</v>
      </c>
      <c r="B209" s="1" t="s">
        <v>182</v>
      </c>
      <c r="C209" s="1">
        <v>1998</v>
      </c>
      <c r="D209" s="1" t="s">
        <v>183</v>
      </c>
      <c r="E209" s="1" t="s">
        <v>263</v>
      </c>
      <c r="F209" s="1" t="s">
        <v>510</v>
      </c>
      <c r="G209" s="1" t="s">
        <v>503</v>
      </c>
    </row>
    <row r="210" spans="1:7" x14ac:dyDescent="0.35">
      <c r="A210" t="s">
        <v>181</v>
      </c>
      <c r="B210" s="1" t="s">
        <v>182</v>
      </c>
      <c r="C210" s="1">
        <v>1998</v>
      </c>
      <c r="D210" s="1" t="s">
        <v>183</v>
      </c>
      <c r="E210" s="1" t="s">
        <v>263</v>
      </c>
      <c r="F210" s="1" t="s">
        <v>245</v>
      </c>
      <c r="G210" s="1" t="s">
        <v>503</v>
      </c>
    </row>
    <row r="211" spans="1:7" x14ac:dyDescent="0.35">
      <c r="A211" t="s">
        <v>181</v>
      </c>
      <c r="B211" s="1" t="s">
        <v>182</v>
      </c>
      <c r="C211" s="1">
        <v>1998</v>
      </c>
      <c r="D211" s="1" t="s">
        <v>183</v>
      </c>
      <c r="E211" s="1" t="s">
        <v>263</v>
      </c>
      <c r="F211" s="1" t="s">
        <v>511</v>
      </c>
      <c r="G211" s="1" t="s">
        <v>503</v>
      </c>
    </row>
    <row r="212" spans="1:7" x14ac:dyDescent="0.35">
      <c r="A212" t="s">
        <v>181</v>
      </c>
      <c r="B212" s="1" t="s">
        <v>182</v>
      </c>
      <c r="C212" s="1">
        <v>1998</v>
      </c>
      <c r="D212" s="1" t="s">
        <v>183</v>
      </c>
      <c r="E212" s="1" t="s">
        <v>263</v>
      </c>
      <c r="F212" s="1" t="s">
        <v>512</v>
      </c>
      <c r="G212" s="1" t="s">
        <v>503</v>
      </c>
    </row>
    <row r="213" spans="1:7" x14ac:dyDescent="0.35">
      <c r="A213" t="s">
        <v>181</v>
      </c>
      <c r="B213" s="1" t="s">
        <v>182</v>
      </c>
      <c r="C213" s="1">
        <v>1998</v>
      </c>
      <c r="D213" s="1" t="s">
        <v>183</v>
      </c>
      <c r="E213" s="1" t="s">
        <v>263</v>
      </c>
      <c r="F213" s="1" t="s">
        <v>240</v>
      </c>
      <c r="G213" s="1" t="s">
        <v>503</v>
      </c>
    </row>
    <row r="214" spans="1:7" x14ac:dyDescent="0.35">
      <c r="A214" t="s">
        <v>181</v>
      </c>
      <c r="B214" s="1" t="s">
        <v>182</v>
      </c>
      <c r="C214" s="1">
        <v>1998</v>
      </c>
      <c r="D214" s="1" t="s">
        <v>183</v>
      </c>
      <c r="E214" s="1" t="s">
        <v>263</v>
      </c>
      <c r="F214" s="1" t="s">
        <v>513</v>
      </c>
      <c r="G214" s="1" t="s">
        <v>502</v>
      </c>
    </row>
    <row r="215" spans="1:7" x14ac:dyDescent="0.35">
      <c r="A215" t="s">
        <v>181</v>
      </c>
      <c r="B215" s="1" t="s">
        <v>182</v>
      </c>
      <c r="C215" s="1">
        <v>1998</v>
      </c>
      <c r="D215" s="1" t="s">
        <v>183</v>
      </c>
      <c r="E215" s="1" t="s">
        <v>263</v>
      </c>
      <c r="F215" s="1" t="s">
        <v>514</v>
      </c>
      <c r="G215" s="1" t="s">
        <v>502</v>
      </c>
    </row>
    <row r="216" spans="1:7" x14ac:dyDescent="0.35">
      <c r="A216" t="s">
        <v>181</v>
      </c>
      <c r="B216" s="1" t="s">
        <v>182</v>
      </c>
      <c r="C216" s="1">
        <v>1996</v>
      </c>
      <c r="D216" s="1" t="s">
        <v>183</v>
      </c>
      <c r="E216" s="1" t="s">
        <v>225</v>
      </c>
      <c r="F216" s="1" t="s">
        <v>263</v>
      </c>
      <c r="G216" s="1" t="s">
        <v>501</v>
      </c>
    </row>
    <row r="217" spans="1:7" x14ac:dyDescent="0.35">
      <c r="A217" t="s">
        <v>181</v>
      </c>
      <c r="B217" s="1" t="s">
        <v>182</v>
      </c>
      <c r="C217" s="1">
        <v>1996</v>
      </c>
      <c r="D217" s="1" t="s">
        <v>183</v>
      </c>
      <c r="E217" s="1" t="s">
        <v>225</v>
      </c>
      <c r="F217" s="1" t="s">
        <v>261</v>
      </c>
      <c r="G217" s="1" t="s">
        <v>502</v>
      </c>
    </row>
    <row r="218" spans="1:7" x14ac:dyDescent="0.35">
      <c r="A218" t="s">
        <v>181</v>
      </c>
      <c r="B218" s="1" t="s">
        <v>182</v>
      </c>
      <c r="C218" s="1">
        <v>1996</v>
      </c>
      <c r="D218" s="1" t="s">
        <v>183</v>
      </c>
      <c r="E218" s="1" t="s">
        <v>225</v>
      </c>
      <c r="F218" s="1" t="s">
        <v>262</v>
      </c>
      <c r="G218" s="1" t="s">
        <v>502</v>
      </c>
    </row>
    <row r="219" spans="1:7" x14ac:dyDescent="0.35">
      <c r="A219" t="s">
        <v>181</v>
      </c>
      <c r="B219" s="1" t="s">
        <v>182</v>
      </c>
      <c r="C219" s="1">
        <v>1996</v>
      </c>
      <c r="D219" s="1" t="s">
        <v>183</v>
      </c>
      <c r="E219" s="1" t="s">
        <v>225</v>
      </c>
      <c r="F219" s="1" t="s">
        <v>265</v>
      </c>
      <c r="G219" s="1" t="s">
        <v>502</v>
      </c>
    </row>
    <row r="220" spans="1:7" x14ac:dyDescent="0.35">
      <c r="A220" t="s">
        <v>181</v>
      </c>
      <c r="B220" s="1" t="s">
        <v>182</v>
      </c>
      <c r="C220" s="1">
        <v>1996</v>
      </c>
      <c r="D220" s="1" t="s">
        <v>183</v>
      </c>
      <c r="E220" s="1" t="s">
        <v>225</v>
      </c>
      <c r="F220" s="1" t="s">
        <v>266</v>
      </c>
      <c r="G220" s="1" t="s">
        <v>502</v>
      </c>
    </row>
    <row r="221" spans="1:7" x14ac:dyDescent="0.35">
      <c r="A221" t="s">
        <v>181</v>
      </c>
      <c r="B221" s="1" t="s">
        <v>182</v>
      </c>
      <c r="C221" s="1">
        <v>1996</v>
      </c>
      <c r="D221" s="1" t="s">
        <v>183</v>
      </c>
      <c r="E221" s="1" t="s">
        <v>225</v>
      </c>
      <c r="F221" s="1" t="s">
        <v>267</v>
      </c>
      <c r="G221" s="1" t="s">
        <v>502</v>
      </c>
    </row>
    <row r="222" spans="1:7" x14ac:dyDescent="0.35">
      <c r="A222" t="s">
        <v>181</v>
      </c>
      <c r="B222" s="1" t="s">
        <v>182</v>
      </c>
      <c r="C222" s="1">
        <v>1996</v>
      </c>
      <c r="D222" s="1" t="s">
        <v>183</v>
      </c>
      <c r="E222" s="1" t="s">
        <v>225</v>
      </c>
      <c r="F222" s="1" t="s">
        <v>259</v>
      </c>
      <c r="G222" s="1" t="s">
        <v>503</v>
      </c>
    </row>
    <row r="223" spans="1:7" x14ac:dyDescent="0.35">
      <c r="A223" t="s">
        <v>181</v>
      </c>
      <c r="B223" s="1" t="s">
        <v>182</v>
      </c>
      <c r="C223" s="1">
        <v>1996</v>
      </c>
      <c r="D223" s="1" t="s">
        <v>183</v>
      </c>
      <c r="E223" s="1" t="s">
        <v>225</v>
      </c>
      <c r="F223" s="1" t="s">
        <v>260</v>
      </c>
      <c r="G223" s="1" t="s">
        <v>503</v>
      </c>
    </row>
    <row r="224" spans="1:7" x14ac:dyDescent="0.35">
      <c r="A224" t="s">
        <v>181</v>
      </c>
      <c r="B224" s="1" t="s">
        <v>182</v>
      </c>
      <c r="C224" s="1">
        <v>1996</v>
      </c>
      <c r="D224" s="1" t="s">
        <v>183</v>
      </c>
      <c r="E224" s="1" t="s">
        <v>225</v>
      </c>
      <c r="F224" s="1" t="s">
        <v>504</v>
      </c>
      <c r="G224" s="1" t="s">
        <v>503</v>
      </c>
    </row>
    <row r="225" spans="1:7" x14ac:dyDescent="0.35">
      <c r="A225" t="s">
        <v>181</v>
      </c>
      <c r="B225" s="1" t="s">
        <v>182</v>
      </c>
      <c r="C225" s="1">
        <v>1996</v>
      </c>
      <c r="D225" s="1" t="s">
        <v>183</v>
      </c>
      <c r="E225" s="1" t="s">
        <v>225</v>
      </c>
      <c r="F225" s="1" t="s">
        <v>263</v>
      </c>
      <c r="G225" s="1" t="s">
        <v>503</v>
      </c>
    </row>
    <row r="226" spans="1:7" x14ac:dyDescent="0.35">
      <c r="A226" t="s">
        <v>181</v>
      </c>
      <c r="B226" s="1" t="s">
        <v>182</v>
      </c>
      <c r="C226" s="1">
        <v>1996</v>
      </c>
      <c r="D226" s="1" t="s">
        <v>183</v>
      </c>
      <c r="E226" s="1" t="s">
        <v>225</v>
      </c>
      <c r="F226" s="1" t="s">
        <v>256</v>
      </c>
      <c r="G226" s="1" t="s">
        <v>503</v>
      </c>
    </row>
    <row r="227" spans="1:7" x14ac:dyDescent="0.35">
      <c r="A227" t="s">
        <v>181</v>
      </c>
      <c r="B227" s="1" t="s">
        <v>182</v>
      </c>
      <c r="C227" s="1">
        <v>1996</v>
      </c>
      <c r="D227" s="1" t="s">
        <v>183</v>
      </c>
      <c r="E227" s="1" t="s">
        <v>225</v>
      </c>
      <c r="F227" s="1" t="s">
        <v>505</v>
      </c>
      <c r="G227" s="1" t="s">
        <v>503</v>
      </c>
    </row>
    <row r="228" spans="1:7" x14ac:dyDescent="0.35">
      <c r="A228" t="s">
        <v>181</v>
      </c>
      <c r="B228" s="1" t="s">
        <v>182</v>
      </c>
      <c r="C228" s="1">
        <v>1996</v>
      </c>
      <c r="D228" s="1" t="s">
        <v>183</v>
      </c>
      <c r="E228" s="1" t="s">
        <v>225</v>
      </c>
      <c r="F228" s="1" t="s">
        <v>506</v>
      </c>
      <c r="G228" s="1" t="s">
        <v>503</v>
      </c>
    </row>
    <row r="229" spans="1:7" x14ac:dyDescent="0.35">
      <c r="A229" t="s">
        <v>181</v>
      </c>
      <c r="B229" s="1" t="s">
        <v>182</v>
      </c>
      <c r="C229" s="1">
        <v>1996</v>
      </c>
      <c r="D229" s="1" t="s">
        <v>183</v>
      </c>
      <c r="E229" s="1" t="s">
        <v>225</v>
      </c>
      <c r="F229" s="1" t="s">
        <v>507</v>
      </c>
      <c r="G229" s="1" t="s">
        <v>503</v>
      </c>
    </row>
    <row r="230" spans="1:7" x14ac:dyDescent="0.35">
      <c r="A230" t="s">
        <v>181</v>
      </c>
      <c r="B230" s="1" t="s">
        <v>182</v>
      </c>
      <c r="C230" s="1">
        <v>1996</v>
      </c>
      <c r="D230" s="1" t="s">
        <v>183</v>
      </c>
      <c r="E230" s="1" t="s">
        <v>263</v>
      </c>
      <c r="F230" s="1" t="s">
        <v>508</v>
      </c>
      <c r="G230" s="1" t="s">
        <v>503</v>
      </c>
    </row>
    <row r="231" spans="1:7" x14ac:dyDescent="0.35">
      <c r="A231" t="s">
        <v>181</v>
      </c>
      <c r="B231" s="1" t="s">
        <v>182</v>
      </c>
      <c r="C231" s="1">
        <v>1996</v>
      </c>
      <c r="D231" s="1" t="s">
        <v>183</v>
      </c>
      <c r="E231" s="1" t="s">
        <v>263</v>
      </c>
      <c r="F231" s="1" t="s">
        <v>253</v>
      </c>
      <c r="G231" s="1" t="s">
        <v>503</v>
      </c>
    </row>
    <row r="232" spans="1:7" x14ac:dyDescent="0.35">
      <c r="A232" t="s">
        <v>181</v>
      </c>
      <c r="B232" s="1" t="s">
        <v>182</v>
      </c>
      <c r="C232" s="1">
        <v>1996</v>
      </c>
      <c r="D232" s="1" t="s">
        <v>183</v>
      </c>
      <c r="E232" s="1" t="s">
        <v>263</v>
      </c>
      <c r="F232" s="1" t="s">
        <v>509</v>
      </c>
      <c r="G232" s="1" t="s">
        <v>503</v>
      </c>
    </row>
    <row r="233" spans="1:7" x14ac:dyDescent="0.35">
      <c r="A233" t="s">
        <v>181</v>
      </c>
      <c r="B233" s="1" t="s">
        <v>182</v>
      </c>
      <c r="C233" s="1">
        <v>1996</v>
      </c>
      <c r="D233" s="1" t="s">
        <v>183</v>
      </c>
      <c r="E233" s="1" t="s">
        <v>263</v>
      </c>
      <c r="F233" s="1" t="s">
        <v>250</v>
      </c>
      <c r="G233" s="1" t="s">
        <v>503</v>
      </c>
    </row>
    <row r="234" spans="1:7" x14ac:dyDescent="0.35">
      <c r="A234" t="s">
        <v>181</v>
      </c>
      <c r="B234" s="1" t="s">
        <v>182</v>
      </c>
      <c r="C234" s="1">
        <v>1996</v>
      </c>
      <c r="D234" s="1" t="s">
        <v>183</v>
      </c>
      <c r="E234" s="1" t="s">
        <v>263</v>
      </c>
      <c r="F234" s="1" t="s">
        <v>510</v>
      </c>
      <c r="G234" s="1" t="s">
        <v>503</v>
      </c>
    </row>
    <row r="235" spans="1:7" x14ac:dyDescent="0.35">
      <c r="A235" t="s">
        <v>181</v>
      </c>
      <c r="B235" s="1" t="s">
        <v>182</v>
      </c>
      <c r="C235" s="1">
        <v>1996</v>
      </c>
      <c r="D235" s="1" t="s">
        <v>183</v>
      </c>
      <c r="E235" s="1" t="s">
        <v>263</v>
      </c>
      <c r="F235" s="1" t="s">
        <v>245</v>
      </c>
      <c r="G235" s="1" t="s">
        <v>503</v>
      </c>
    </row>
    <row r="236" spans="1:7" x14ac:dyDescent="0.35">
      <c r="A236" t="s">
        <v>181</v>
      </c>
      <c r="B236" s="1" t="s">
        <v>182</v>
      </c>
      <c r="C236" s="1">
        <v>1996</v>
      </c>
      <c r="D236" s="1" t="s">
        <v>183</v>
      </c>
      <c r="E236" s="1" t="s">
        <v>263</v>
      </c>
      <c r="F236" s="1" t="s">
        <v>511</v>
      </c>
      <c r="G236" s="1" t="s">
        <v>503</v>
      </c>
    </row>
    <row r="237" spans="1:7" x14ac:dyDescent="0.35">
      <c r="A237" t="s">
        <v>181</v>
      </c>
      <c r="B237" s="1" t="s">
        <v>182</v>
      </c>
      <c r="C237" s="1">
        <v>1996</v>
      </c>
      <c r="D237" s="1" t="s">
        <v>183</v>
      </c>
      <c r="E237" s="1" t="s">
        <v>263</v>
      </c>
      <c r="F237" s="1" t="s">
        <v>512</v>
      </c>
      <c r="G237" s="1" t="s">
        <v>503</v>
      </c>
    </row>
    <row r="238" spans="1:7" x14ac:dyDescent="0.35">
      <c r="A238" t="s">
        <v>181</v>
      </c>
      <c r="B238" s="1" t="s">
        <v>182</v>
      </c>
      <c r="C238" s="1">
        <v>1996</v>
      </c>
      <c r="D238" s="1" t="s">
        <v>183</v>
      </c>
      <c r="E238" s="1" t="s">
        <v>263</v>
      </c>
      <c r="F238" s="1" t="s">
        <v>240</v>
      </c>
      <c r="G238" s="1" t="s">
        <v>503</v>
      </c>
    </row>
    <row r="239" spans="1:7" x14ac:dyDescent="0.35">
      <c r="A239" t="s">
        <v>181</v>
      </c>
      <c r="B239" s="1" t="s">
        <v>182</v>
      </c>
      <c r="C239" s="1">
        <v>1996</v>
      </c>
      <c r="D239" s="1" t="s">
        <v>183</v>
      </c>
      <c r="E239" s="1" t="s">
        <v>263</v>
      </c>
      <c r="F239" s="1" t="s">
        <v>513</v>
      </c>
      <c r="G239" s="1" t="s">
        <v>502</v>
      </c>
    </row>
    <row r="240" spans="1:7" x14ac:dyDescent="0.35">
      <c r="A240" t="s">
        <v>181</v>
      </c>
      <c r="B240" s="1" t="s">
        <v>182</v>
      </c>
      <c r="C240" s="1">
        <v>1996</v>
      </c>
      <c r="D240" s="1" t="s">
        <v>183</v>
      </c>
      <c r="E240" s="1" t="s">
        <v>263</v>
      </c>
      <c r="F240" s="1" t="s">
        <v>514</v>
      </c>
      <c r="G240" s="1" t="s">
        <v>502</v>
      </c>
    </row>
    <row r="241" spans="1:7" x14ac:dyDescent="0.35">
      <c r="A241" t="s">
        <v>181</v>
      </c>
      <c r="B241" s="1" t="s">
        <v>182</v>
      </c>
      <c r="C241" s="1">
        <v>1995</v>
      </c>
      <c r="D241" s="1" t="s">
        <v>183</v>
      </c>
      <c r="E241" s="1" t="s">
        <v>225</v>
      </c>
      <c r="F241" s="1" t="s">
        <v>263</v>
      </c>
      <c r="G241" s="1" t="s">
        <v>501</v>
      </c>
    </row>
    <row r="242" spans="1:7" x14ac:dyDescent="0.35">
      <c r="A242" t="s">
        <v>181</v>
      </c>
      <c r="B242" s="1" t="s">
        <v>182</v>
      </c>
      <c r="C242" s="1">
        <v>1995</v>
      </c>
      <c r="D242" s="1" t="s">
        <v>183</v>
      </c>
      <c r="E242" s="1" t="s">
        <v>225</v>
      </c>
      <c r="F242" s="1" t="s">
        <v>261</v>
      </c>
      <c r="G242" s="1" t="s">
        <v>502</v>
      </c>
    </row>
    <row r="243" spans="1:7" x14ac:dyDescent="0.35">
      <c r="A243" t="s">
        <v>181</v>
      </c>
      <c r="B243" s="1" t="s">
        <v>182</v>
      </c>
      <c r="C243" s="1">
        <v>1995</v>
      </c>
      <c r="D243" s="1" t="s">
        <v>183</v>
      </c>
      <c r="E243" s="1" t="s">
        <v>225</v>
      </c>
      <c r="F243" s="1" t="s">
        <v>262</v>
      </c>
      <c r="G243" s="1" t="s">
        <v>502</v>
      </c>
    </row>
    <row r="244" spans="1:7" x14ac:dyDescent="0.35">
      <c r="A244" t="s">
        <v>181</v>
      </c>
      <c r="B244" s="1" t="s">
        <v>182</v>
      </c>
      <c r="C244" s="1">
        <v>1995</v>
      </c>
      <c r="D244" s="1" t="s">
        <v>183</v>
      </c>
      <c r="E244" s="1" t="s">
        <v>225</v>
      </c>
      <c r="F244" s="1" t="s">
        <v>265</v>
      </c>
      <c r="G244" s="1" t="s">
        <v>502</v>
      </c>
    </row>
    <row r="245" spans="1:7" x14ac:dyDescent="0.35">
      <c r="A245" t="s">
        <v>181</v>
      </c>
      <c r="B245" s="1" t="s">
        <v>182</v>
      </c>
      <c r="C245" s="1">
        <v>1995</v>
      </c>
      <c r="D245" s="1" t="s">
        <v>183</v>
      </c>
      <c r="E245" s="1" t="s">
        <v>225</v>
      </c>
      <c r="F245" s="1" t="s">
        <v>266</v>
      </c>
      <c r="G245" s="1" t="s">
        <v>502</v>
      </c>
    </row>
    <row r="246" spans="1:7" x14ac:dyDescent="0.35">
      <c r="A246" t="s">
        <v>181</v>
      </c>
      <c r="B246" s="1" t="s">
        <v>182</v>
      </c>
      <c r="C246" s="1">
        <v>1995</v>
      </c>
      <c r="D246" s="1" t="s">
        <v>183</v>
      </c>
      <c r="E246" s="1" t="s">
        <v>225</v>
      </c>
      <c r="F246" s="1" t="s">
        <v>267</v>
      </c>
      <c r="G246" s="1" t="s">
        <v>502</v>
      </c>
    </row>
    <row r="247" spans="1:7" x14ac:dyDescent="0.35">
      <c r="A247" t="s">
        <v>181</v>
      </c>
      <c r="B247" s="1" t="s">
        <v>182</v>
      </c>
      <c r="C247" s="1">
        <v>1995</v>
      </c>
      <c r="D247" s="1" t="s">
        <v>183</v>
      </c>
      <c r="E247" s="1" t="s">
        <v>225</v>
      </c>
      <c r="F247" s="1" t="s">
        <v>259</v>
      </c>
      <c r="G247" s="1" t="s">
        <v>503</v>
      </c>
    </row>
    <row r="248" spans="1:7" x14ac:dyDescent="0.35">
      <c r="A248" t="s">
        <v>181</v>
      </c>
      <c r="B248" s="1" t="s">
        <v>182</v>
      </c>
      <c r="C248" s="1">
        <v>1995</v>
      </c>
      <c r="D248" s="1" t="s">
        <v>183</v>
      </c>
      <c r="E248" s="1" t="s">
        <v>225</v>
      </c>
      <c r="F248" s="1" t="s">
        <v>260</v>
      </c>
      <c r="G248" s="1" t="s">
        <v>503</v>
      </c>
    </row>
    <row r="249" spans="1:7" x14ac:dyDescent="0.35">
      <c r="A249" t="s">
        <v>181</v>
      </c>
      <c r="B249" s="1" t="s">
        <v>182</v>
      </c>
      <c r="C249" s="1">
        <v>1995</v>
      </c>
      <c r="D249" s="1" t="s">
        <v>183</v>
      </c>
      <c r="E249" s="1" t="s">
        <v>225</v>
      </c>
      <c r="F249" s="1" t="s">
        <v>504</v>
      </c>
      <c r="G249" s="1" t="s">
        <v>503</v>
      </c>
    </row>
    <row r="250" spans="1:7" x14ac:dyDescent="0.35">
      <c r="A250" t="s">
        <v>181</v>
      </c>
      <c r="B250" s="1" t="s">
        <v>182</v>
      </c>
      <c r="C250" s="1">
        <v>1995</v>
      </c>
      <c r="D250" s="1" t="s">
        <v>183</v>
      </c>
      <c r="E250" s="1" t="s">
        <v>225</v>
      </c>
      <c r="F250" s="1" t="s">
        <v>263</v>
      </c>
      <c r="G250" s="1" t="s">
        <v>503</v>
      </c>
    </row>
    <row r="251" spans="1:7" x14ac:dyDescent="0.35">
      <c r="A251" t="s">
        <v>181</v>
      </c>
      <c r="B251" s="1" t="s">
        <v>182</v>
      </c>
      <c r="C251" s="1">
        <v>1995</v>
      </c>
      <c r="D251" s="1" t="s">
        <v>183</v>
      </c>
      <c r="E251" s="1" t="s">
        <v>225</v>
      </c>
      <c r="F251" s="1" t="s">
        <v>256</v>
      </c>
      <c r="G251" s="1" t="s">
        <v>503</v>
      </c>
    </row>
    <row r="252" spans="1:7" x14ac:dyDescent="0.35">
      <c r="A252" t="s">
        <v>181</v>
      </c>
      <c r="B252" s="1" t="s">
        <v>182</v>
      </c>
      <c r="C252" s="1">
        <v>1995</v>
      </c>
      <c r="D252" s="1" t="s">
        <v>183</v>
      </c>
      <c r="E252" s="1" t="s">
        <v>225</v>
      </c>
      <c r="F252" s="1" t="s">
        <v>505</v>
      </c>
      <c r="G252" s="1" t="s">
        <v>503</v>
      </c>
    </row>
    <row r="253" spans="1:7" x14ac:dyDescent="0.35">
      <c r="A253" t="s">
        <v>181</v>
      </c>
      <c r="B253" s="1" t="s">
        <v>182</v>
      </c>
      <c r="C253" s="1">
        <v>1995</v>
      </c>
      <c r="D253" s="1" t="s">
        <v>183</v>
      </c>
      <c r="E253" s="1" t="s">
        <v>225</v>
      </c>
      <c r="F253" s="1" t="s">
        <v>506</v>
      </c>
      <c r="G253" s="1" t="s">
        <v>503</v>
      </c>
    </row>
    <row r="254" spans="1:7" x14ac:dyDescent="0.35">
      <c r="A254" t="s">
        <v>181</v>
      </c>
      <c r="B254" s="1" t="s">
        <v>182</v>
      </c>
      <c r="C254" s="1">
        <v>1995</v>
      </c>
      <c r="D254" s="1" t="s">
        <v>183</v>
      </c>
      <c r="E254" s="1" t="s">
        <v>225</v>
      </c>
      <c r="F254" s="1" t="s">
        <v>507</v>
      </c>
      <c r="G254" s="1" t="s">
        <v>503</v>
      </c>
    </row>
    <row r="255" spans="1:7" x14ac:dyDescent="0.35">
      <c r="A255" t="s">
        <v>181</v>
      </c>
      <c r="B255" s="1" t="s">
        <v>182</v>
      </c>
      <c r="C255" s="1">
        <v>1995</v>
      </c>
      <c r="D255" s="1" t="s">
        <v>183</v>
      </c>
      <c r="E255" s="1" t="s">
        <v>263</v>
      </c>
      <c r="F255" s="1" t="s">
        <v>508</v>
      </c>
      <c r="G255" s="1" t="s">
        <v>503</v>
      </c>
    </row>
    <row r="256" spans="1:7" x14ac:dyDescent="0.35">
      <c r="A256" t="s">
        <v>181</v>
      </c>
      <c r="B256" s="1" t="s">
        <v>182</v>
      </c>
      <c r="C256" s="1">
        <v>1995</v>
      </c>
      <c r="D256" s="1" t="s">
        <v>183</v>
      </c>
      <c r="E256" s="1" t="s">
        <v>263</v>
      </c>
      <c r="F256" s="1" t="s">
        <v>253</v>
      </c>
      <c r="G256" s="1" t="s">
        <v>503</v>
      </c>
    </row>
    <row r="257" spans="1:7" x14ac:dyDescent="0.35">
      <c r="A257" t="s">
        <v>181</v>
      </c>
      <c r="B257" s="1" t="s">
        <v>182</v>
      </c>
      <c r="C257" s="1">
        <v>1995</v>
      </c>
      <c r="D257" s="1" t="s">
        <v>183</v>
      </c>
      <c r="E257" s="1" t="s">
        <v>263</v>
      </c>
      <c r="F257" s="1" t="s">
        <v>509</v>
      </c>
      <c r="G257" s="1" t="s">
        <v>503</v>
      </c>
    </row>
    <row r="258" spans="1:7" x14ac:dyDescent="0.35">
      <c r="A258" t="s">
        <v>181</v>
      </c>
      <c r="B258" s="1" t="s">
        <v>182</v>
      </c>
      <c r="C258" s="1">
        <v>1995</v>
      </c>
      <c r="D258" s="1" t="s">
        <v>183</v>
      </c>
      <c r="E258" s="1" t="s">
        <v>263</v>
      </c>
      <c r="F258" s="1" t="s">
        <v>250</v>
      </c>
      <c r="G258" s="1" t="s">
        <v>503</v>
      </c>
    </row>
    <row r="259" spans="1:7" x14ac:dyDescent="0.35">
      <c r="A259" t="s">
        <v>181</v>
      </c>
      <c r="B259" s="1" t="s">
        <v>182</v>
      </c>
      <c r="C259" s="1">
        <v>1995</v>
      </c>
      <c r="D259" s="1" t="s">
        <v>183</v>
      </c>
      <c r="E259" s="1" t="s">
        <v>263</v>
      </c>
      <c r="F259" s="1" t="s">
        <v>510</v>
      </c>
      <c r="G259" s="1" t="s">
        <v>503</v>
      </c>
    </row>
    <row r="260" spans="1:7" x14ac:dyDescent="0.35">
      <c r="A260" t="s">
        <v>181</v>
      </c>
      <c r="B260" s="1" t="s">
        <v>182</v>
      </c>
      <c r="C260" s="1">
        <v>1995</v>
      </c>
      <c r="D260" s="1" t="s">
        <v>183</v>
      </c>
      <c r="E260" s="1" t="s">
        <v>263</v>
      </c>
      <c r="F260" s="1" t="s">
        <v>245</v>
      </c>
      <c r="G260" s="1" t="s">
        <v>503</v>
      </c>
    </row>
    <row r="261" spans="1:7" x14ac:dyDescent="0.35">
      <c r="A261" t="s">
        <v>181</v>
      </c>
      <c r="B261" s="1" t="s">
        <v>182</v>
      </c>
      <c r="C261" s="1">
        <v>1995</v>
      </c>
      <c r="D261" s="1" t="s">
        <v>183</v>
      </c>
      <c r="E261" s="1" t="s">
        <v>263</v>
      </c>
      <c r="F261" s="1" t="s">
        <v>511</v>
      </c>
      <c r="G261" s="1" t="s">
        <v>503</v>
      </c>
    </row>
    <row r="262" spans="1:7" x14ac:dyDescent="0.35">
      <c r="A262" t="s">
        <v>181</v>
      </c>
      <c r="B262" s="1" t="s">
        <v>182</v>
      </c>
      <c r="C262" s="1">
        <v>1995</v>
      </c>
      <c r="D262" s="1" t="s">
        <v>183</v>
      </c>
      <c r="E262" s="1" t="s">
        <v>263</v>
      </c>
      <c r="F262" s="1" t="s">
        <v>512</v>
      </c>
      <c r="G262" s="1" t="s">
        <v>503</v>
      </c>
    </row>
    <row r="263" spans="1:7" x14ac:dyDescent="0.35">
      <c r="A263" t="s">
        <v>181</v>
      </c>
      <c r="B263" s="1" t="s">
        <v>182</v>
      </c>
      <c r="C263" s="1">
        <v>1995</v>
      </c>
      <c r="D263" s="1" t="s">
        <v>183</v>
      </c>
      <c r="E263" s="1" t="s">
        <v>263</v>
      </c>
      <c r="F263" s="1" t="s">
        <v>240</v>
      </c>
      <c r="G263" s="1" t="s">
        <v>503</v>
      </c>
    </row>
    <row r="264" spans="1:7" x14ac:dyDescent="0.35">
      <c r="A264" t="s">
        <v>181</v>
      </c>
      <c r="B264" s="1" t="s">
        <v>182</v>
      </c>
      <c r="C264" s="1">
        <v>1995</v>
      </c>
      <c r="D264" s="1" t="s">
        <v>183</v>
      </c>
      <c r="E264" s="1" t="s">
        <v>263</v>
      </c>
      <c r="F264" s="1" t="s">
        <v>513</v>
      </c>
      <c r="G264" s="1" t="s">
        <v>502</v>
      </c>
    </row>
    <row r="265" spans="1:7" x14ac:dyDescent="0.35">
      <c r="A265" t="s">
        <v>181</v>
      </c>
      <c r="B265" s="1" t="s">
        <v>182</v>
      </c>
      <c r="C265" s="1">
        <v>1995</v>
      </c>
      <c r="D265" s="1" t="s">
        <v>183</v>
      </c>
      <c r="E265" s="1" t="s">
        <v>263</v>
      </c>
      <c r="F265" s="1" t="s">
        <v>514</v>
      </c>
      <c r="G265" s="1" t="s">
        <v>502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22"/>
  <sheetViews>
    <sheetView topLeftCell="A104" workbookViewId="0">
      <selection activeCell="A119" sqref="A119:C122"/>
    </sheetView>
  </sheetViews>
  <sheetFormatPr defaultColWidth="8.90625" defaultRowHeight="14.5" x14ac:dyDescent="0.35"/>
  <cols>
    <col min="1" max="1" width="6.6328125" style="1" bestFit="1" customWidth="1"/>
    <col min="2" max="2" width="7" style="1" bestFit="1" customWidth="1"/>
    <col min="3" max="3" width="11.36328125" style="1" bestFit="1" customWidth="1"/>
    <col min="4" max="4" width="11.90625" style="1" bestFit="1" customWidth="1"/>
    <col min="5" max="5" width="15.90625" style="1" bestFit="1" customWidth="1"/>
    <col min="6" max="6" width="20" style="1" bestFit="1" customWidth="1"/>
    <col min="7" max="7" width="4.6328125" style="1" bestFit="1" customWidth="1"/>
    <col min="8" max="8" width="4.36328125" style="1" bestFit="1" customWidth="1"/>
    <col min="9" max="9" width="12" style="1" bestFit="1" customWidth="1"/>
    <col min="10" max="10" width="11.36328125" style="1" bestFit="1" customWidth="1"/>
    <col min="11" max="11" width="5.6328125" style="1" bestFit="1" customWidth="1"/>
    <col min="12" max="16384" width="8.90625" style="1"/>
  </cols>
  <sheetData>
    <row r="1" spans="1:11" x14ac:dyDescent="0.35">
      <c r="A1" s="2" t="s">
        <v>0</v>
      </c>
      <c r="B1" s="2" t="s">
        <v>2</v>
      </c>
      <c r="C1" s="2" t="s">
        <v>24</v>
      </c>
      <c r="D1" s="2" t="s">
        <v>127</v>
      </c>
      <c r="E1" s="2" t="s">
        <v>21</v>
      </c>
      <c r="F1" s="2" t="s">
        <v>128</v>
      </c>
      <c r="G1" s="2" t="s">
        <v>109</v>
      </c>
      <c r="H1" s="2" t="s">
        <v>129</v>
      </c>
      <c r="I1" s="2" t="s">
        <v>22</v>
      </c>
      <c r="J1" s="2" t="s">
        <v>23</v>
      </c>
      <c r="K1" s="2" t="s">
        <v>96</v>
      </c>
    </row>
    <row r="2" spans="1:11" x14ac:dyDescent="0.35">
      <c r="A2" t="s">
        <v>181</v>
      </c>
      <c r="B2" s="1" t="s">
        <v>182</v>
      </c>
      <c r="C2" s="1">
        <v>2014</v>
      </c>
      <c r="D2" s="1" t="s">
        <v>226</v>
      </c>
      <c r="G2" s="1" t="s">
        <v>236</v>
      </c>
      <c r="H2" s="1" t="s">
        <v>237</v>
      </c>
      <c r="K2" s="1" t="s">
        <v>481</v>
      </c>
    </row>
    <row r="3" spans="1:11" x14ac:dyDescent="0.35">
      <c r="A3" t="s">
        <v>181</v>
      </c>
      <c r="B3" s="1" t="s">
        <v>182</v>
      </c>
      <c r="C3" s="1">
        <v>2014</v>
      </c>
      <c r="D3" s="1" t="s">
        <v>227</v>
      </c>
      <c r="G3" s="1" t="s">
        <v>236</v>
      </c>
      <c r="H3" s="1" t="s">
        <v>237</v>
      </c>
      <c r="K3" s="1" t="s">
        <v>481</v>
      </c>
    </row>
    <row r="4" spans="1:11" x14ac:dyDescent="0.35">
      <c r="A4" t="s">
        <v>181</v>
      </c>
      <c r="B4" s="1" t="s">
        <v>182</v>
      </c>
      <c r="C4" s="1">
        <v>2014</v>
      </c>
      <c r="D4" s="1" t="s">
        <v>228</v>
      </c>
      <c r="G4" s="1" t="s">
        <v>236</v>
      </c>
      <c r="H4" s="1" t="s">
        <v>237</v>
      </c>
      <c r="K4" s="1" t="s">
        <v>481</v>
      </c>
    </row>
    <row r="5" spans="1:11" x14ac:dyDescent="0.35">
      <c r="A5" t="s">
        <v>181</v>
      </c>
      <c r="B5" s="1" t="s">
        <v>182</v>
      </c>
      <c r="C5" s="1">
        <v>2014</v>
      </c>
      <c r="D5" s="1" t="s">
        <v>229</v>
      </c>
      <c r="G5" s="1" t="s">
        <v>236</v>
      </c>
      <c r="H5" s="1" t="s">
        <v>237</v>
      </c>
      <c r="K5" s="1" t="s">
        <v>481</v>
      </c>
    </row>
    <row r="6" spans="1:11" x14ac:dyDescent="0.35">
      <c r="A6" t="s">
        <v>181</v>
      </c>
      <c r="B6" s="1" t="s">
        <v>182</v>
      </c>
      <c r="C6" s="1">
        <v>2014</v>
      </c>
      <c r="D6" s="1" t="s">
        <v>230</v>
      </c>
      <c r="G6" s="1" t="s">
        <v>236</v>
      </c>
      <c r="H6" s="1" t="s">
        <v>237</v>
      </c>
      <c r="K6" s="1" t="s">
        <v>481</v>
      </c>
    </row>
    <row r="7" spans="1:11" x14ac:dyDescent="0.35">
      <c r="A7" t="s">
        <v>181</v>
      </c>
      <c r="B7" s="1" t="s">
        <v>182</v>
      </c>
      <c r="C7" s="1">
        <v>2014</v>
      </c>
      <c r="D7" s="1" t="s">
        <v>231</v>
      </c>
      <c r="G7" s="1" t="s">
        <v>236</v>
      </c>
      <c r="H7" s="1" t="s">
        <v>237</v>
      </c>
      <c r="K7" s="1" t="s">
        <v>481</v>
      </c>
    </row>
    <row r="8" spans="1:11" x14ac:dyDescent="0.35">
      <c r="A8" t="s">
        <v>181</v>
      </c>
      <c r="B8" s="1" t="s">
        <v>182</v>
      </c>
      <c r="C8" s="1">
        <v>2014</v>
      </c>
      <c r="D8" s="1" t="s">
        <v>232</v>
      </c>
      <c r="G8" s="1" t="s">
        <v>236</v>
      </c>
      <c r="H8" s="1" t="s">
        <v>237</v>
      </c>
      <c r="K8" s="1" t="s">
        <v>481</v>
      </c>
    </row>
    <row r="9" spans="1:11" x14ac:dyDescent="0.35">
      <c r="A9" t="s">
        <v>181</v>
      </c>
      <c r="B9" s="1" t="s">
        <v>182</v>
      </c>
      <c r="C9" s="1">
        <v>2014</v>
      </c>
      <c r="D9" s="1" t="s">
        <v>233</v>
      </c>
      <c r="G9" s="1" t="s">
        <v>236</v>
      </c>
      <c r="H9" s="1" t="s">
        <v>237</v>
      </c>
    </row>
    <row r="10" spans="1:11" x14ac:dyDescent="0.35">
      <c r="A10" t="s">
        <v>181</v>
      </c>
      <c r="B10" s="1" t="s">
        <v>182</v>
      </c>
      <c r="C10" s="1">
        <v>2014</v>
      </c>
      <c r="D10" s="1" t="s">
        <v>234</v>
      </c>
      <c r="G10" s="1" t="s">
        <v>236</v>
      </c>
      <c r="H10" s="1" t="s">
        <v>237</v>
      </c>
    </row>
    <row r="11" spans="1:11" x14ac:dyDescent="0.35">
      <c r="A11" t="s">
        <v>181</v>
      </c>
      <c r="B11" s="1" t="s">
        <v>182</v>
      </c>
      <c r="C11" s="1">
        <v>2014</v>
      </c>
      <c r="D11" s="1" t="s">
        <v>235</v>
      </c>
      <c r="G11" s="1" t="s">
        <v>236</v>
      </c>
      <c r="H11" s="1" t="s">
        <v>237</v>
      </c>
    </row>
    <row r="12" spans="1:11" x14ac:dyDescent="0.35">
      <c r="A12" t="s">
        <v>181</v>
      </c>
      <c r="B12" s="1" t="s">
        <v>182</v>
      </c>
      <c r="C12" s="1">
        <v>2012</v>
      </c>
      <c r="D12" s="1" t="s">
        <v>232</v>
      </c>
      <c r="G12" s="1" t="s">
        <v>236</v>
      </c>
      <c r="H12" s="1" t="s">
        <v>237</v>
      </c>
    </row>
    <row r="13" spans="1:11" x14ac:dyDescent="0.35">
      <c r="A13" t="s">
        <v>181</v>
      </c>
      <c r="B13" s="1" t="s">
        <v>182</v>
      </c>
      <c r="C13" s="1">
        <v>2012</v>
      </c>
      <c r="D13" s="1" t="s">
        <v>228</v>
      </c>
      <c r="G13" s="1" t="s">
        <v>236</v>
      </c>
      <c r="H13" s="1" t="s">
        <v>237</v>
      </c>
    </row>
    <row r="14" spans="1:11" x14ac:dyDescent="0.35">
      <c r="A14" t="s">
        <v>181</v>
      </c>
      <c r="B14" s="1" t="s">
        <v>182</v>
      </c>
      <c r="C14" s="1">
        <v>2012</v>
      </c>
      <c r="D14" s="1" t="s">
        <v>230</v>
      </c>
      <c r="G14" s="1" t="s">
        <v>236</v>
      </c>
      <c r="H14" s="1" t="s">
        <v>237</v>
      </c>
    </row>
    <row r="15" spans="1:11" x14ac:dyDescent="0.35">
      <c r="A15" t="s">
        <v>181</v>
      </c>
      <c r="B15" s="1" t="s">
        <v>182</v>
      </c>
      <c r="C15" s="1">
        <v>2012</v>
      </c>
      <c r="D15" s="1" t="s">
        <v>227</v>
      </c>
      <c r="G15" s="1" t="s">
        <v>236</v>
      </c>
      <c r="H15" s="1" t="s">
        <v>237</v>
      </c>
    </row>
    <row r="16" spans="1:11" x14ac:dyDescent="0.35">
      <c r="A16" t="s">
        <v>181</v>
      </c>
      <c r="B16" s="1" t="s">
        <v>182</v>
      </c>
      <c r="C16" s="1">
        <v>2012</v>
      </c>
      <c r="D16" s="1" t="s">
        <v>379</v>
      </c>
      <c r="G16" s="1" t="s">
        <v>236</v>
      </c>
      <c r="H16" s="1" t="s">
        <v>237</v>
      </c>
    </row>
    <row r="17" spans="1:8" x14ac:dyDescent="0.35">
      <c r="A17" t="s">
        <v>181</v>
      </c>
      <c r="B17" s="1" t="s">
        <v>182</v>
      </c>
      <c r="C17" s="1">
        <v>2012</v>
      </c>
      <c r="D17" s="1" t="s">
        <v>226</v>
      </c>
      <c r="G17" s="1" t="s">
        <v>236</v>
      </c>
      <c r="H17" s="1" t="s">
        <v>237</v>
      </c>
    </row>
    <row r="18" spans="1:8" x14ac:dyDescent="0.35">
      <c r="A18" t="s">
        <v>181</v>
      </c>
      <c r="B18" s="1" t="s">
        <v>182</v>
      </c>
      <c r="C18" s="1">
        <v>2012</v>
      </c>
      <c r="D18" s="1" t="s">
        <v>233</v>
      </c>
      <c r="G18" s="1" t="s">
        <v>236</v>
      </c>
      <c r="H18" s="1" t="s">
        <v>237</v>
      </c>
    </row>
    <row r="19" spans="1:8" x14ac:dyDescent="0.35">
      <c r="A19" t="s">
        <v>181</v>
      </c>
      <c r="B19" s="1" t="s">
        <v>182</v>
      </c>
      <c r="C19" s="1">
        <v>2011</v>
      </c>
      <c r="D19" s="1" t="s">
        <v>232</v>
      </c>
      <c r="G19" s="1" t="s">
        <v>236</v>
      </c>
      <c r="H19" s="1" t="s">
        <v>237</v>
      </c>
    </row>
    <row r="20" spans="1:8" x14ac:dyDescent="0.35">
      <c r="A20" t="s">
        <v>181</v>
      </c>
      <c r="B20" s="1" t="s">
        <v>182</v>
      </c>
      <c r="C20" s="1">
        <v>2011</v>
      </c>
      <c r="D20" s="1" t="s">
        <v>228</v>
      </c>
      <c r="G20" s="1" t="s">
        <v>236</v>
      </c>
      <c r="H20" s="1" t="s">
        <v>237</v>
      </c>
    </row>
    <row r="21" spans="1:8" x14ac:dyDescent="0.35">
      <c r="A21" t="s">
        <v>181</v>
      </c>
      <c r="B21" s="1" t="s">
        <v>182</v>
      </c>
      <c r="C21" s="1">
        <v>2011</v>
      </c>
      <c r="D21" s="1" t="s">
        <v>230</v>
      </c>
      <c r="G21" s="1" t="s">
        <v>236</v>
      </c>
      <c r="H21" s="1" t="s">
        <v>237</v>
      </c>
    </row>
    <row r="22" spans="1:8" x14ac:dyDescent="0.35">
      <c r="A22" t="s">
        <v>181</v>
      </c>
      <c r="B22" s="1" t="s">
        <v>182</v>
      </c>
      <c r="C22" s="1">
        <v>2011</v>
      </c>
      <c r="D22" s="1" t="s">
        <v>227</v>
      </c>
      <c r="G22" s="1" t="s">
        <v>236</v>
      </c>
      <c r="H22" s="1" t="s">
        <v>237</v>
      </c>
    </row>
    <row r="23" spans="1:8" x14ac:dyDescent="0.35">
      <c r="A23" t="s">
        <v>181</v>
      </c>
      <c r="B23" s="1" t="s">
        <v>182</v>
      </c>
      <c r="C23" s="1">
        <v>2011</v>
      </c>
      <c r="D23" s="1" t="s">
        <v>379</v>
      </c>
      <c r="G23" s="1" t="s">
        <v>236</v>
      </c>
      <c r="H23" s="1" t="s">
        <v>237</v>
      </c>
    </row>
    <row r="24" spans="1:8" x14ac:dyDescent="0.35">
      <c r="A24" t="s">
        <v>181</v>
      </c>
      <c r="B24" s="1" t="s">
        <v>182</v>
      </c>
      <c r="C24" s="1">
        <v>2011</v>
      </c>
      <c r="D24" s="1" t="s">
        <v>226</v>
      </c>
      <c r="G24" s="1" t="s">
        <v>236</v>
      </c>
      <c r="H24" s="1" t="s">
        <v>237</v>
      </c>
    </row>
    <row r="25" spans="1:8" x14ac:dyDescent="0.35">
      <c r="A25" t="s">
        <v>181</v>
      </c>
      <c r="B25" s="1" t="s">
        <v>182</v>
      </c>
      <c r="C25" s="1">
        <v>2011</v>
      </c>
      <c r="D25" s="1" t="s">
        <v>233</v>
      </c>
      <c r="G25" s="1" t="s">
        <v>236</v>
      </c>
      <c r="H25" s="1" t="s">
        <v>237</v>
      </c>
    </row>
    <row r="26" spans="1:8" x14ac:dyDescent="0.35">
      <c r="A26" t="s">
        <v>181</v>
      </c>
      <c r="B26" s="1" t="s">
        <v>182</v>
      </c>
      <c r="C26" s="1">
        <v>2009</v>
      </c>
      <c r="D26" s="1" t="s">
        <v>232</v>
      </c>
      <c r="G26" s="1" t="s">
        <v>236</v>
      </c>
      <c r="H26" s="1" t="s">
        <v>237</v>
      </c>
    </row>
    <row r="27" spans="1:8" x14ac:dyDescent="0.35">
      <c r="A27" t="s">
        <v>181</v>
      </c>
      <c r="B27" s="1" t="s">
        <v>182</v>
      </c>
      <c r="C27" s="1">
        <v>2009</v>
      </c>
      <c r="D27" s="1" t="s">
        <v>228</v>
      </c>
      <c r="G27" s="1" t="s">
        <v>236</v>
      </c>
      <c r="H27" s="1" t="s">
        <v>237</v>
      </c>
    </row>
    <row r="28" spans="1:8" x14ac:dyDescent="0.35">
      <c r="A28" t="s">
        <v>181</v>
      </c>
      <c r="B28" s="1" t="s">
        <v>182</v>
      </c>
      <c r="C28" s="1">
        <v>2009</v>
      </c>
      <c r="D28" s="1" t="s">
        <v>230</v>
      </c>
      <c r="G28" s="1" t="s">
        <v>236</v>
      </c>
      <c r="H28" s="1" t="s">
        <v>237</v>
      </c>
    </row>
    <row r="29" spans="1:8" x14ac:dyDescent="0.35">
      <c r="A29" t="s">
        <v>181</v>
      </c>
      <c r="B29" s="1" t="s">
        <v>182</v>
      </c>
      <c r="C29" s="1">
        <v>2009</v>
      </c>
      <c r="D29" s="1" t="s">
        <v>227</v>
      </c>
      <c r="G29" s="1" t="s">
        <v>236</v>
      </c>
      <c r="H29" s="1" t="s">
        <v>237</v>
      </c>
    </row>
    <row r="30" spans="1:8" x14ac:dyDescent="0.35">
      <c r="A30" t="s">
        <v>181</v>
      </c>
      <c r="B30" s="1" t="s">
        <v>182</v>
      </c>
      <c r="C30" s="1">
        <v>2009</v>
      </c>
      <c r="D30" s="1" t="s">
        <v>379</v>
      </c>
      <c r="G30" s="1" t="s">
        <v>236</v>
      </c>
      <c r="H30" s="1" t="s">
        <v>237</v>
      </c>
    </row>
    <row r="31" spans="1:8" x14ac:dyDescent="0.35">
      <c r="A31" t="s">
        <v>181</v>
      </c>
      <c r="B31" s="1" t="s">
        <v>182</v>
      </c>
      <c r="C31" s="1">
        <v>2009</v>
      </c>
      <c r="D31" s="1" t="s">
        <v>226</v>
      </c>
      <c r="G31" s="1" t="s">
        <v>236</v>
      </c>
      <c r="H31" s="1" t="s">
        <v>237</v>
      </c>
    </row>
    <row r="32" spans="1:8" x14ac:dyDescent="0.35">
      <c r="A32" t="s">
        <v>181</v>
      </c>
      <c r="B32" s="1" t="s">
        <v>182</v>
      </c>
      <c r="C32" s="1">
        <v>2009</v>
      </c>
      <c r="D32" s="1" t="s">
        <v>233</v>
      </c>
      <c r="G32" s="1" t="s">
        <v>236</v>
      </c>
      <c r="H32" s="1" t="s">
        <v>237</v>
      </c>
    </row>
    <row r="33" spans="1:8" x14ac:dyDescent="0.35">
      <c r="A33" t="s">
        <v>181</v>
      </c>
      <c r="B33" s="1" t="s">
        <v>182</v>
      </c>
      <c r="C33" s="1">
        <v>2008</v>
      </c>
      <c r="D33" s="1" t="s">
        <v>232</v>
      </c>
      <c r="G33" s="1" t="s">
        <v>236</v>
      </c>
      <c r="H33" s="1" t="s">
        <v>237</v>
      </c>
    </row>
    <row r="34" spans="1:8" x14ac:dyDescent="0.35">
      <c r="A34" t="s">
        <v>181</v>
      </c>
      <c r="B34" s="1" t="s">
        <v>182</v>
      </c>
      <c r="C34" s="1">
        <v>2008</v>
      </c>
      <c r="D34" s="1" t="s">
        <v>228</v>
      </c>
      <c r="G34" s="1" t="s">
        <v>236</v>
      </c>
      <c r="H34" s="1" t="s">
        <v>237</v>
      </c>
    </row>
    <row r="35" spans="1:8" x14ac:dyDescent="0.35">
      <c r="A35" t="s">
        <v>181</v>
      </c>
      <c r="B35" s="1" t="s">
        <v>182</v>
      </c>
      <c r="C35" s="1">
        <v>2008</v>
      </c>
      <c r="D35" s="1" t="s">
        <v>230</v>
      </c>
      <c r="G35" s="1" t="s">
        <v>236</v>
      </c>
      <c r="H35" s="1" t="s">
        <v>237</v>
      </c>
    </row>
    <row r="36" spans="1:8" x14ac:dyDescent="0.35">
      <c r="A36" t="s">
        <v>181</v>
      </c>
      <c r="B36" s="1" t="s">
        <v>182</v>
      </c>
      <c r="C36" s="1">
        <v>2008</v>
      </c>
      <c r="D36" s="1" t="s">
        <v>227</v>
      </c>
      <c r="G36" s="1" t="s">
        <v>236</v>
      </c>
      <c r="H36" s="1" t="s">
        <v>237</v>
      </c>
    </row>
    <row r="37" spans="1:8" x14ac:dyDescent="0.35">
      <c r="A37" t="s">
        <v>181</v>
      </c>
      <c r="B37" s="1" t="s">
        <v>182</v>
      </c>
      <c r="C37" s="1">
        <v>2008</v>
      </c>
      <c r="D37" s="1" t="s">
        <v>379</v>
      </c>
      <c r="G37" s="1" t="s">
        <v>236</v>
      </c>
      <c r="H37" s="1" t="s">
        <v>237</v>
      </c>
    </row>
    <row r="38" spans="1:8" x14ac:dyDescent="0.35">
      <c r="A38" t="s">
        <v>181</v>
      </c>
      <c r="B38" s="1" t="s">
        <v>182</v>
      </c>
      <c r="C38" s="1">
        <v>2008</v>
      </c>
      <c r="D38" s="1" t="s">
        <v>226</v>
      </c>
      <c r="G38" s="1" t="s">
        <v>236</v>
      </c>
      <c r="H38" s="1" t="s">
        <v>237</v>
      </c>
    </row>
    <row r="39" spans="1:8" x14ac:dyDescent="0.35">
      <c r="A39" t="s">
        <v>181</v>
      </c>
      <c r="B39" s="1" t="s">
        <v>182</v>
      </c>
      <c r="C39" s="1">
        <v>2008</v>
      </c>
      <c r="D39" s="1" t="s">
        <v>233</v>
      </c>
      <c r="G39" s="1" t="s">
        <v>236</v>
      </c>
      <c r="H39" s="1" t="s">
        <v>237</v>
      </c>
    </row>
    <row r="40" spans="1:8" x14ac:dyDescent="0.35">
      <c r="A40" t="s">
        <v>181</v>
      </c>
      <c r="B40" s="1" t="s">
        <v>182</v>
      </c>
      <c r="C40" s="1">
        <v>2007</v>
      </c>
      <c r="D40" s="1" t="s">
        <v>232</v>
      </c>
      <c r="G40" s="1" t="s">
        <v>236</v>
      </c>
      <c r="H40" s="1" t="s">
        <v>237</v>
      </c>
    </row>
    <row r="41" spans="1:8" x14ac:dyDescent="0.35">
      <c r="A41" t="s">
        <v>181</v>
      </c>
      <c r="B41" s="1" t="s">
        <v>182</v>
      </c>
      <c r="C41" s="1">
        <v>2007</v>
      </c>
      <c r="D41" s="1" t="s">
        <v>228</v>
      </c>
      <c r="G41" s="1" t="s">
        <v>236</v>
      </c>
      <c r="H41" s="1" t="s">
        <v>237</v>
      </c>
    </row>
    <row r="42" spans="1:8" x14ac:dyDescent="0.35">
      <c r="A42" t="s">
        <v>181</v>
      </c>
      <c r="B42" s="1" t="s">
        <v>182</v>
      </c>
      <c r="C42" s="1">
        <v>2007</v>
      </c>
      <c r="D42" s="1" t="s">
        <v>230</v>
      </c>
      <c r="G42" s="1" t="s">
        <v>236</v>
      </c>
      <c r="H42" s="1" t="s">
        <v>237</v>
      </c>
    </row>
    <row r="43" spans="1:8" x14ac:dyDescent="0.35">
      <c r="A43" t="s">
        <v>181</v>
      </c>
      <c r="B43" s="1" t="s">
        <v>182</v>
      </c>
      <c r="C43" s="1">
        <v>2007</v>
      </c>
      <c r="D43" s="1" t="s">
        <v>227</v>
      </c>
      <c r="G43" s="1" t="s">
        <v>236</v>
      </c>
      <c r="H43" s="1" t="s">
        <v>237</v>
      </c>
    </row>
    <row r="44" spans="1:8" x14ac:dyDescent="0.35">
      <c r="A44" t="s">
        <v>181</v>
      </c>
      <c r="B44" s="1" t="s">
        <v>182</v>
      </c>
      <c r="C44" s="1">
        <v>2007</v>
      </c>
      <c r="D44" s="1" t="s">
        <v>379</v>
      </c>
      <c r="G44" s="1" t="s">
        <v>236</v>
      </c>
      <c r="H44" s="1" t="s">
        <v>237</v>
      </c>
    </row>
    <row r="45" spans="1:8" x14ac:dyDescent="0.35">
      <c r="A45" t="s">
        <v>181</v>
      </c>
      <c r="B45" s="1" t="s">
        <v>182</v>
      </c>
      <c r="C45" s="1">
        <v>2007</v>
      </c>
      <c r="D45" s="1" t="s">
        <v>226</v>
      </c>
      <c r="G45" s="1" t="s">
        <v>236</v>
      </c>
      <c r="H45" s="1" t="s">
        <v>237</v>
      </c>
    </row>
    <row r="46" spans="1:8" x14ac:dyDescent="0.35">
      <c r="A46" t="s">
        <v>181</v>
      </c>
      <c r="B46" s="1" t="s">
        <v>182</v>
      </c>
      <c r="C46" s="1">
        <v>2007</v>
      </c>
      <c r="D46" s="1" t="s">
        <v>233</v>
      </c>
      <c r="G46" s="1" t="s">
        <v>236</v>
      </c>
      <c r="H46" s="1" t="s">
        <v>237</v>
      </c>
    </row>
    <row r="47" spans="1:8" x14ac:dyDescent="0.35">
      <c r="A47" t="s">
        <v>181</v>
      </c>
      <c r="B47" s="1" t="s">
        <v>182</v>
      </c>
      <c r="C47" s="1">
        <v>2006</v>
      </c>
      <c r="D47" s="1" t="s">
        <v>232</v>
      </c>
      <c r="G47" s="1" t="s">
        <v>236</v>
      </c>
      <c r="H47" s="1" t="s">
        <v>237</v>
      </c>
    </row>
    <row r="48" spans="1:8" x14ac:dyDescent="0.35">
      <c r="A48" t="s">
        <v>181</v>
      </c>
      <c r="B48" s="1" t="s">
        <v>182</v>
      </c>
      <c r="C48" s="1">
        <v>2006</v>
      </c>
      <c r="D48" s="1" t="s">
        <v>228</v>
      </c>
      <c r="G48" s="1" t="s">
        <v>236</v>
      </c>
      <c r="H48" s="1" t="s">
        <v>237</v>
      </c>
    </row>
    <row r="49" spans="1:8" x14ac:dyDescent="0.35">
      <c r="A49" t="s">
        <v>181</v>
      </c>
      <c r="B49" s="1" t="s">
        <v>182</v>
      </c>
      <c r="C49" s="1">
        <v>2006</v>
      </c>
      <c r="D49" s="1" t="s">
        <v>230</v>
      </c>
      <c r="G49" s="1" t="s">
        <v>236</v>
      </c>
      <c r="H49" s="1" t="s">
        <v>237</v>
      </c>
    </row>
    <row r="50" spans="1:8" x14ac:dyDescent="0.35">
      <c r="A50" t="s">
        <v>181</v>
      </c>
      <c r="B50" s="1" t="s">
        <v>182</v>
      </c>
      <c r="C50" s="1">
        <v>2006</v>
      </c>
      <c r="D50" s="1" t="s">
        <v>227</v>
      </c>
      <c r="G50" s="1" t="s">
        <v>236</v>
      </c>
      <c r="H50" s="1" t="s">
        <v>237</v>
      </c>
    </row>
    <row r="51" spans="1:8" x14ac:dyDescent="0.35">
      <c r="A51" t="s">
        <v>181</v>
      </c>
      <c r="B51" s="1" t="s">
        <v>182</v>
      </c>
      <c r="C51" s="1">
        <v>2006</v>
      </c>
      <c r="D51" s="1" t="s">
        <v>379</v>
      </c>
      <c r="G51" s="1" t="s">
        <v>236</v>
      </c>
      <c r="H51" s="1" t="s">
        <v>237</v>
      </c>
    </row>
    <row r="52" spans="1:8" x14ac:dyDescent="0.35">
      <c r="A52" t="s">
        <v>181</v>
      </c>
      <c r="B52" s="1" t="s">
        <v>182</v>
      </c>
      <c r="C52" s="1">
        <v>2006</v>
      </c>
      <c r="D52" s="1" t="s">
        <v>226</v>
      </c>
      <c r="G52" s="1" t="s">
        <v>236</v>
      </c>
      <c r="H52" s="1" t="s">
        <v>237</v>
      </c>
    </row>
    <row r="53" spans="1:8" x14ac:dyDescent="0.35">
      <c r="A53" t="s">
        <v>181</v>
      </c>
      <c r="B53" s="1" t="s">
        <v>182</v>
      </c>
      <c r="C53" s="1">
        <v>2006</v>
      </c>
      <c r="D53" s="1" t="s">
        <v>233</v>
      </c>
      <c r="G53" s="1" t="s">
        <v>236</v>
      </c>
      <c r="H53" s="1" t="s">
        <v>237</v>
      </c>
    </row>
    <row r="54" spans="1:8" x14ac:dyDescent="0.35">
      <c r="A54" t="s">
        <v>181</v>
      </c>
      <c r="B54" s="1" t="s">
        <v>182</v>
      </c>
      <c r="C54" s="1">
        <v>2005</v>
      </c>
      <c r="D54" s="1" t="s">
        <v>232</v>
      </c>
      <c r="G54" s="1" t="s">
        <v>236</v>
      </c>
      <c r="H54" s="1" t="s">
        <v>237</v>
      </c>
    </row>
    <row r="55" spans="1:8" x14ac:dyDescent="0.35">
      <c r="A55" t="s">
        <v>181</v>
      </c>
      <c r="B55" s="1" t="s">
        <v>182</v>
      </c>
      <c r="C55" s="1">
        <v>2005</v>
      </c>
      <c r="D55" s="1" t="s">
        <v>228</v>
      </c>
      <c r="G55" s="1" t="s">
        <v>236</v>
      </c>
      <c r="H55" s="1" t="s">
        <v>237</v>
      </c>
    </row>
    <row r="56" spans="1:8" x14ac:dyDescent="0.35">
      <c r="A56" t="s">
        <v>181</v>
      </c>
      <c r="B56" s="1" t="s">
        <v>182</v>
      </c>
      <c r="C56" s="1">
        <v>2005</v>
      </c>
      <c r="D56" s="1" t="s">
        <v>230</v>
      </c>
      <c r="G56" s="1" t="s">
        <v>236</v>
      </c>
      <c r="H56" s="1" t="s">
        <v>237</v>
      </c>
    </row>
    <row r="57" spans="1:8" x14ac:dyDescent="0.35">
      <c r="A57" t="s">
        <v>181</v>
      </c>
      <c r="B57" s="1" t="s">
        <v>182</v>
      </c>
      <c r="C57" s="1">
        <v>2005</v>
      </c>
      <c r="D57" s="1" t="s">
        <v>227</v>
      </c>
      <c r="G57" s="1" t="s">
        <v>236</v>
      </c>
      <c r="H57" s="1" t="s">
        <v>237</v>
      </c>
    </row>
    <row r="58" spans="1:8" x14ac:dyDescent="0.35">
      <c r="A58" t="s">
        <v>181</v>
      </c>
      <c r="B58" s="1" t="s">
        <v>182</v>
      </c>
      <c r="C58" s="1">
        <v>2005</v>
      </c>
      <c r="D58" s="1" t="s">
        <v>379</v>
      </c>
      <c r="G58" s="1" t="s">
        <v>236</v>
      </c>
      <c r="H58" s="1" t="s">
        <v>237</v>
      </c>
    </row>
    <row r="59" spans="1:8" x14ac:dyDescent="0.35">
      <c r="A59" t="s">
        <v>181</v>
      </c>
      <c r="B59" s="1" t="s">
        <v>182</v>
      </c>
      <c r="C59" s="1">
        <v>2005</v>
      </c>
      <c r="D59" s="1" t="s">
        <v>226</v>
      </c>
      <c r="G59" s="1" t="s">
        <v>236</v>
      </c>
      <c r="H59" s="1" t="s">
        <v>237</v>
      </c>
    </row>
    <row r="60" spans="1:8" x14ac:dyDescent="0.35">
      <c r="A60" t="s">
        <v>181</v>
      </c>
      <c r="B60" s="1" t="s">
        <v>182</v>
      </c>
      <c r="C60" s="1">
        <v>2005</v>
      </c>
      <c r="D60" s="1" t="s">
        <v>233</v>
      </c>
      <c r="G60" s="1" t="s">
        <v>236</v>
      </c>
      <c r="H60" s="1" t="s">
        <v>237</v>
      </c>
    </row>
    <row r="61" spans="1:8" x14ac:dyDescent="0.35">
      <c r="A61" t="s">
        <v>181</v>
      </c>
      <c r="B61" s="1" t="s">
        <v>182</v>
      </c>
      <c r="C61" s="1">
        <v>2004</v>
      </c>
      <c r="D61" s="1" t="s">
        <v>232</v>
      </c>
      <c r="G61" s="1" t="s">
        <v>236</v>
      </c>
      <c r="H61" s="1" t="s">
        <v>237</v>
      </c>
    </row>
    <row r="62" spans="1:8" x14ac:dyDescent="0.35">
      <c r="A62" t="s">
        <v>181</v>
      </c>
      <c r="B62" s="1" t="s">
        <v>182</v>
      </c>
      <c r="C62" s="1">
        <v>2004</v>
      </c>
      <c r="D62" s="1" t="s">
        <v>228</v>
      </c>
      <c r="G62" s="1" t="s">
        <v>236</v>
      </c>
      <c r="H62" s="1" t="s">
        <v>237</v>
      </c>
    </row>
    <row r="63" spans="1:8" x14ac:dyDescent="0.35">
      <c r="A63" t="s">
        <v>181</v>
      </c>
      <c r="B63" s="1" t="s">
        <v>182</v>
      </c>
      <c r="C63" s="1">
        <v>2004</v>
      </c>
      <c r="D63" s="1" t="s">
        <v>230</v>
      </c>
      <c r="G63" s="1" t="s">
        <v>236</v>
      </c>
      <c r="H63" s="1" t="s">
        <v>237</v>
      </c>
    </row>
    <row r="64" spans="1:8" x14ac:dyDescent="0.35">
      <c r="A64" t="s">
        <v>181</v>
      </c>
      <c r="B64" s="1" t="s">
        <v>182</v>
      </c>
      <c r="C64" s="1">
        <v>2004</v>
      </c>
      <c r="D64" s="1" t="s">
        <v>227</v>
      </c>
      <c r="G64" s="1" t="s">
        <v>236</v>
      </c>
      <c r="H64" s="1" t="s">
        <v>237</v>
      </c>
    </row>
    <row r="65" spans="1:9" x14ac:dyDescent="0.35">
      <c r="A65" t="s">
        <v>181</v>
      </c>
      <c r="B65" s="1" t="s">
        <v>182</v>
      </c>
      <c r="C65" s="1">
        <v>2004</v>
      </c>
      <c r="D65" s="1" t="s">
        <v>379</v>
      </c>
      <c r="G65" s="1" t="s">
        <v>236</v>
      </c>
      <c r="H65" s="1" t="s">
        <v>237</v>
      </c>
    </row>
    <row r="66" spans="1:9" x14ac:dyDescent="0.35">
      <c r="A66" t="s">
        <v>181</v>
      </c>
      <c r="B66" s="1" t="s">
        <v>182</v>
      </c>
      <c r="C66" s="1">
        <v>2004</v>
      </c>
      <c r="D66" s="1" t="s">
        <v>226</v>
      </c>
      <c r="G66" s="1" t="s">
        <v>236</v>
      </c>
      <c r="H66" s="1" t="s">
        <v>237</v>
      </c>
    </row>
    <row r="67" spans="1:9" x14ac:dyDescent="0.35">
      <c r="A67" t="s">
        <v>181</v>
      </c>
      <c r="B67" s="1" t="s">
        <v>182</v>
      </c>
      <c r="C67" s="1">
        <v>2004</v>
      </c>
      <c r="D67" s="1" t="s">
        <v>233</v>
      </c>
      <c r="G67" s="1" t="s">
        <v>236</v>
      </c>
      <c r="H67" s="1" t="s">
        <v>237</v>
      </c>
    </row>
    <row r="68" spans="1:9" x14ac:dyDescent="0.35">
      <c r="A68" t="s">
        <v>181</v>
      </c>
      <c r="B68" s="1" t="s">
        <v>182</v>
      </c>
      <c r="C68" s="1">
        <v>2003</v>
      </c>
      <c r="D68" s="1" t="s">
        <v>232</v>
      </c>
      <c r="G68" s="1" t="s">
        <v>236</v>
      </c>
      <c r="H68" s="1" t="s">
        <v>237</v>
      </c>
      <c r="I68" s="1" t="s">
        <v>527</v>
      </c>
    </row>
    <row r="69" spans="1:9" x14ac:dyDescent="0.35">
      <c r="A69" t="s">
        <v>181</v>
      </c>
      <c r="B69" s="1" t="s">
        <v>182</v>
      </c>
      <c r="C69" s="1">
        <v>2003</v>
      </c>
      <c r="D69" s="1" t="s">
        <v>228</v>
      </c>
      <c r="G69" s="1" t="s">
        <v>236</v>
      </c>
      <c r="H69" s="1" t="s">
        <v>237</v>
      </c>
      <c r="I69" s="1" t="s">
        <v>527</v>
      </c>
    </row>
    <row r="70" spans="1:9" x14ac:dyDescent="0.35">
      <c r="A70" t="s">
        <v>181</v>
      </c>
      <c r="B70" s="1" t="s">
        <v>182</v>
      </c>
      <c r="C70" s="1">
        <v>2003</v>
      </c>
      <c r="D70" s="1" t="s">
        <v>230</v>
      </c>
      <c r="G70" s="1" t="s">
        <v>236</v>
      </c>
      <c r="H70" s="1" t="s">
        <v>237</v>
      </c>
      <c r="I70" s="1" t="s">
        <v>527</v>
      </c>
    </row>
    <row r="71" spans="1:9" x14ac:dyDescent="0.35">
      <c r="A71" t="s">
        <v>181</v>
      </c>
      <c r="B71" s="1" t="s">
        <v>182</v>
      </c>
      <c r="C71" s="1">
        <v>2003</v>
      </c>
      <c r="D71" s="1" t="s">
        <v>227</v>
      </c>
      <c r="G71" s="1" t="s">
        <v>236</v>
      </c>
      <c r="H71" s="1" t="s">
        <v>237</v>
      </c>
      <c r="I71" s="1" t="s">
        <v>527</v>
      </c>
    </row>
    <row r="72" spans="1:9" x14ac:dyDescent="0.35">
      <c r="A72" t="s">
        <v>181</v>
      </c>
      <c r="B72" s="1" t="s">
        <v>182</v>
      </c>
      <c r="C72" s="1">
        <v>2003</v>
      </c>
      <c r="D72" s="1" t="s">
        <v>526</v>
      </c>
      <c r="G72" s="1" t="s">
        <v>236</v>
      </c>
      <c r="H72" s="1" t="s">
        <v>237</v>
      </c>
      <c r="I72" s="1" t="s">
        <v>527</v>
      </c>
    </row>
    <row r="73" spans="1:9" x14ac:dyDescent="0.35">
      <c r="A73" t="s">
        <v>181</v>
      </c>
      <c r="B73" s="1" t="s">
        <v>182</v>
      </c>
      <c r="C73" s="1">
        <v>2003</v>
      </c>
      <c r="D73" s="1" t="s">
        <v>226</v>
      </c>
      <c r="G73" s="1" t="s">
        <v>236</v>
      </c>
      <c r="H73" s="1" t="s">
        <v>237</v>
      </c>
      <c r="I73" s="1" t="s">
        <v>527</v>
      </c>
    </row>
    <row r="74" spans="1:9" x14ac:dyDescent="0.35">
      <c r="A74" t="s">
        <v>181</v>
      </c>
      <c r="B74" s="1" t="s">
        <v>182</v>
      </c>
      <c r="C74" s="1">
        <v>2003</v>
      </c>
      <c r="D74" s="1" t="s">
        <v>233</v>
      </c>
      <c r="G74" s="1" t="s">
        <v>236</v>
      </c>
      <c r="H74" s="1" t="s">
        <v>237</v>
      </c>
      <c r="I74" s="1" t="s">
        <v>527</v>
      </c>
    </row>
    <row r="75" spans="1:9" x14ac:dyDescent="0.35">
      <c r="A75" t="s">
        <v>181</v>
      </c>
      <c r="B75" s="1" t="s">
        <v>182</v>
      </c>
      <c r="C75" s="1">
        <v>2002</v>
      </c>
      <c r="D75" s="1" t="s">
        <v>232</v>
      </c>
      <c r="G75" s="1" t="s">
        <v>236</v>
      </c>
      <c r="H75" s="1" t="s">
        <v>237</v>
      </c>
      <c r="I75" s="1" t="s">
        <v>552</v>
      </c>
    </row>
    <row r="76" spans="1:9" x14ac:dyDescent="0.35">
      <c r="A76" t="s">
        <v>181</v>
      </c>
      <c r="B76" s="1" t="s">
        <v>182</v>
      </c>
      <c r="C76" s="1">
        <v>2002</v>
      </c>
      <c r="D76" s="1" t="s">
        <v>228</v>
      </c>
      <c r="G76" s="1" t="s">
        <v>236</v>
      </c>
      <c r="H76" s="1" t="s">
        <v>237</v>
      </c>
      <c r="I76" s="1" t="s">
        <v>552</v>
      </c>
    </row>
    <row r="77" spans="1:9" x14ac:dyDescent="0.35">
      <c r="A77" t="s">
        <v>181</v>
      </c>
      <c r="B77" s="1" t="s">
        <v>182</v>
      </c>
      <c r="C77" s="1">
        <v>2002</v>
      </c>
      <c r="D77" s="1" t="s">
        <v>230</v>
      </c>
      <c r="G77" s="1" t="s">
        <v>236</v>
      </c>
      <c r="H77" s="1" t="s">
        <v>237</v>
      </c>
      <c r="I77" s="1" t="s">
        <v>552</v>
      </c>
    </row>
    <row r="78" spans="1:9" x14ac:dyDescent="0.35">
      <c r="A78" t="s">
        <v>181</v>
      </c>
      <c r="B78" s="1" t="s">
        <v>182</v>
      </c>
      <c r="C78" s="1">
        <v>2002</v>
      </c>
      <c r="D78" s="1" t="s">
        <v>227</v>
      </c>
      <c r="G78" s="1" t="s">
        <v>236</v>
      </c>
      <c r="H78" s="1" t="s">
        <v>237</v>
      </c>
      <c r="I78" s="1" t="s">
        <v>552</v>
      </c>
    </row>
    <row r="79" spans="1:9" x14ac:dyDescent="0.35">
      <c r="A79" t="s">
        <v>181</v>
      </c>
      <c r="B79" s="1" t="s">
        <v>182</v>
      </c>
      <c r="C79" s="1">
        <v>2002</v>
      </c>
      <c r="D79" s="1" t="s">
        <v>526</v>
      </c>
      <c r="G79" s="1" t="s">
        <v>236</v>
      </c>
      <c r="H79" s="1" t="s">
        <v>237</v>
      </c>
      <c r="I79" s="1" t="s">
        <v>552</v>
      </c>
    </row>
    <row r="80" spans="1:9" x14ac:dyDescent="0.35">
      <c r="A80" t="s">
        <v>181</v>
      </c>
      <c r="B80" s="1" t="s">
        <v>182</v>
      </c>
      <c r="C80" s="1">
        <v>2002</v>
      </c>
      <c r="D80" s="1" t="s">
        <v>226</v>
      </c>
      <c r="G80" s="1" t="s">
        <v>236</v>
      </c>
      <c r="H80" s="1" t="s">
        <v>237</v>
      </c>
      <c r="I80" s="1" t="s">
        <v>552</v>
      </c>
    </row>
    <row r="81" spans="1:9" x14ac:dyDescent="0.35">
      <c r="A81" t="s">
        <v>181</v>
      </c>
      <c r="B81" s="1" t="s">
        <v>182</v>
      </c>
      <c r="C81" s="1">
        <v>2002</v>
      </c>
      <c r="D81" s="1" t="s">
        <v>233</v>
      </c>
      <c r="G81" s="1" t="s">
        <v>236</v>
      </c>
      <c r="H81" s="1" t="s">
        <v>237</v>
      </c>
      <c r="I81" s="1" t="s">
        <v>552</v>
      </c>
    </row>
    <row r="82" spans="1:9" x14ac:dyDescent="0.35">
      <c r="A82" t="s">
        <v>181</v>
      </c>
      <c r="B82" s="1" t="s">
        <v>182</v>
      </c>
      <c r="C82" s="1">
        <v>2000</v>
      </c>
      <c r="D82" s="1" t="s">
        <v>228</v>
      </c>
      <c r="G82" s="1" t="s">
        <v>236</v>
      </c>
      <c r="H82" s="1" t="s">
        <v>237</v>
      </c>
      <c r="I82" s="1" t="s">
        <v>569</v>
      </c>
    </row>
    <row r="83" spans="1:9" x14ac:dyDescent="0.35">
      <c r="A83" t="s">
        <v>181</v>
      </c>
      <c r="B83" s="1" t="s">
        <v>182</v>
      </c>
      <c r="C83" s="1">
        <v>2000</v>
      </c>
      <c r="D83" s="1" t="s">
        <v>230</v>
      </c>
      <c r="G83" s="1" t="s">
        <v>236</v>
      </c>
      <c r="H83" s="1" t="s">
        <v>237</v>
      </c>
      <c r="I83" s="1" t="s">
        <v>569</v>
      </c>
    </row>
    <row r="84" spans="1:9" x14ac:dyDescent="0.35">
      <c r="A84" t="s">
        <v>181</v>
      </c>
      <c r="B84" s="1" t="s">
        <v>182</v>
      </c>
      <c r="C84" s="1">
        <v>2000</v>
      </c>
      <c r="D84" s="1" t="s">
        <v>227</v>
      </c>
      <c r="G84" s="1" t="s">
        <v>236</v>
      </c>
      <c r="H84" s="1" t="s">
        <v>237</v>
      </c>
      <c r="I84" s="1" t="s">
        <v>569</v>
      </c>
    </row>
    <row r="85" spans="1:9" x14ac:dyDescent="0.35">
      <c r="A85" t="s">
        <v>181</v>
      </c>
      <c r="B85" s="1" t="s">
        <v>182</v>
      </c>
      <c r="C85" s="1">
        <v>2000</v>
      </c>
      <c r="D85" s="1" t="s">
        <v>526</v>
      </c>
      <c r="G85" s="1" t="s">
        <v>236</v>
      </c>
      <c r="H85" s="1" t="s">
        <v>237</v>
      </c>
      <c r="I85" s="1" t="s">
        <v>569</v>
      </c>
    </row>
    <row r="86" spans="1:9" x14ac:dyDescent="0.35">
      <c r="A86" t="s">
        <v>181</v>
      </c>
      <c r="B86" s="1" t="s">
        <v>182</v>
      </c>
      <c r="C86" s="1">
        <v>2000</v>
      </c>
      <c r="D86" s="1" t="s">
        <v>226</v>
      </c>
      <c r="G86" s="1" t="s">
        <v>236</v>
      </c>
      <c r="H86" s="1" t="s">
        <v>237</v>
      </c>
      <c r="I86" s="1" t="s">
        <v>569</v>
      </c>
    </row>
    <row r="87" spans="1:9" x14ac:dyDescent="0.35">
      <c r="A87" t="s">
        <v>181</v>
      </c>
      <c r="B87" s="1" t="s">
        <v>182</v>
      </c>
      <c r="C87" s="1">
        <v>2000</v>
      </c>
      <c r="D87" s="1" t="s">
        <v>233</v>
      </c>
      <c r="G87" s="1" t="s">
        <v>236</v>
      </c>
      <c r="H87" s="1" t="s">
        <v>237</v>
      </c>
      <c r="I87" s="1" t="s">
        <v>579</v>
      </c>
    </row>
    <row r="88" spans="1:9" x14ac:dyDescent="0.35">
      <c r="A88" t="s">
        <v>181</v>
      </c>
      <c r="B88" s="1" t="s">
        <v>182</v>
      </c>
      <c r="C88" s="1">
        <v>2001</v>
      </c>
      <c r="D88" s="1" t="s">
        <v>228</v>
      </c>
      <c r="G88" s="1" t="s">
        <v>236</v>
      </c>
      <c r="H88" s="1" t="s">
        <v>237</v>
      </c>
      <c r="I88" s="1" t="s">
        <v>579</v>
      </c>
    </row>
    <row r="89" spans="1:9" x14ac:dyDescent="0.35">
      <c r="A89" t="s">
        <v>181</v>
      </c>
      <c r="B89" s="1" t="s">
        <v>182</v>
      </c>
      <c r="C89" s="1">
        <v>2001</v>
      </c>
      <c r="D89" s="1" t="s">
        <v>230</v>
      </c>
      <c r="G89" s="1" t="s">
        <v>236</v>
      </c>
      <c r="H89" s="1" t="s">
        <v>237</v>
      </c>
      <c r="I89" s="1" t="s">
        <v>579</v>
      </c>
    </row>
    <row r="90" spans="1:9" x14ac:dyDescent="0.35">
      <c r="A90" t="s">
        <v>181</v>
      </c>
      <c r="B90" s="1" t="s">
        <v>182</v>
      </c>
      <c r="C90" s="1">
        <v>2001</v>
      </c>
      <c r="D90" s="1" t="s">
        <v>227</v>
      </c>
      <c r="G90" s="1" t="s">
        <v>236</v>
      </c>
      <c r="H90" s="1" t="s">
        <v>237</v>
      </c>
      <c r="I90" s="1" t="s">
        <v>579</v>
      </c>
    </row>
    <row r="91" spans="1:9" x14ac:dyDescent="0.35">
      <c r="A91" t="s">
        <v>181</v>
      </c>
      <c r="B91" s="1" t="s">
        <v>182</v>
      </c>
      <c r="C91" s="1">
        <v>2001</v>
      </c>
      <c r="D91" s="1" t="s">
        <v>526</v>
      </c>
      <c r="G91" s="1" t="s">
        <v>236</v>
      </c>
      <c r="H91" s="1" t="s">
        <v>237</v>
      </c>
      <c r="I91" s="1" t="s">
        <v>579</v>
      </c>
    </row>
    <row r="92" spans="1:9" x14ac:dyDescent="0.35">
      <c r="A92" t="s">
        <v>181</v>
      </c>
      <c r="B92" s="1" t="s">
        <v>182</v>
      </c>
      <c r="C92" s="1">
        <v>2001</v>
      </c>
      <c r="D92" s="1" t="s">
        <v>226</v>
      </c>
      <c r="G92" s="1" t="s">
        <v>236</v>
      </c>
      <c r="H92" s="1" t="s">
        <v>237</v>
      </c>
      <c r="I92" s="1" t="s">
        <v>579</v>
      </c>
    </row>
    <row r="93" spans="1:9" x14ac:dyDescent="0.35">
      <c r="A93" t="s">
        <v>181</v>
      </c>
      <c r="B93" s="1" t="s">
        <v>182</v>
      </c>
      <c r="C93" s="1">
        <v>2001</v>
      </c>
      <c r="D93" s="1" t="s">
        <v>233</v>
      </c>
      <c r="G93" s="1" t="s">
        <v>236</v>
      </c>
      <c r="H93" s="1" t="s">
        <v>237</v>
      </c>
      <c r="I93" s="1" t="s">
        <v>579</v>
      </c>
    </row>
    <row r="94" spans="1:9" x14ac:dyDescent="0.35">
      <c r="A94" t="s">
        <v>181</v>
      </c>
      <c r="B94" s="1" t="s">
        <v>182</v>
      </c>
      <c r="C94" s="1">
        <v>1999</v>
      </c>
      <c r="D94" s="1" t="s">
        <v>228</v>
      </c>
      <c r="G94" s="1" t="s">
        <v>236</v>
      </c>
      <c r="H94" s="1" t="s">
        <v>237</v>
      </c>
      <c r="I94" s="1" t="s">
        <v>587</v>
      </c>
    </row>
    <row r="95" spans="1:9" x14ac:dyDescent="0.35">
      <c r="A95" t="s">
        <v>181</v>
      </c>
      <c r="B95" s="1" t="s">
        <v>182</v>
      </c>
      <c r="C95" s="1">
        <v>1999</v>
      </c>
      <c r="D95" s="1" t="s">
        <v>230</v>
      </c>
      <c r="G95" s="1" t="s">
        <v>236</v>
      </c>
      <c r="H95" s="1" t="s">
        <v>237</v>
      </c>
      <c r="I95" s="1" t="s">
        <v>587</v>
      </c>
    </row>
    <row r="96" spans="1:9" x14ac:dyDescent="0.35">
      <c r="A96" t="s">
        <v>181</v>
      </c>
      <c r="B96" s="1" t="s">
        <v>182</v>
      </c>
      <c r="C96" s="1">
        <v>1999</v>
      </c>
      <c r="D96" s="1" t="s">
        <v>227</v>
      </c>
      <c r="G96" s="1" t="s">
        <v>236</v>
      </c>
      <c r="H96" s="1" t="s">
        <v>237</v>
      </c>
      <c r="I96" s="1" t="s">
        <v>587</v>
      </c>
    </row>
    <row r="97" spans="1:9" x14ac:dyDescent="0.35">
      <c r="A97" t="s">
        <v>181</v>
      </c>
      <c r="B97" s="1" t="s">
        <v>182</v>
      </c>
      <c r="C97" s="1">
        <v>1999</v>
      </c>
      <c r="D97" s="1" t="s">
        <v>526</v>
      </c>
      <c r="G97" s="1" t="s">
        <v>236</v>
      </c>
      <c r="H97" s="1" t="s">
        <v>237</v>
      </c>
      <c r="I97" s="1" t="s">
        <v>587</v>
      </c>
    </row>
    <row r="98" spans="1:9" x14ac:dyDescent="0.35">
      <c r="A98" t="s">
        <v>181</v>
      </c>
      <c r="B98" s="1" t="s">
        <v>182</v>
      </c>
      <c r="C98" s="1">
        <v>1999</v>
      </c>
      <c r="D98" s="1" t="s">
        <v>226</v>
      </c>
      <c r="G98" s="1" t="s">
        <v>236</v>
      </c>
      <c r="H98" s="1" t="s">
        <v>237</v>
      </c>
      <c r="I98" s="1" t="s">
        <v>587</v>
      </c>
    </row>
    <row r="99" spans="1:9" x14ac:dyDescent="0.35">
      <c r="A99" t="s">
        <v>181</v>
      </c>
      <c r="B99" s="1" t="s">
        <v>182</v>
      </c>
      <c r="C99" s="1">
        <v>1999</v>
      </c>
      <c r="D99" s="1" t="s">
        <v>233</v>
      </c>
      <c r="G99" s="1" t="s">
        <v>236</v>
      </c>
      <c r="H99" s="1" t="s">
        <v>237</v>
      </c>
      <c r="I99" s="1" t="s">
        <v>587</v>
      </c>
    </row>
    <row r="100" spans="1:9" x14ac:dyDescent="0.35">
      <c r="A100" t="s">
        <v>181</v>
      </c>
      <c r="B100" s="1" t="s">
        <v>182</v>
      </c>
      <c r="C100" s="1">
        <v>1998</v>
      </c>
      <c r="D100" s="1" t="s">
        <v>228</v>
      </c>
      <c r="G100" s="1" t="s">
        <v>236</v>
      </c>
      <c r="H100" s="1" t="s">
        <v>237</v>
      </c>
      <c r="I100" s="1" t="s">
        <v>587</v>
      </c>
    </row>
    <row r="101" spans="1:9" x14ac:dyDescent="0.35">
      <c r="A101" t="s">
        <v>181</v>
      </c>
      <c r="B101" s="1" t="s">
        <v>182</v>
      </c>
      <c r="C101" s="1">
        <v>1998</v>
      </c>
      <c r="D101" s="1" t="s">
        <v>230</v>
      </c>
      <c r="G101" s="1" t="s">
        <v>236</v>
      </c>
      <c r="H101" s="1" t="s">
        <v>237</v>
      </c>
      <c r="I101" s="1" t="s">
        <v>587</v>
      </c>
    </row>
    <row r="102" spans="1:9" x14ac:dyDescent="0.35">
      <c r="A102" t="s">
        <v>181</v>
      </c>
      <c r="B102" s="1" t="s">
        <v>182</v>
      </c>
      <c r="C102" s="1">
        <v>1998</v>
      </c>
      <c r="D102" s="1" t="s">
        <v>227</v>
      </c>
      <c r="G102" s="1" t="s">
        <v>236</v>
      </c>
      <c r="H102" s="1" t="s">
        <v>237</v>
      </c>
      <c r="I102" s="1" t="s">
        <v>587</v>
      </c>
    </row>
    <row r="103" spans="1:9" x14ac:dyDescent="0.35">
      <c r="A103" t="s">
        <v>181</v>
      </c>
      <c r="B103" s="1" t="s">
        <v>182</v>
      </c>
      <c r="C103" s="1">
        <v>1998</v>
      </c>
      <c r="D103" s="1" t="s">
        <v>526</v>
      </c>
      <c r="G103" s="1" t="s">
        <v>236</v>
      </c>
      <c r="H103" s="1" t="s">
        <v>237</v>
      </c>
      <c r="I103" s="1" t="s">
        <v>587</v>
      </c>
    </row>
    <row r="104" spans="1:9" x14ac:dyDescent="0.35">
      <c r="A104" t="s">
        <v>181</v>
      </c>
      <c r="B104" s="1" t="s">
        <v>182</v>
      </c>
      <c r="C104" s="1">
        <v>1998</v>
      </c>
      <c r="D104" s="1" t="s">
        <v>226</v>
      </c>
      <c r="G104" s="1" t="s">
        <v>236</v>
      </c>
      <c r="H104" s="1" t="s">
        <v>237</v>
      </c>
      <c r="I104" s="1" t="s">
        <v>587</v>
      </c>
    </row>
    <row r="105" spans="1:9" x14ac:dyDescent="0.35">
      <c r="A105" t="s">
        <v>181</v>
      </c>
      <c r="B105" s="1" t="s">
        <v>182</v>
      </c>
      <c r="C105" s="1">
        <v>1998</v>
      </c>
      <c r="D105" s="1" t="s">
        <v>233</v>
      </c>
      <c r="G105" s="1" t="s">
        <v>236</v>
      </c>
      <c r="H105" s="1" t="s">
        <v>237</v>
      </c>
      <c r="I105" s="1" t="s">
        <v>587</v>
      </c>
    </row>
    <row r="106" spans="1:9" x14ac:dyDescent="0.35">
      <c r="A106" t="s">
        <v>181</v>
      </c>
      <c r="B106" s="1" t="s">
        <v>182</v>
      </c>
      <c r="C106" s="1">
        <v>1996</v>
      </c>
      <c r="D106" s="1" t="s">
        <v>232</v>
      </c>
      <c r="G106" s="1" t="s">
        <v>236</v>
      </c>
      <c r="H106" s="1" t="s">
        <v>237</v>
      </c>
      <c r="I106" s="1" t="s">
        <v>595</v>
      </c>
    </row>
    <row r="107" spans="1:9" x14ac:dyDescent="0.35">
      <c r="A107" t="s">
        <v>181</v>
      </c>
      <c r="B107" s="1" t="s">
        <v>182</v>
      </c>
      <c r="C107" s="1">
        <v>1996</v>
      </c>
      <c r="D107" s="1" t="s">
        <v>228</v>
      </c>
      <c r="G107" s="1" t="s">
        <v>236</v>
      </c>
      <c r="H107" s="1" t="s">
        <v>237</v>
      </c>
      <c r="I107" s="1" t="s">
        <v>595</v>
      </c>
    </row>
    <row r="108" spans="1:9" x14ac:dyDescent="0.35">
      <c r="A108" t="s">
        <v>181</v>
      </c>
      <c r="B108" s="1" t="s">
        <v>182</v>
      </c>
      <c r="C108" s="1">
        <v>1996</v>
      </c>
      <c r="D108" s="1" t="s">
        <v>230</v>
      </c>
      <c r="G108" s="1" t="s">
        <v>236</v>
      </c>
      <c r="H108" s="1" t="s">
        <v>237</v>
      </c>
      <c r="I108" s="1" t="s">
        <v>595</v>
      </c>
    </row>
    <row r="109" spans="1:9" x14ac:dyDescent="0.35">
      <c r="A109" t="s">
        <v>181</v>
      </c>
      <c r="B109" s="1" t="s">
        <v>182</v>
      </c>
      <c r="C109" s="1">
        <v>1996</v>
      </c>
      <c r="D109" s="1" t="s">
        <v>227</v>
      </c>
      <c r="G109" s="1" t="s">
        <v>236</v>
      </c>
      <c r="H109" s="1" t="s">
        <v>237</v>
      </c>
      <c r="I109" s="1" t="s">
        <v>595</v>
      </c>
    </row>
    <row r="110" spans="1:9" x14ac:dyDescent="0.35">
      <c r="A110" t="s">
        <v>181</v>
      </c>
      <c r="B110" s="1" t="s">
        <v>182</v>
      </c>
      <c r="C110" s="1">
        <v>1996</v>
      </c>
      <c r="D110" s="1" t="s">
        <v>526</v>
      </c>
      <c r="G110" s="1" t="s">
        <v>236</v>
      </c>
      <c r="H110" s="1" t="s">
        <v>237</v>
      </c>
      <c r="I110" s="1" t="s">
        <v>595</v>
      </c>
    </row>
    <row r="111" spans="1:9" x14ac:dyDescent="0.35">
      <c r="A111" t="s">
        <v>181</v>
      </c>
      <c r="B111" s="1" t="s">
        <v>182</v>
      </c>
      <c r="C111" s="1">
        <v>1996</v>
      </c>
      <c r="D111" s="1" t="s">
        <v>226</v>
      </c>
      <c r="G111" s="1" t="s">
        <v>236</v>
      </c>
      <c r="H111" s="1" t="s">
        <v>237</v>
      </c>
      <c r="I111" s="1" t="s">
        <v>595</v>
      </c>
    </row>
    <row r="112" spans="1:9" x14ac:dyDescent="0.35">
      <c r="A112" t="s">
        <v>181</v>
      </c>
      <c r="B112" s="1" t="s">
        <v>182</v>
      </c>
      <c r="C112" s="1">
        <v>1996</v>
      </c>
      <c r="D112" s="1" t="s">
        <v>233</v>
      </c>
      <c r="G112" s="1" t="s">
        <v>236</v>
      </c>
      <c r="H112" s="1" t="s">
        <v>237</v>
      </c>
      <c r="I112" s="1" t="s">
        <v>595</v>
      </c>
    </row>
    <row r="113" spans="1:9" x14ac:dyDescent="0.35">
      <c r="A113" t="s">
        <v>181</v>
      </c>
      <c r="B113" s="1" t="s">
        <v>182</v>
      </c>
      <c r="C113" s="1">
        <v>1995</v>
      </c>
      <c r="D113" s="1" t="s">
        <v>232</v>
      </c>
      <c r="G113" s="1" t="s">
        <v>236</v>
      </c>
      <c r="H113" s="1" t="s">
        <v>237</v>
      </c>
      <c r="I113" s="1" t="s">
        <v>620</v>
      </c>
    </row>
    <row r="114" spans="1:9" x14ac:dyDescent="0.35">
      <c r="A114" t="s">
        <v>181</v>
      </c>
      <c r="B114" s="1" t="s">
        <v>182</v>
      </c>
      <c r="C114" s="1">
        <v>1995</v>
      </c>
      <c r="D114" s="1" t="s">
        <v>228</v>
      </c>
      <c r="G114" s="1" t="s">
        <v>236</v>
      </c>
      <c r="H114" s="1" t="s">
        <v>237</v>
      </c>
      <c r="I114" s="1" t="s">
        <v>619</v>
      </c>
    </row>
    <row r="115" spans="1:9" x14ac:dyDescent="0.35">
      <c r="A115" t="s">
        <v>181</v>
      </c>
      <c r="B115" s="1" t="s">
        <v>182</v>
      </c>
      <c r="C115" s="1">
        <v>1995</v>
      </c>
      <c r="D115" s="1" t="s">
        <v>230</v>
      </c>
      <c r="G115" s="1" t="s">
        <v>236</v>
      </c>
      <c r="H115" s="1" t="s">
        <v>237</v>
      </c>
      <c r="I115" s="1" t="s">
        <v>621</v>
      </c>
    </row>
    <row r="116" spans="1:9" x14ac:dyDescent="0.35">
      <c r="A116" t="s">
        <v>181</v>
      </c>
      <c r="B116" s="1" t="s">
        <v>182</v>
      </c>
      <c r="C116" s="1">
        <v>1995</v>
      </c>
      <c r="D116" s="1" t="s">
        <v>227</v>
      </c>
      <c r="G116" s="1" t="s">
        <v>236</v>
      </c>
      <c r="H116" s="1" t="s">
        <v>237</v>
      </c>
      <c r="I116" s="1" t="s">
        <v>622</v>
      </c>
    </row>
    <row r="117" spans="1:9" x14ac:dyDescent="0.35">
      <c r="A117" t="s">
        <v>181</v>
      </c>
      <c r="B117" s="1" t="s">
        <v>182</v>
      </c>
      <c r="C117" s="1">
        <v>1995</v>
      </c>
      <c r="D117" s="1" t="s">
        <v>526</v>
      </c>
      <c r="G117" s="1" t="s">
        <v>236</v>
      </c>
      <c r="H117" s="1" t="s">
        <v>237</v>
      </c>
      <c r="I117" s="1" t="s">
        <v>623</v>
      </c>
    </row>
    <row r="118" spans="1:9" x14ac:dyDescent="0.35">
      <c r="A118" t="s">
        <v>181</v>
      </c>
      <c r="B118" s="1" t="s">
        <v>182</v>
      </c>
      <c r="C118" s="1">
        <v>1995</v>
      </c>
      <c r="D118" s="1" t="s">
        <v>226</v>
      </c>
      <c r="G118" s="1" t="s">
        <v>236</v>
      </c>
      <c r="H118" s="1" t="s">
        <v>237</v>
      </c>
      <c r="I118" s="1" t="s">
        <v>624</v>
      </c>
    </row>
    <row r="119" spans="1:9" x14ac:dyDescent="0.35">
      <c r="A119" t="s">
        <v>181</v>
      </c>
      <c r="B119" s="1" t="s">
        <v>182</v>
      </c>
      <c r="C119" s="1">
        <v>1995</v>
      </c>
      <c r="D119" s="1" t="s">
        <v>233</v>
      </c>
      <c r="G119" s="1" t="s">
        <v>236</v>
      </c>
      <c r="H119" s="1" t="s">
        <v>237</v>
      </c>
      <c r="I119" s="1" t="s">
        <v>625</v>
      </c>
    </row>
    <row r="120" spans="1:9" x14ac:dyDescent="0.35">
      <c r="A120" t="s">
        <v>181</v>
      </c>
      <c r="B120" s="1" t="s">
        <v>182</v>
      </c>
      <c r="C120" s="1">
        <v>1995</v>
      </c>
      <c r="D120" s="1" t="s">
        <v>616</v>
      </c>
      <c r="I120" s="1" t="s">
        <v>626</v>
      </c>
    </row>
    <row r="121" spans="1:9" x14ac:dyDescent="0.35">
      <c r="A121" t="s">
        <v>181</v>
      </c>
      <c r="B121" s="1" t="s">
        <v>182</v>
      </c>
      <c r="C121" s="1">
        <v>1995</v>
      </c>
      <c r="D121" s="1" t="s">
        <v>617</v>
      </c>
      <c r="I121" s="1" t="s">
        <v>627</v>
      </c>
    </row>
    <row r="122" spans="1:9" x14ac:dyDescent="0.35">
      <c r="A122" t="s">
        <v>181</v>
      </c>
      <c r="B122" s="1" t="s">
        <v>182</v>
      </c>
      <c r="C122" s="1">
        <v>1995</v>
      </c>
      <c r="D122" s="1" t="s">
        <v>618</v>
      </c>
      <c r="I122" s="1" t="s">
        <v>628</v>
      </c>
    </row>
  </sheetData>
  <phoneticPr fontId="5" type="noConversion"/>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5"/>
  <sheetViews>
    <sheetView topLeftCell="A13" workbookViewId="0">
      <selection activeCell="C34" sqref="C34:C35"/>
    </sheetView>
  </sheetViews>
  <sheetFormatPr defaultColWidth="8.90625" defaultRowHeight="14.5" x14ac:dyDescent="0.35"/>
  <cols>
    <col min="1" max="1" width="6.6328125" style="1" bestFit="1" customWidth="1"/>
    <col min="2" max="2" width="5.6328125" style="1" bestFit="1" customWidth="1"/>
    <col min="3" max="3" width="7" style="1" bestFit="1" customWidth="1"/>
    <col min="4" max="4" width="10.6328125" style="1" bestFit="1" customWidth="1"/>
    <col min="5" max="5" width="17.54296875" style="1" customWidth="1"/>
    <col min="6" max="6" width="7.36328125" style="1" bestFit="1" customWidth="1"/>
    <col min="7" max="7" width="10.36328125" style="1" bestFit="1" customWidth="1"/>
    <col min="8" max="8" width="10.08984375" style="1" bestFit="1" customWidth="1"/>
    <col min="9" max="9" width="12.36328125" style="1" bestFit="1" customWidth="1"/>
    <col min="10" max="10" width="10.453125" style="1" bestFit="1" customWidth="1"/>
    <col min="11" max="11" width="9.6328125" style="1" bestFit="1" customWidth="1"/>
    <col min="12" max="12" width="10.36328125" style="1" bestFit="1" customWidth="1"/>
    <col min="13" max="13" width="5.6328125" style="1" bestFit="1" customWidth="1"/>
    <col min="14" max="16384" width="8.90625" style="1"/>
  </cols>
  <sheetData>
    <row r="1" spans="1:13" x14ac:dyDescent="0.35">
      <c r="A1" s="2" t="s">
        <v>0</v>
      </c>
      <c r="B1" s="2" t="s">
        <v>27</v>
      </c>
      <c r="C1" s="2" t="s">
        <v>2</v>
      </c>
      <c r="D1" s="4" t="s">
        <v>26</v>
      </c>
      <c r="E1" s="4" t="s">
        <v>130</v>
      </c>
      <c r="F1" s="4" t="s">
        <v>131</v>
      </c>
      <c r="G1" s="4" t="s">
        <v>28</v>
      </c>
      <c r="H1" s="4" t="s">
        <v>132</v>
      </c>
      <c r="I1" s="4" t="s">
        <v>133</v>
      </c>
      <c r="J1" s="4" t="s">
        <v>158</v>
      </c>
      <c r="K1" s="4" t="s">
        <v>29</v>
      </c>
      <c r="L1" s="4" t="s">
        <v>30</v>
      </c>
      <c r="M1" s="4" t="s">
        <v>96</v>
      </c>
    </row>
    <row r="2" spans="1:13" x14ac:dyDescent="0.35">
      <c r="A2" t="s">
        <v>181</v>
      </c>
      <c r="B2" s="1" t="s">
        <v>182</v>
      </c>
      <c r="C2" s="1">
        <v>2014</v>
      </c>
      <c r="D2" s="1" t="s">
        <v>270</v>
      </c>
      <c r="E2" s="1" t="s">
        <v>271</v>
      </c>
      <c r="F2" s="1" t="s">
        <v>270</v>
      </c>
      <c r="G2" s="1">
        <v>1969</v>
      </c>
      <c r="M2" s="1" t="s">
        <v>482</v>
      </c>
    </row>
    <row r="3" spans="1:13" x14ac:dyDescent="0.35">
      <c r="A3" t="s">
        <v>181</v>
      </c>
      <c r="B3" s="1" t="s">
        <v>182</v>
      </c>
      <c r="C3" s="1">
        <v>2014</v>
      </c>
      <c r="D3" s="1" t="s">
        <v>270</v>
      </c>
      <c r="E3" s="1" t="s">
        <v>272</v>
      </c>
      <c r="F3" s="1" t="s">
        <v>273</v>
      </c>
      <c r="G3" s="1">
        <v>1951</v>
      </c>
      <c r="H3" s="1">
        <v>1996</v>
      </c>
      <c r="I3" s="1">
        <v>2800</v>
      </c>
      <c r="M3" s="1" t="s">
        <v>483</v>
      </c>
    </row>
    <row r="4" spans="1:13" x14ac:dyDescent="0.35">
      <c r="A4" t="s">
        <v>181</v>
      </c>
      <c r="B4" s="1" t="s">
        <v>182</v>
      </c>
      <c r="C4" s="1">
        <v>2012</v>
      </c>
      <c r="D4" s="1" t="s">
        <v>270</v>
      </c>
      <c r="E4" s="1" t="s">
        <v>271</v>
      </c>
      <c r="F4" s="1" t="s">
        <v>270</v>
      </c>
      <c r="G4" s="1">
        <v>1969</v>
      </c>
    </row>
    <row r="5" spans="1:13" x14ac:dyDescent="0.35">
      <c r="A5" t="s">
        <v>181</v>
      </c>
      <c r="B5" s="1" t="s">
        <v>182</v>
      </c>
      <c r="C5" s="1">
        <v>2012</v>
      </c>
      <c r="D5" s="1" t="s">
        <v>270</v>
      </c>
      <c r="E5" s="1" t="s">
        <v>272</v>
      </c>
      <c r="F5" s="1" t="s">
        <v>273</v>
      </c>
      <c r="G5" s="1">
        <v>1951</v>
      </c>
      <c r="M5" s="1" t="s">
        <v>274</v>
      </c>
    </row>
    <row r="6" spans="1:13" x14ac:dyDescent="0.35">
      <c r="A6" t="s">
        <v>181</v>
      </c>
      <c r="B6" s="1" t="s">
        <v>182</v>
      </c>
      <c r="C6" s="1">
        <v>2011</v>
      </c>
      <c r="D6" s="1" t="s">
        <v>270</v>
      </c>
      <c r="E6" s="1" t="s">
        <v>271</v>
      </c>
      <c r="F6" s="1" t="s">
        <v>270</v>
      </c>
      <c r="G6" s="1">
        <v>1969</v>
      </c>
    </row>
    <row r="7" spans="1:13" x14ac:dyDescent="0.35">
      <c r="A7" t="s">
        <v>181</v>
      </c>
      <c r="B7" s="1" t="s">
        <v>182</v>
      </c>
      <c r="C7" s="1">
        <v>2011</v>
      </c>
      <c r="D7" s="1" t="s">
        <v>270</v>
      </c>
      <c r="E7" s="1" t="s">
        <v>272</v>
      </c>
      <c r="F7" s="1" t="s">
        <v>273</v>
      </c>
      <c r="G7" s="1">
        <v>1951</v>
      </c>
    </row>
    <row r="8" spans="1:13" x14ac:dyDescent="0.35">
      <c r="A8" t="s">
        <v>181</v>
      </c>
      <c r="B8" s="1" t="s">
        <v>182</v>
      </c>
      <c r="C8" s="1">
        <v>2009</v>
      </c>
      <c r="D8" s="1" t="s">
        <v>270</v>
      </c>
      <c r="E8" s="1" t="s">
        <v>271</v>
      </c>
      <c r="F8" s="1" t="s">
        <v>270</v>
      </c>
      <c r="G8" s="1">
        <v>1969</v>
      </c>
    </row>
    <row r="9" spans="1:13" x14ac:dyDescent="0.35">
      <c r="A9" t="s">
        <v>181</v>
      </c>
      <c r="B9" s="1" t="s">
        <v>182</v>
      </c>
      <c r="C9" s="1">
        <v>2009</v>
      </c>
      <c r="D9" s="1" t="s">
        <v>270</v>
      </c>
      <c r="E9" s="1" t="s">
        <v>272</v>
      </c>
      <c r="F9" s="1" t="s">
        <v>273</v>
      </c>
      <c r="G9" s="1">
        <v>1951</v>
      </c>
    </row>
    <row r="10" spans="1:13" x14ac:dyDescent="0.35">
      <c r="A10" t="s">
        <v>181</v>
      </c>
      <c r="B10" s="1" t="s">
        <v>182</v>
      </c>
      <c r="C10" s="1">
        <v>2008</v>
      </c>
      <c r="D10" s="1" t="s">
        <v>270</v>
      </c>
      <c r="E10" s="1" t="s">
        <v>271</v>
      </c>
      <c r="F10" s="1" t="s">
        <v>270</v>
      </c>
      <c r="G10" s="1">
        <v>1969</v>
      </c>
    </row>
    <row r="11" spans="1:13" x14ac:dyDescent="0.35">
      <c r="A11" t="s">
        <v>181</v>
      </c>
      <c r="B11" s="1" t="s">
        <v>182</v>
      </c>
      <c r="C11" s="1">
        <v>2008</v>
      </c>
      <c r="D11" s="1" t="s">
        <v>270</v>
      </c>
      <c r="E11" s="1" t="s">
        <v>272</v>
      </c>
      <c r="F11" s="1" t="s">
        <v>273</v>
      </c>
      <c r="G11" s="1">
        <v>1951</v>
      </c>
    </row>
    <row r="12" spans="1:13" x14ac:dyDescent="0.35">
      <c r="A12" t="s">
        <v>181</v>
      </c>
      <c r="B12" s="1" t="s">
        <v>182</v>
      </c>
      <c r="C12" s="1">
        <v>2007</v>
      </c>
      <c r="D12" s="1" t="s">
        <v>270</v>
      </c>
      <c r="E12" s="1" t="s">
        <v>271</v>
      </c>
      <c r="F12" s="1" t="s">
        <v>270</v>
      </c>
      <c r="G12" s="1">
        <v>1969</v>
      </c>
    </row>
    <row r="13" spans="1:13" x14ac:dyDescent="0.35">
      <c r="A13" t="s">
        <v>181</v>
      </c>
      <c r="B13" s="1" t="s">
        <v>182</v>
      </c>
      <c r="C13" s="1">
        <v>2007</v>
      </c>
      <c r="D13" s="1" t="s">
        <v>270</v>
      </c>
      <c r="E13" s="1" t="s">
        <v>272</v>
      </c>
      <c r="F13" s="1" t="s">
        <v>273</v>
      </c>
      <c r="G13" s="1">
        <v>1951</v>
      </c>
    </row>
    <row r="14" spans="1:13" x14ac:dyDescent="0.35">
      <c r="A14" t="s">
        <v>181</v>
      </c>
      <c r="B14" s="1" t="s">
        <v>182</v>
      </c>
      <c r="C14" s="1">
        <v>2006</v>
      </c>
      <c r="D14" s="1" t="s">
        <v>270</v>
      </c>
      <c r="E14" s="1" t="s">
        <v>271</v>
      </c>
      <c r="F14" s="1" t="s">
        <v>270</v>
      </c>
      <c r="G14" s="1">
        <v>1969</v>
      </c>
    </row>
    <row r="15" spans="1:13" x14ac:dyDescent="0.35">
      <c r="A15" t="s">
        <v>181</v>
      </c>
      <c r="B15" s="1" t="s">
        <v>182</v>
      </c>
      <c r="C15" s="1">
        <v>2006</v>
      </c>
      <c r="D15" s="1" t="s">
        <v>270</v>
      </c>
      <c r="E15" s="1" t="s">
        <v>272</v>
      </c>
      <c r="F15" s="1" t="s">
        <v>273</v>
      </c>
      <c r="G15" s="1">
        <v>1951</v>
      </c>
    </row>
    <row r="16" spans="1:13" x14ac:dyDescent="0.35">
      <c r="A16" t="s">
        <v>181</v>
      </c>
      <c r="B16" s="1" t="s">
        <v>182</v>
      </c>
      <c r="C16" s="1">
        <v>2005</v>
      </c>
      <c r="D16" s="1" t="s">
        <v>270</v>
      </c>
      <c r="E16" s="1" t="s">
        <v>271</v>
      </c>
      <c r="F16" s="1" t="s">
        <v>270</v>
      </c>
      <c r="G16" s="1">
        <v>1969</v>
      </c>
    </row>
    <row r="17" spans="1:13" x14ac:dyDescent="0.35">
      <c r="A17" t="s">
        <v>181</v>
      </c>
      <c r="B17" s="1" t="s">
        <v>182</v>
      </c>
      <c r="C17" s="1">
        <v>2005</v>
      </c>
      <c r="D17" s="1" t="s">
        <v>270</v>
      </c>
      <c r="E17" s="1" t="s">
        <v>272</v>
      </c>
      <c r="F17" s="1" t="s">
        <v>273</v>
      </c>
      <c r="G17" s="1">
        <v>1951</v>
      </c>
      <c r="I17" s="1">
        <v>2200</v>
      </c>
      <c r="M17" s="1" t="s">
        <v>487</v>
      </c>
    </row>
    <row r="18" spans="1:13" x14ac:dyDescent="0.35">
      <c r="A18" t="s">
        <v>181</v>
      </c>
      <c r="B18" s="1" t="s">
        <v>182</v>
      </c>
      <c r="C18" s="1">
        <v>2004</v>
      </c>
      <c r="D18" s="1" t="s">
        <v>270</v>
      </c>
      <c r="E18" s="1" t="s">
        <v>271</v>
      </c>
      <c r="F18" s="1" t="s">
        <v>270</v>
      </c>
      <c r="G18" s="1">
        <v>1969</v>
      </c>
    </row>
    <row r="19" spans="1:13" x14ac:dyDescent="0.35">
      <c r="A19" t="s">
        <v>181</v>
      </c>
      <c r="B19" s="1" t="s">
        <v>182</v>
      </c>
      <c r="C19" s="1">
        <v>2004</v>
      </c>
      <c r="D19" s="1" t="s">
        <v>270</v>
      </c>
      <c r="E19" s="1" t="s">
        <v>272</v>
      </c>
      <c r="F19" s="1" t="s">
        <v>273</v>
      </c>
      <c r="G19" s="1">
        <v>1951</v>
      </c>
      <c r="I19" s="1">
        <v>2200</v>
      </c>
      <c r="M19" s="1" t="s">
        <v>487</v>
      </c>
    </row>
    <row r="20" spans="1:13" x14ac:dyDescent="0.35">
      <c r="A20" t="s">
        <v>181</v>
      </c>
      <c r="B20" s="1" t="s">
        <v>182</v>
      </c>
      <c r="C20" s="1">
        <v>2003</v>
      </c>
      <c r="D20" s="1" t="s">
        <v>270</v>
      </c>
      <c r="E20" s="1" t="s">
        <v>271</v>
      </c>
      <c r="F20" s="1" t="s">
        <v>270</v>
      </c>
      <c r="G20" s="1">
        <v>1969</v>
      </c>
    </row>
    <row r="21" spans="1:13" x14ac:dyDescent="0.35">
      <c r="A21" t="s">
        <v>181</v>
      </c>
      <c r="B21" s="1" t="s">
        <v>182</v>
      </c>
      <c r="C21" s="1">
        <v>2003</v>
      </c>
      <c r="D21" s="1" t="s">
        <v>270</v>
      </c>
      <c r="E21" s="1" t="s">
        <v>272</v>
      </c>
      <c r="F21" s="1" t="s">
        <v>273</v>
      </c>
      <c r="G21" s="1">
        <v>1951</v>
      </c>
      <c r="I21" s="1">
        <v>2200</v>
      </c>
    </row>
    <row r="22" spans="1:13" x14ac:dyDescent="0.35">
      <c r="A22" t="s">
        <v>181</v>
      </c>
      <c r="B22" s="1" t="s">
        <v>182</v>
      </c>
      <c r="C22" s="1">
        <v>2003</v>
      </c>
      <c r="D22" s="1" t="s">
        <v>270</v>
      </c>
      <c r="E22" s="1" t="s">
        <v>271</v>
      </c>
      <c r="F22" s="1" t="s">
        <v>270</v>
      </c>
      <c r="G22" s="1">
        <v>1969</v>
      </c>
    </row>
    <row r="23" spans="1:13" x14ac:dyDescent="0.35">
      <c r="A23" t="s">
        <v>181</v>
      </c>
      <c r="B23" s="1" t="s">
        <v>182</v>
      </c>
      <c r="C23" s="1">
        <v>2003</v>
      </c>
      <c r="D23" s="1" t="s">
        <v>270</v>
      </c>
      <c r="E23" s="1" t="s">
        <v>272</v>
      </c>
      <c r="F23" s="1" t="s">
        <v>273</v>
      </c>
      <c r="G23" s="1">
        <v>1951</v>
      </c>
      <c r="I23" s="1">
        <v>2200</v>
      </c>
    </row>
    <row r="24" spans="1:13" x14ac:dyDescent="0.35">
      <c r="A24" t="s">
        <v>181</v>
      </c>
      <c r="B24" s="1" t="s">
        <v>182</v>
      </c>
      <c r="C24" s="1">
        <v>2000</v>
      </c>
      <c r="D24" s="1" t="s">
        <v>270</v>
      </c>
      <c r="E24" s="1" t="s">
        <v>271</v>
      </c>
      <c r="F24" s="1" t="s">
        <v>270</v>
      </c>
      <c r="G24" s="1">
        <v>1969</v>
      </c>
    </row>
    <row r="25" spans="1:13" x14ac:dyDescent="0.35">
      <c r="A25" t="s">
        <v>181</v>
      </c>
      <c r="B25" s="1" t="s">
        <v>182</v>
      </c>
      <c r="C25" s="1">
        <v>2000</v>
      </c>
      <c r="D25" s="1" t="s">
        <v>270</v>
      </c>
      <c r="E25" s="1" t="s">
        <v>272</v>
      </c>
      <c r="F25" s="1" t="s">
        <v>273</v>
      </c>
      <c r="G25" s="1">
        <v>1951</v>
      </c>
    </row>
    <row r="26" spans="1:13" x14ac:dyDescent="0.35">
      <c r="A26" t="s">
        <v>181</v>
      </c>
      <c r="B26" s="1" t="s">
        <v>182</v>
      </c>
      <c r="C26" s="1">
        <v>2001</v>
      </c>
      <c r="D26" s="1" t="s">
        <v>270</v>
      </c>
      <c r="E26" s="1" t="s">
        <v>271</v>
      </c>
      <c r="F26" s="1" t="s">
        <v>270</v>
      </c>
      <c r="G26" s="1">
        <v>1969</v>
      </c>
    </row>
    <row r="27" spans="1:13" x14ac:dyDescent="0.35">
      <c r="A27" t="s">
        <v>181</v>
      </c>
      <c r="B27" s="1" t="s">
        <v>182</v>
      </c>
      <c r="C27" s="1">
        <v>2001</v>
      </c>
      <c r="D27" s="1" t="s">
        <v>270</v>
      </c>
      <c r="E27" s="1" t="s">
        <v>272</v>
      </c>
      <c r="F27" s="1" t="s">
        <v>273</v>
      </c>
      <c r="G27" s="1">
        <v>1951</v>
      </c>
    </row>
    <row r="28" spans="1:13" x14ac:dyDescent="0.35">
      <c r="A28" t="s">
        <v>181</v>
      </c>
      <c r="B28" s="1" t="s">
        <v>182</v>
      </c>
      <c r="C28" s="1">
        <v>1999</v>
      </c>
      <c r="D28" s="1" t="s">
        <v>270</v>
      </c>
      <c r="E28" s="1" t="s">
        <v>271</v>
      </c>
      <c r="F28" s="1" t="s">
        <v>270</v>
      </c>
      <c r="G28" s="1">
        <v>1969</v>
      </c>
    </row>
    <row r="29" spans="1:13" x14ac:dyDescent="0.35">
      <c r="A29" t="s">
        <v>181</v>
      </c>
      <c r="B29" s="1" t="s">
        <v>182</v>
      </c>
      <c r="C29" s="1">
        <v>1999</v>
      </c>
      <c r="D29" s="1" t="s">
        <v>270</v>
      </c>
      <c r="E29" s="1" t="s">
        <v>272</v>
      </c>
      <c r="F29" s="1" t="s">
        <v>273</v>
      </c>
      <c r="G29" s="1">
        <v>1951</v>
      </c>
    </row>
    <row r="30" spans="1:13" x14ac:dyDescent="0.35">
      <c r="A30" t="s">
        <v>181</v>
      </c>
      <c r="B30" s="1" t="s">
        <v>182</v>
      </c>
      <c r="C30" s="1">
        <v>1998</v>
      </c>
      <c r="D30" s="1" t="s">
        <v>270</v>
      </c>
      <c r="E30" s="1" t="s">
        <v>271</v>
      </c>
      <c r="F30" s="1" t="s">
        <v>270</v>
      </c>
      <c r="G30" s="1">
        <v>1969</v>
      </c>
    </row>
    <row r="31" spans="1:13" x14ac:dyDescent="0.35">
      <c r="A31" t="s">
        <v>181</v>
      </c>
      <c r="B31" s="1" t="s">
        <v>182</v>
      </c>
      <c r="C31" s="1">
        <v>1998</v>
      </c>
      <c r="D31" s="1" t="s">
        <v>270</v>
      </c>
      <c r="E31" s="1" t="s">
        <v>272</v>
      </c>
      <c r="F31" s="1" t="s">
        <v>273</v>
      </c>
      <c r="G31" s="1">
        <v>1951</v>
      </c>
    </row>
    <row r="32" spans="1:13" x14ac:dyDescent="0.35">
      <c r="A32" t="s">
        <v>181</v>
      </c>
      <c r="B32" s="1" t="s">
        <v>182</v>
      </c>
      <c r="C32" s="1">
        <v>1995</v>
      </c>
      <c r="D32" s="1" t="s">
        <v>270</v>
      </c>
      <c r="E32" s="1" t="s">
        <v>271</v>
      </c>
      <c r="F32" s="1" t="s">
        <v>270</v>
      </c>
      <c r="G32" s="1">
        <v>1969</v>
      </c>
    </row>
    <row r="33" spans="1:7" x14ac:dyDescent="0.35">
      <c r="A33" t="s">
        <v>181</v>
      </c>
      <c r="B33" s="1" t="s">
        <v>182</v>
      </c>
      <c r="C33" s="1">
        <v>1995</v>
      </c>
      <c r="D33" s="1" t="s">
        <v>270</v>
      </c>
      <c r="E33" s="1" t="s">
        <v>272</v>
      </c>
      <c r="F33" s="1" t="s">
        <v>273</v>
      </c>
      <c r="G33" s="1">
        <v>1951</v>
      </c>
    </row>
    <row r="34" spans="1:7" x14ac:dyDescent="0.35">
      <c r="A34" t="s">
        <v>181</v>
      </c>
      <c r="B34" s="1" t="s">
        <v>182</v>
      </c>
      <c r="C34" s="1">
        <v>1993</v>
      </c>
      <c r="D34" s="1" t="s">
        <v>270</v>
      </c>
      <c r="E34" s="1" t="s">
        <v>271</v>
      </c>
      <c r="F34" s="1" t="s">
        <v>270</v>
      </c>
      <c r="G34" s="1">
        <v>1969</v>
      </c>
    </row>
    <row r="35" spans="1:7" x14ac:dyDescent="0.35">
      <c r="A35" t="s">
        <v>181</v>
      </c>
      <c r="B35" s="1" t="s">
        <v>182</v>
      </c>
      <c r="C35" s="1">
        <v>1993</v>
      </c>
      <c r="D35" s="1" t="s">
        <v>270</v>
      </c>
      <c r="E35" s="1" t="s">
        <v>272</v>
      </c>
      <c r="F35" s="1" t="s">
        <v>273</v>
      </c>
      <c r="G35" s="1">
        <v>1951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75"/>
  <sheetViews>
    <sheetView tabSelected="1" topLeftCell="C1" workbookViewId="0">
      <pane ySplit="1" topLeftCell="A2" activePane="bottomLeft" state="frozen"/>
      <selection pane="bottomLeft" activeCell="G10" sqref="G10"/>
    </sheetView>
  </sheetViews>
  <sheetFormatPr defaultColWidth="8.90625" defaultRowHeight="14.5" x14ac:dyDescent="0.35"/>
  <cols>
    <col min="1" max="3" width="8.90625" style="1"/>
    <col min="4" max="4" width="13.1796875" style="1" customWidth="1"/>
    <col min="5" max="5" width="9.7265625" style="1" customWidth="1"/>
    <col min="6" max="8" width="8.90625" style="1"/>
    <col min="9" max="9" width="14.26953125" style="1" customWidth="1"/>
    <col min="10" max="16384" width="8.90625" style="1"/>
  </cols>
  <sheetData>
    <row r="1" spans="1:10" x14ac:dyDescent="0.35">
      <c r="A1" s="55" t="s">
        <v>0</v>
      </c>
      <c r="B1" s="55" t="s">
        <v>27</v>
      </c>
      <c r="C1" s="55" t="s">
        <v>2</v>
      </c>
      <c r="D1" s="55" t="s">
        <v>24</v>
      </c>
      <c r="E1" s="56" t="s">
        <v>134</v>
      </c>
      <c r="F1" s="56" t="s">
        <v>135</v>
      </c>
      <c r="G1" s="55" t="s">
        <v>136</v>
      </c>
      <c r="H1" s="56" t="s">
        <v>110</v>
      </c>
      <c r="I1" s="56" t="s">
        <v>25</v>
      </c>
      <c r="J1" s="56" t="s">
        <v>96</v>
      </c>
    </row>
    <row r="2" spans="1:10" hidden="1" x14ac:dyDescent="0.35">
      <c r="A2" s="57" t="s">
        <v>181</v>
      </c>
      <c r="B2" s="57" t="s">
        <v>182</v>
      </c>
      <c r="C2" s="57">
        <v>2014</v>
      </c>
      <c r="D2" s="57" t="s">
        <v>183</v>
      </c>
      <c r="E2" s="57" t="s">
        <v>275</v>
      </c>
      <c r="F2" s="57" t="s">
        <v>276</v>
      </c>
      <c r="G2" s="57"/>
      <c r="H2" s="57">
        <v>2013</v>
      </c>
      <c r="I2" s="57">
        <v>39887</v>
      </c>
      <c r="J2" s="57"/>
    </row>
    <row r="3" spans="1:10" hidden="1" x14ac:dyDescent="0.35">
      <c r="A3" s="57" t="s">
        <v>181</v>
      </c>
      <c r="B3" s="57" t="s">
        <v>182</v>
      </c>
      <c r="C3" s="57">
        <v>1993</v>
      </c>
      <c r="D3" s="57" t="s">
        <v>183</v>
      </c>
      <c r="E3" s="57" t="s">
        <v>275</v>
      </c>
      <c r="F3" s="57" t="s">
        <v>277</v>
      </c>
      <c r="G3" s="57"/>
      <c r="H3" s="57">
        <v>1985</v>
      </c>
      <c r="I3" s="57">
        <v>473</v>
      </c>
      <c r="J3" s="57"/>
    </row>
    <row r="4" spans="1:10" x14ac:dyDescent="0.35">
      <c r="A4" s="57" t="s">
        <v>181</v>
      </c>
      <c r="B4" s="57" t="s">
        <v>182</v>
      </c>
      <c r="C4" s="57">
        <v>1993</v>
      </c>
      <c r="D4" s="57" t="s">
        <v>183</v>
      </c>
      <c r="E4" s="57" t="s">
        <v>275</v>
      </c>
      <c r="F4" s="57" t="s">
        <v>278</v>
      </c>
      <c r="G4" s="57"/>
      <c r="H4" s="57">
        <v>1985</v>
      </c>
      <c r="I4" s="57">
        <v>131</v>
      </c>
      <c r="J4" s="57"/>
    </row>
    <row r="5" spans="1:10" hidden="1" x14ac:dyDescent="0.35">
      <c r="A5" s="57" t="s">
        <v>181</v>
      </c>
      <c r="B5" s="57" t="s">
        <v>182</v>
      </c>
      <c r="C5" s="57">
        <v>2014</v>
      </c>
      <c r="D5" s="57" t="s">
        <v>183</v>
      </c>
      <c r="E5" s="57" t="s">
        <v>275</v>
      </c>
      <c r="F5" s="57" t="s">
        <v>279</v>
      </c>
      <c r="G5" s="57"/>
      <c r="H5" s="57">
        <v>2013</v>
      </c>
      <c r="I5" s="57">
        <v>531</v>
      </c>
      <c r="J5" s="57"/>
    </row>
    <row r="6" spans="1:10" hidden="1" x14ac:dyDescent="0.35">
      <c r="A6" s="57" t="s">
        <v>181</v>
      </c>
      <c r="B6" s="57" t="s">
        <v>182</v>
      </c>
      <c r="C6" s="57">
        <v>2014</v>
      </c>
      <c r="D6" s="57" t="s">
        <v>183</v>
      </c>
      <c r="E6" s="57" t="s">
        <v>275</v>
      </c>
      <c r="F6" s="57" t="s">
        <v>280</v>
      </c>
      <c r="G6" s="57"/>
      <c r="H6" s="57">
        <v>2013</v>
      </c>
      <c r="I6" s="57">
        <v>10</v>
      </c>
      <c r="J6" s="57"/>
    </row>
    <row r="7" spans="1:10" hidden="1" x14ac:dyDescent="0.35">
      <c r="A7" s="57" t="s">
        <v>181</v>
      </c>
      <c r="B7" s="57" t="s">
        <v>182</v>
      </c>
      <c r="C7" s="57">
        <v>2014</v>
      </c>
      <c r="D7" s="57" t="s">
        <v>183</v>
      </c>
      <c r="E7" s="57" t="s">
        <v>281</v>
      </c>
      <c r="F7" s="57" t="s">
        <v>281</v>
      </c>
      <c r="G7" s="57"/>
      <c r="H7" s="57">
        <v>2013</v>
      </c>
      <c r="I7" s="57">
        <v>42732</v>
      </c>
      <c r="J7" s="57"/>
    </row>
    <row r="8" spans="1:10" hidden="1" x14ac:dyDescent="0.35">
      <c r="A8" s="57" t="s">
        <v>181</v>
      </c>
      <c r="B8" s="57" t="s">
        <v>182</v>
      </c>
      <c r="C8" s="57">
        <v>2014</v>
      </c>
      <c r="D8" s="57" t="s">
        <v>183</v>
      </c>
      <c r="E8" s="57" t="s">
        <v>275</v>
      </c>
      <c r="F8" s="57" t="s">
        <v>276</v>
      </c>
      <c r="G8" s="57"/>
      <c r="H8" s="57">
        <v>2012</v>
      </c>
      <c r="I8" s="57">
        <v>39942</v>
      </c>
      <c r="J8" s="57"/>
    </row>
    <row r="9" spans="1:10" hidden="1" x14ac:dyDescent="0.35">
      <c r="A9" s="57" t="s">
        <v>181</v>
      </c>
      <c r="B9" s="57" t="s">
        <v>182</v>
      </c>
      <c r="C9" s="57">
        <v>1993</v>
      </c>
      <c r="D9" s="57" t="s">
        <v>183</v>
      </c>
      <c r="E9" s="57" t="s">
        <v>275</v>
      </c>
      <c r="F9" s="57" t="s">
        <v>277</v>
      </c>
      <c r="G9" s="57"/>
      <c r="H9" s="57">
        <v>1986</v>
      </c>
      <c r="I9" s="57">
        <v>478</v>
      </c>
      <c r="J9" s="57"/>
    </row>
    <row r="10" spans="1:10" x14ac:dyDescent="0.35">
      <c r="A10" s="57" t="s">
        <v>181</v>
      </c>
      <c r="B10" s="57" t="s">
        <v>182</v>
      </c>
      <c r="C10" s="57">
        <v>1993</v>
      </c>
      <c r="D10" s="57" t="s">
        <v>183</v>
      </c>
      <c r="E10" s="57" t="s">
        <v>275</v>
      </c>
      <c r="F10" s="57" t="s">
        <v>278</v>
      </c>
      <c r="G10" s="57"/>
      <c r="H10" s="57">
        <v>1986</v>
      </c>
      <c r="I10" s="57">
        <v>130</v>
      </c>
      <c r="J10" s="57"/>
    </row>
    <row r="11" spans="1:10" hidden="1" x14ac:dyDescent="0.35">
      <c r="A11" s="57" t="s">
        <v>181</v>
      </c>
      <c r="B11" s="57" t="s">
        <v>182</v>
      </c>
      <c r="C11" s="57">
        <v>2014</v>
      </c>
      <c r="D11" s="57" t="s">
        <v>183</v>
      </c>
      <c r="E11" s="57" t="s">
        <v>275</v>
      </c>
      <c r="F11" s="57" t="s">
        <v>279</v>
      </c>
      <c r="G11" s="57"/>
      <c r="H11" s="57">
        <v>2012</v>
      </c>
      <c r="I11" s="57">
        <v>516</v>
      </c>
      <c r="J11" s="57"/>
    </row>
    <row r="12" spans="1:10" hidden="1" x14ac:dyDescent="0.35">
      <c r="A12" s="57" t="s">
        <v>181</v>
      </c>
      <c r="B12" s="57" t="s">
        <v>182</v>
      </c>
      <c r="C12" s="57">
        <v>2014</v>
      </c>
      <c r="D12" s="57" t="s">
        <v>183</v>
      </c>
      <c r="E12" s="57" t="s">
        <v>275</v>
      </c>
      <c r="F12" s="57" t="s">
        <v>280</v>
      </c>
      <c r="G12" s="57"/>
      <c r="H12" s="57">
        <v>2012</v>
      </c>
      <c r="I12" s="57">
        <v>10</v>
      </c>
      <c r="J12" s="57"/>
    </row>
    <row r="13" spans="1:10" hidden="1" x14ac:dyDescent="0.35">
      <c r="A13" s="57" t="s">
        <v>181</v>
      </c>
      <c r="B13" s="57" t="s">
        <v>182</v>
      </c>
      <c r="C13" s="57">
        <v>2014</v>
      </c>
      <c r="D13" s="57" t="s">
        <v>183</v>
      </c>
      <c r="E13" s="57" t="s">
        <v>281</v>
      </c>
      <c r="F13" s="57" t="s">
        <v>281</v>
      </c>
      <c r="G13" s="57"/>
      <c r="H13" s="57">
        <v>2012</v>
      </c>
      <c r="I13" s="57">
        <v>42774</v>
      </c>
      <c r="J13" s="57"/>
    </row>
    <row r="14" spans="1:10" hidden="1" x14ac:dyDescent="0.35">
      <c r="A14" s="57" t="s">
        <v>181</v>
      </c>
      <c r="B14" s="57" t="s">
        <v>182</v>
      </c>
      <c r="C14" s="57">
        <v>2014</v>
      </c>
      <c r="D14" s="57" t="s">
        <v>183</v>
      </c>
      <c r="E14" s="57" t="s">
        <v>275</v>
      </c>
      <c r="F14" s="57" t="s">
        <v>276</v>
      </c>
      <c r="G14" s="57"/>
      <c r="H14" s="57">
        <v>2011</v>
      </c>
      <c r="I14" s="57">
        <v>39720</v>
      </c>
      <c r="J14" s="57"/>
    </row>
    <row r="15" spans="1:10" hidden="1" x14ac:dyDescent="0.35">
      <c r="A15" s="57" t="s">
        <v>181</v>
      </c>
      <c r="B15" s="57" t="s">
        <v>182</v>
      </c>
      <c r="C15" s="57">
        <v>1993</v>
      </c>
      <c r="D15" s="57" t="s">
        <v>183</v>
      </c>
      <c r="E15" s="57" t="s">
        <v>275</v>
      </c>
      <c r="F15" s="57" t="s">
        <v>277</v>
      </c>
      <c r="G15" s="57"/>
      <c r="H15" s="57">
        <v>1987</v>
      </c>
      <c r="I15" s="57">
        <v>1595</v>
      </c>
      <c r="J15" s="57"/>
    </row>
    <row r="16" spans="1:10" x14ac:dyDescent="0.35">
      <c r="A16" s="57" t="s">
        <v>181</v>
      </c>
      <c r="B16" s="57" t="s">
        <v>182</v>
      </c>
      <c r="C16" s="57">
        <v>1993</v>
      </c>
      <c r="D16" s="57" t="s">
        <v>183</v>
      </c>
      <c r="E16" s="57" t="s">
        <v>275</v>
      </c>
      <c r="F16" s="57" t="s">
        <v>278</v>
      </c>
      <c r="G16" s="57"/>
      <c r="H16" s="57">
        <v>1987</v>
      </c>
      <c r="I16" s="57">
        <v>130</v>
      </c>
      <c r="J16" s="57"/>
    </row>
    <row r="17" spans="1:10" hidden="1" x14ac:dyDescent="0.35">
      <c r="A17" s="57" t="s">
        <v>181</v>
      </c>
      <c r="B17" s="57" t="s">
        <v>182</v>
      </c>
      <c r="C17" s="57">
        <v>2014</v>
      </c>
      <c r="D17" s="57" t="s">
        <v>183</v>
      </c>
      <c r="E17" s="57" t="s">
        <v>275</v>
      </c>
      <c r="F17" s="57" t="s">
        <v>279</v>
      </c>
      <c r="G17" s="57"/>
      <c r="H17" s="57">
        <v>2011</v>
      </c>
      <c r="I17" s="57">
        <v>516</v>
      </c>
      <c r="J17" s="57"/>
    </row>
    <row r="18" spans="1:10" hidden="1" x14ac:dyDescent="0.35">
      <c r="A18" s="57" t="s">
        <v>181</v>
      </c>
      <c r="B18" s="57" t="s">
        <v>182</v>
      </c>
      <c r="C18" s="57">
        <v>2014</v>
      </c>
      <c r="D18" s="57" t="s">
        <v>183</v>
      </c>
      <c r="E18" s="57" t="s">
        <v>275</v>
      </c>
      <c r="F18" s="57" t="s">
        <v>280</v>
      </c>
      <c r="G18" s="57"/>
      <c r="H18" s="57">
        <v>2011</v>
      </c>
      <c r="I18" s="57">
        <v>10</v>
      </c>
      <c r="J18" s="57"/>
    </row>
    <row r="19" spans="1:10" hidden="1" x14ac:dyDescent="0.35">
      <c r="A19" s="57" t="s">
        <v>181</v>
      </c>
      <c r="B19" s="57" t="s">
        <v>182</v>
      </c>
      <c r="C19" s="57">
        <v>2014</v>
      </c>
      <c r="D19" s="57" t="s">
        <v>183</v>
      </c>
      <c r="E19" s="57" t="s">
        <v>281</v>
      </c>
      <c r="F19" s="57" t="s">
        <v>281</v>
      </c>
      <c r="G19" s="57"/>
      <c r="H19" s="57">
        <v>2011</v>
      </c>
      <c r="I19" s="57">
        <v>42516</v>
      </c>
      <c r="J19" s="57"/>
    </row>
    <row r="20" spans="1:10" hidden="1" x14ac:dyDescent="0.35">
      <c r="A20" s="57" t="s">
        <v>181</v>
      </c>
      <c r="B20" s="57" t="s">
        <v>182</v>
      </c>
      <c r="C20" s="57">
        <v>2014</v>
      </c>
      <c r="D20" s="57" t="s">
        <v>183</v>
      </c>
      <c r="E20" s="57" t="s">
        <v>275</v>
      </c>
      <c r="F20" s="57" t="s">
        <v>276</v>
      </c>
      <c r="G20" s="57"/>
      <c r="H20" s="57">
        <v>2010</v>
      </c>
      <c r="I20" s="57">
        <v>39767</v>
      </c>
      <c r="J20" s="57"/>
    </row>
    <row r="21" spans="1:10" hidden="1" x14ac:dyDescent="0.35">
      <c r="A21" s="57" t="s">
        <v>181</v>
      </c>
      <c r="B21" s="57" t="s">
        <v>182</v>
      </c>
      <c r="C21" s="57">
        <v>1993</v>
      </c>
      <c r="D21" s="57" t="s">
        <v>183</v>
      </c>
      <c r="E21" s="57" t="s">
        <v>275</v>
      </c>
      <c r="F21" s="57" t="s">
        <v>277</v>
      </c>
      <c r="G21" s="57"/>
      <c r="H21" s="57">
        <v>1988</v>
      </c>
      <c r="I21" s="57">
        <v>1616</v>
      </c>
      <c r="J21" s="57"/>
    </row>
    <row r="22" spans="1:10" x14ac:dyDescent="0.35">
      <c r="A22" s="57" t="s">
        <v>181</v>
      </c>
      <c r="B22" s="57" t="s">
        <v>182</v>
      </c>
      <c r="C22" s="57">
        <v>1993</v>
      </c>
      <c r="D22" s="57" t="s">
        <v>183</v>
      </c>
      <c r="E22" s="57" t="s">
        <v>275</v>
      </c>
      <c r="F22" s="57" t="s">
        <v>278</v>
      </c>
      <c r="G22" s="57"/>
      <c r="H22" s="57">
        <v>1988</v>
      </c>
      <c r="I22" s="57">
        <v>131</v>
      </c>
      <c r="J22" s="57"/>
    </row>
    <row r="23" spans="1:10" hidden="1" x14ac:dyDescent="0.35">
      <c r="A23" s="57" t="s">
        <v>181</v>
      </c>
      <c r="B23" s="57" t="s">
        <v>182</v>
      </c>
      <c r="C23" s="57">
        <v>2014</v>
      </c>
      <c r="D23" s="57" t="s">
        <v>183</v>
      </c>
      <c r="E23" s="57" t="s">
        <v>275</v>
      </c>
      <c r="F23" s="57" t="s">
        <v>279</v>
      </c>
      <c r="G23" s="57"/>
      <c r="H23" s="57">
        <v>2010</v>
      </c>
      <c r="I23" s="57">
        <v>506</v>
      </c>
      <c r="J23" s="57"/>
    </row>
    <row r="24" spans="1:10" hidden="1" x14ac:dyDescent="0.35">
      <c r="A24" s="57" t="s">
        <v>181</v>
      </c>
      <c r="B24" s="57" t="s">
        <v>182</v>
      </c>
      <c r="C24" s="57">
        <v>2014</v>
      </c>
      <c r="D24" s="57" t="s">
        <v>183</v>
      </c>
      <c r="E24" s="57" t="s">
        <v>275</v>
      </c>
      <c r="F24" s="57" t="s">
        <v>280</v>
      </c>
      <c r="G24" s="57"/>
      <c r="H24" s="57">
        <v>2010</v>
      </c>
      <c r="I24" s="57">
        <v>10</v>
      </c>
      <c r="J24" s="57"/>
    </row>
    <row r="25" spans="1:10" hidden="1" x14ac:dyDescent="0.35">
      <c r="A25" s="57" t="s">
        <v>181</v>
      </c>
      <c r="B25" s="57" t="s">
        <v>182</v>
      </c>
      <c r="C25" s="57">
        <v>2014</v>
      </c>
      <c r="D25" s="57" t="s">
        <v>183</v>
      </c>
      <c r="E25" s="57" t="s">
        <v>281</v>
      </c>
      <c r="F25" s="57" t="s">
        <v>281</v>
      </c>
      <c r="G25" s="57"/>
      <c r="H25" s="57">
        <v>2010</v>
      </c>
      <c r="I25" s="57">
        <v>42478</v>
      </c>
      <c r="J25" s="57"/>
    </row>
    <row r="26" spans="1:10" hidden="1" x14ac:dyDescent="0.35">
      <c r="A26" s="57" t="s">
        <v>181</v>
      </c>
      <c r="B26" s="57" t="s">
        <v>182</v>
      </c>
      <c r="C26" s="57">
        <v>2014</v>
      </c>
      <c r="D26" s="57" t="s">
        <v>183</v>
      </c>
      <c r="E26" s="57" t="s">
        <v>275</v>
      </c>
      <c r="F26" s="57" t="s">
        <v>276</v>
      </c>
      <c r="G26" s="57"/>
      <c r="H26" s="57">
        <v>2009</v>
      </c>
      <c r="I26" s="57">
        <v>39603</v>
      </c>
      <c r="J26" s="57"/>
    </row>
    <row r="27" spans="1:10" hidden="1" x14ac:dyDescent="0.35">
      <c r="A27" s="57" t="s">
        <v>181</v>
      </c>
      <c r="B27" s="57" t="s">
        <v>182</v>
      </c>
      <c r="C27" s="57">
        <v>1996</v>
      </c>
      <c r="D27" s="57" t="s">
        <v>183</v>
      </c>
      <c r="E27" s="57" t="s">
        <v>275</v>
      </c>
      <c r="F27" s="57" t="s">
        <v>277</v>
      </c>
      <c r="G27" s="57"/>
      <c r="H27" s="57">
        <v>1989</v>
      </c>
      <c r="I27" s="57">
        <v>1661</v>
      </c>
      <c r="J27" s="57"/>
    </row>
    <row r="28" spans="1:10" x14ac:dyDescent="0.35">
      <c r="A28" s="57" t="s">
        <v>181</v>
      </c>
      <c r="B28" s="57" t="s">
        <v>182</v>
      </c>
      <c r="C28" s="57">
        <v>1996</v>
      </c>
      <c r="D28" s="57" t="s">
        <v>183</v>
      </c>
      <c r="E28" s="57" t="s">
        <v>275</v>
      </c>
      <c r="F28" s="57" t="s">
        <v>278</v>
      </c>
      <c r="G28" s="57"/>
      <c r="H28" s="57">
        <v>1989</v>
      </c>
      <c r="I28" s="57">
        <v>108</v>
      </c>
      <c r="J28" s="57"/>
    </row>
    <row r="29" spans="1:10" hidden="1" x14ac:dyDescent="0.35">
      <c r="A29" s="57" t="s">
        <v>181</v>
      </c>
      <c r="B29" s="57" t="s">
        <v>182</v>
      </c>
      <c r="C29" s="57">
        <v>2014</v>
      </c>
      <c r="D29" s="57" t="s">
        <v>183</v>
      </c>
      <c r="E29" s="57" t="s">
        <v>275</v>
      </c>
      <c r="F29" s="57" t="s">
        <v>279</v>
      </c>
      <c r="G29" s="57"/>
      <c r="H29" s="57">
        <v>2009</v>
      </c>
      <c r="I29" s="57">
        <v>482</v>
      </c>
      <c r="J29" s="57"/>
    </row>
    <row r="30" spans="1:10" hidden="1" x14ac:dyDescent="0.35">
      <c r="A30" s="57" t="s">
        <v>181</v>
      </c>
      <c r="B30" s="57" t="s">
        <v>182</v>
      </c>
      <c r="C30" s="57">
        <v>2014</v>
      </c>
      <c r="D30" s="57" t="s">
        <v>183</v>
      </c>
      <c r="E30" s="57" t="s">
        <v>275</v>
      </c>
      <c r="F30" s="57" t="s">
        <v>280</v>
      </c>
      <c r="G30" s="57"/>
      <c r="H30" s="57">
        <v>2009</v>
      </c>
      <c r="I30" s="57">
        <v>10</v>
      </c>
      <c r="J30" s="57"/>
    </row>
    <row r="31" spans="1:10" hidden="1" x14ac:dyDescent="0.35">
      <c r="A31" s="57" t="s">
        <v>181</v>
      </c>
      <c r="B31" s="57" t="s">
        <v>182</v>
      </c>
      <c r="C31" s="57">
        <v>2014</v>
      </c>
      <c r="D31" s="57" t="s">
        <v>183</v>
      </c>
      <c r="E31" s="57" t="s">
        <v>281</v>
      </c>
      <c r="F31" s="57" t="s">
        <v>281</v>
      </c>
      <c r="G31" s="57"/>
      <c r="H31" s="57">
        <v>2009</v>
      </c>
      <c r="I31" s="57">
        <v>42478</v>
      </c>
      <c r="J31" s="57"/>
    </row>
    <row r="32" spans="1:10" hidden="1" x14ac:dyDescent="0.35">
      <c r="A32" s="57" t="s">
        <v>181</v>
      </c>
      <c r="B32" s="57" t="s">
        <v>182</v>
      </c>
      <c r="C32" s="57">
        <v>2014</v>
      </c>
      <c r="D32" s="57" t="s">
        <v>183</v>
      </c>
      <c r="E32" s="57" t="s">
        <v>275</v>
      </c>
      <c r="F32" s="57" t="s">
        <v>276</v>
      </c>
      <c r="G32" s="57"/>
      <c r="H32" s="57">
        <v>2008</v>
      </c>
      <c r="I32" s="57">
        <v>39380</v>
      </c>
      <c r="J32" s="57"/>
    </row>
    <row r="33" spans="1:10" hidden="1" x14ac:dyDescent="0.35">
      <c r="A33" s="57" t="s">
        <v>181</v>
      </c>
      <c r="B33" s="57" t="s">
        <v>182</v>
      </c>
      <c r="C33" s="57">
        <v>1996</v>
      </c>
      <c r="D33" s="57" t="s">
        <v>183</v>
      </c>
      <c r="E33" s="57" t="s">
        <v>275</v>
      </c>
      <c r="F33" s="57" t="s">
        <v>277</v>
      </c>
      <c r="G33" s="57"/>
      <c r="H33" s="57">
        <v>1990</v>
      </c>
      <c r="I33" s="57">
        <v>1850</v>
      </c>
      <c r="J33" s="57"/>
    </row>
    <row r="34" spans="1:10" x14ac:dyDescent="0.35">
      <c r="A34" s="57" t="s">
        <v>181</v>
      </c>
      <c r="B34" s="57" t="s">
        <v>182</v>
      </c>
      <c r="C34" s="57">
        <v>1996</v>
      </c>
      <c r="D34" s="57" t="s">
        <v>183</v>
      </c>
      <c r="E34" s="57" t="s">
        <v>275</v>
      </c>
      <c r="F34" s="57" t="s">
        <v>278</v>
      </c>
      <c r="G34" s="57"/>
      <c r="H34" s="57">
        <v>1990</v>
      </c>
      <c r="I34" s="57">
        <v>67</v>
      </c>
      <c r="J34" s="57"/>
    </row>
    <row r="35" spans="1:10" hidden="1" x14ac:dyDescent="0.35">
      <c r="A35" s="57" t="s">
        <v>181</v>
      </c>
      <c r="B35" s="57" t="s">
        <v>182</v>
      </c>
      <c r="C35" s="57">
        <v>2014</v>
      </c>
      <c r="D35" s="57" t="s">
        <v>183</v>
      </c>
      <c r="E35" s="57" t="s">
        <v>275</v>
      </c>
      <c r="F35" s="57" t="s">
        <v>279</v>
      </c>
      <c r="G35" s="57"/>
      <c r="H35" s="57">
        <v>2008</v>
      </c>
      <c r="I35" s="57">
        <v>465</v>
      </c>
      <c r="J35" s="57"/>
    </row>
    <row r="36" spans="1:10" hidden="1" x14ac:dyDescent="0.35">
      <c r="A36" s="57" t="s">
        <v>181</v>
      </c>
      <c r="B36" s="57" t="s">
        <v>182</v>
      </c>
      <c r="C36" s="57">
        <v>2014</v>
      </c>
      <c r="D36" s="57" t="s">
        <v>183</v>
      </c>
      <c r="E36" s="57" t="s">
        <v>275</v>
      </c>
      <c r="F36" s="57" t="s">
        <v>280</v>
      </c>
      <c r="G36" s="57"/>
      <c r="H36" s="57">
        <v>2008</v>
      </c>
      <c r="I36" s="57">
        <v>10</v>
      </c>
      <c r="J36" s="57"/>
    </row>
    <row r="37" spans="1:10" hidden="1" x14ac:dyDescent="0.35">
      <c r="A37" s="57" t="s">
        <v>181</v>
      </c>
      <c r="B37" s="57" t="s">
        <v>182</v>
      </c>
      <c r="C37" s="57">
        <v>2014</v>
      </c>
      <c r="D37" s="57" t="s">
        <v>183</v>
      </c>
      <c r="E37" s="57" t="s">
        <v>281</v>
      </c>
      <c r="F37" s="57" t="s">
        <v>281</v>
      </c>
      <c r="G37" s="57"/>
      <c r="H37" s="57">
        <v>2008</v>
      </c>
      <c r="I37" s="57">
        <v>42111</v>
      </c>
      <c r="J37" s="57"/>
    </row>
    <row r="38" spans="1:10" hidden="1" x14ac:dyDescent="0.35">
      <c r="A38" s="57" t="s">
        <v>181</v>
      </c>
      <c r="B38" s="57" t="s">
        <v>182</v>
      </c>
      <c r="C38" s="57">
        <v>2014</v>
      </c>
      <c r="D38" s="57" t="s">
        <v>183</v>
      </c>
      <c r="E38" s="57" t="s">
        <v>275</v>
      </c>
      <c r="F38" s="57" t="s">
        <v>276</v>
      </c>
      <c r="G38" s="57"/>
      <c r="H38" s="57">
        <v>2007</v>
      </c>
      <c r="I38" s="57">
        <v>39120</v>
      </c>
      <c r="J38" s="57"/>
    </row>
    <row r="39" spans="1:10" hidden="1" x14ac:dyDescent="0.35">
      <c r="A39" s="57" t="s">
        <v>181</v>
      </c>
      <c r="B39" s="57" t="s">
        <v>182</v>
      </c>
      <c r="C39" s="57">
        <v>1996</v>
      </c>
      <c r="D39" s="57" t="s">
        <v>183</v>
      </c>
      <c r="E39" s="57" t="s">
        <v>275</v>
      </c>
      <c r="F39" s="57" t="s">
        <v>277</v>
      </c>
      <c r="G39" s="57"/>
      <c r="H39" s="57">
        <v>1991</v>
      </c>
      <c r="I39" s="57">
        <v>1783</v>
      </c>
      <c r="J39" s="57"/>
    </row>
    <row r="40" spans="1:10" x14ac:dyDescent="0.35">
      <c r="A40" s="57" t="s">
        <v>181</v>
      </c>
      <c r="B40" s="57" t="s">
        <v>182</v>
      </c>
      <c r="C40" s="57">
        <v>1996</v>
      </c>
      <c r="D40" s="57" t="s">
        <v>183</v>
      </c>
      <c r="E40" s="57" t="s">
        <v>275</v>
      </c>
      <c r="F40" s="57" t="s">
        <v>278</v>
      </c>
      <c r="G40" s="57"/>
      <c r="H40" s="57">
        <v>1991</v>
      </c>
      <c r="I40" s="57">
        <v>68</v>
      </c>
      <c r="J40" s="57"/>
    </row>
    <row r="41" spans="1:10" hidden="1" x14ac:dyDescent="0.35">
      <c r="A41" s="57" t="s">
        <v>181</v>
      </c>
      <c r="B41" s="57" t="s">
        <v>182</v>
      </c>
      <c r="C41" s="57">
        <v>2014</v>
      </c>
      <c r="D41" s="57" t="s">
        <v>183</v>
      </c>
      <c r="E41" s="57" t="s">
        <v>275</v>
      </c>
      <c r="F41" s="57" t="s">
        <v>279</v>
      </c>
      <c r="G41" s="57"/>
      <c r="H41" s="57">
        <v>2007</v>
      </c>
      <c r="I41" s="57">
        <v>448</v>
      </c>
      <c r="J41" s="57"/>
    </row>
    <row r="42" spans="1:10" hidden="1" x14ac:dyDescent="0.35">
      <c r="A42" s="57" t="s">
        <v>181</v>
      </c>
      <c r="B42" s="57" t="s">
        <v>182</v>
      </c>
      <c r="C42" s="57">
        <v>2014</v>
      </c>
      <c r="D42" s="57" t="s">
        <v>183</v>
      </c>
      <c r="E42" s="57" t="s">
        <v>275</v>
      </c>
      <c r="F42" s="57" t="s">
        <v>280</v>
      </c>
      <c r="G42" s="57"/>
      <c r="H42" s="57">
        <v>2007</v>
      </c>
      <c r="I42" s="57">
        <v>10</v>
      </c>
      <c r="J42" s="57"/>
    </row>
    <row r="43" spans="1:10" hidden="1" x14ac:dyDescent="0.35">
      <c r="A43" s="57" t="s">
        <v>181</v>
      </c>
      <c r="B43" s="57" t="s">
        <v>182</v>
      </c>
      <c r="C43" s="57">
        <v>2014</v>
      </c>
      <c r="D43" s="57" t="s">
        <v>183</v>
      </c>
      <c r="E43" s="57" t="s">
        <v>281</v>
      </c>
      <c r="F43" s="57" t="s">
        <v>281</v>
      </c>
      <c r="G43" s="57"/>
      <c r="H43" s="57">
        <v>2007</v>
      </c>
      <c r="I43" s="57">
        <v>41830</v>
      </c>
      <c r="J43" s="57"/>
    </row>
    <row r="44" spans="1:10" hidden="1" x14ac:dyDescent="0.35">
      <c r="A44" s="57" t="s">
        <v>181</v>
      </c>
      <c r="B44" s="57" t="s">
        <v>182</v>
      </c>
      <c r="C44" s="57">
        <v>2014</v>
      </c>
      <c r="D44" s="57" t="s">
        <v>183</v>
      </c>
      <c r="E44" s="57" t="s">
        <v>275</v>
      </c>
      <c r="F44" s="57" t="s">
        <v>276</v>
      </c>
      <c r="G44" s="57"/>
      <c r="H44" s="57">
        <v>2006</v>
      </c>
      <c r="I44" s="57">
        <v>38963</v>
      </c>
      <c r="J44" s="57"/>
    </row>
    <row r="45" spans="1:10" hidden="1" x14ac:dyDescent="0.35">
      <c r="A45" s="57" t="s">
        <v>181</v>
      </c>
      <c r="B45" s="57" t="s">
        <v>182</v>
      </c>
      <c r="C45" s="57">
        <v>1996</v>
      </c>
      <c r="D45" s="57" t="s">
        <v>183</v>
      </c>
      <c r="E45" s="57" t="s">
        <v>275</v>
      </c>
      <c r="F45" s="57" t="s">
        <v>277</v>
      </c>
      <c r="G45" s="57"/>
      <c r="H45" s="57">
        <v>1992</v>
      </c>
      <c r="I45" s="57">
        <v>1792</v>
      </c>
      <c r="J45" s="57"/>
    </row>
    <row r="46" spans="1:10" x14ac:dyDescent="0.35">
      <c r="A46" s="57" t="s">
        <v>181</v>
      </c>
      <c r="B46" s="57" t="s">
        <v>182</v>
      </c>
      <c r="C46" s="57">
        <v>1996</v>
      </c>
      <c r="D46" s="57" t="s">
        <v>183</v>
      </c>
      <c r="E46" s="57" t="s">
        <v>275</v>
      </c>
      <c r="F46" s="57" t="s">
        <v>278</v>
      </c>
      <c r="G46" s="57"/>
      <c r="H46" s="57">
        <v>1992</v>
      </c>
      <c r="I46" s="57">
        <v>65</v>
      </c>
      <c r="J46" s="57"/>
    </row>
    <row r="47" spans="1:10" hidden="1" x14ac:dyDescent="0.35">
      <c r="A47" s="57" t="s">
        <v>181</v>
      </c>
      <c r="B47" s="57" t="s">
        <v>182</v>
      </c>
      <c r="C47" s="57">
        <v>2014</v>
      </c>
      <c r="D47" s="57" t="s">
        <v>183</v>
      </c>
      <c r="E47" s="57" t="s">
        <v>275</v>
      </c>
      <c r="F47" s="57" t="s">
        <v>279</v>
      </c>
      <c r="G47" s="57"/>
      <c r="H47" s="57">
        <v>2006</v>
      </c>
      <c r="I47" s="57">
        <v>429</v>
      </c>
      <c r="J47" s="57"/>
    </row>
    <row r="48" spans="1:10" hidden="1" x14ac:dyDescent="0.35">
      <c r="A48" s="57" t="s">
        <v>181</v>
      </c>
      <c r="B48" s="57" t="s">
        <v>182</v>
      </c>
      <c r="C48" s="57">
        <v>2014</v>
      </c>
      <c r="D48" s="57" t="s">
        <v>183</v>
      </c>
      <c r="E48" s="57" t="s">
        <v>275</v>
      </c>
      <c r="F48" s="57" t="s">
        <v>280</v>
      </c>
      <c r="G48" s="57"/>
      <c r="H48" s="57">
        <v>2006</v>
      </c>
      <c r="I48" s="57">
        <v>11</v>
      </c>
      <c r="J48" s="57"/>
    </row>
    <row r="49" spans="1:10" hidden="1" x14ac:dyDescent="0.35">
      <c r="A49" s="57" t="s">
        <v>181</v>
      </c>
      <c r="B49" s="57" t="s">
        <v>182</v>
      </c>
      <c r="C49" s="57">
        <v>2014</v>
      </c>
      <c r="D49" s="57" t="s">
        <v>183</v>
      </c>
      <c r="E49" s="57" t="s">
        <v>281</v>
      </c>
      <c r="F49" s="57" t="s">
        <v>281</v>
      </c>
      <c r="G49" s="57"/>
      <c r="H49" s="57">
        <v>2006</v>
      </c>
      <c r="I49" s="57">
        <v>41645</v>
      </c>
      <c r="J49" s="57"/>
    </row>
    <row r="50" spans="1:10" hidden="1" x14ac:dyDescent="0.35">
      <c r="A50" s="57" t="s">
        <v>181</v>
      </c>
      <c r="B50" s="57" t="s">
        <v>182</v>
      </c>
      <c r="C50" s="57">
        <v>2014</v>
      </c>
      <c r="D50" s="57" t="s">
        <v>183</v>
      </c>
      <c r="E50" s="57" t="s">
        <v>275</v>
      </c>
      <c r="F50" s="57" t="s">
        <v>276</v>
      </c>
      <c r="G50" s="57"/>
      <c r="H50" s="57">
        <v>2005</v>
      </c>
      <c r="I50" s="57">
        <v>38541</v>
      </c>
      <c r="J50" s="57"/>
    </row>
    <row r="51" spans="1:10" hidden="1" x14ac:dyDescent="0.35">
      <c r="A51" s="57" t="s">
        <v>181</v>
      </c>
      <c r="B51" s="57" t="s">
        <v>182</v>
      </c>
      <c r="C51" s="57">
        <v>2003</v>
      </c>
      <c r="D51" s="57" t="s">
        <v>183</v>
      </c>
      <c r="E51" s="57" t="s">
        <v>275</v>
      </c>
      <c r="F51" s="57" t="s">
        <v>277</v>
      </c>
      <c r="G51" s="57"/>
      <c r="H51" s="57">
        <v>1993</v>
      </c>
      <c r="I51" s="57">
        <v>1797</v>
      </c>
      <c r="J51" s="57"/>
    </row>
    <row r="52" spans="1:10" x14ac:dyDescent="0.35">
      <c r="A52" s="57" t="s">
        <v>181</v>
      </c>
      <c r="B52" s="57" t="s">
        <v>182</v>
      </c>
      <c r="C52" s="57">
        <v>2003</v>
      </c>
      <c r="D52" s="57" t="s">
        <v>183</v>
      </c>
      <c r="E52" s="57" t="s">
        <v>275</v>
      </c>
      <c r="F52" s="57" t="s">
        <v>278</v>
      </c>
      <c r="G52" s="57"/>
      <c r="H52" s="57">
        <v>1993</v>
      </c>
      <c r="I52" s="57">
        <v>65</v>
      </c>
      <c r="J52" s="57"/>
    </row>
    <row r="53" spans="1:10" hidden="1" x14ac:dyDescent="0.35">
      <c r="A53" s="57" t="s">
        <v>181</v>
      </c>
      <c r="B53" s="57" t="s">
        <v>182</v>
      </c>
      <c r="C53" s="57">
        <v>2014</v>
      </c>
      <c r="D53" s="57" t="s">
        <v>183</v>
      </c>
      <c r="E53" s="57" t="s">
        <v>275</v>
      </c>
      <c r="F53" s="57" t="s">
        <v>279</v>
      </c>
      <c r="G53" s="57"/>
      <c r="H53" s="57">
        <v>2005</v>
      </c>
      <c r="I53" s="57">
        <v>414</v>
      </c>
      <c r="J53" s="57"/>
    </row>
    <row r="54" spans="1:10" hidden="1" x14ac:dyDescent="0.35">
      <c r="A54" s="57" t="s">
        <v>181</v>
      </c>
      <c r="B54" s="57" t="s">
        <v>182</v>
      </c>
      <c r="C54" s="57">
        <v>2014</v>
      </c>
      <c r="D54" s="57" t="s">
        <v>183</v>
      </c>
      <c r="E54" s="57" t="s">
        <v>275</v>
      </c>
      <c r="F54" s="57" t="s">
        <v>280</v>
      </c>
      <c r="G54" s="57"/>
      <c r="H54" s="57">
        <v>2005</v>
      </c>
      <c r="I54" s="57">
        <v>11</v>
      </c>
      <c r="J54" s="57"/>
    </row>
    <row r="55" spans="1:10" hidden="1" x14ac:dyDescent="0.35">
      <c r="A55" s="57" t="s">
        <v>181</v>
      </c>
      <c r="B55" s="57" t="s">
        <v>182</v>
      </c>
      <c r="C55" s="57">
        <v>2014</v>
      </c>
      <c r="D55" s="57" t="s">
        <v>183</v>
      </c>
      <c r="E55" s="57" t="s">
        <v>281</v>
      </c>
      <c r="F55" s="57" t="s">
        <v>281</v>
      </c>
      <c r="G55" s="57"/>
      <c r="H55" s="57">
        <v>2005</v>
      </c>
      <c r="I55" s="57">
        <v>41201</v>
      </c>
      <c r="J55" s="57"/>
    </row>
    <row r="56" spans="1:10" hidden="1" x14ac:dyDescent="0.35">
      <c r="A56" s="57" t="s">
        <v>181</v>
      </c>
      <c r="B56" s="57" t="s">
        <v>182</v>
      </c>
      <c r="C56" s="57">
        <v>2014</v>
      </c>
      <c r="D56" s="57" t="s">
        <v>183</v>
      </c>
      <c r="E56" s="57" t="s">
        <v>275</v>
      </c>
      <c r="F56" s="57" t="s">
        <v>276</v>
      </c>
      <c r="G56" s="57"/>
      <c r="H56" s="57">
        <v>2004</v>
      </c>
      <c r="I56" s="57">
        <v>37808</v>
      </c>
      <c r="J56" s="57"/>
    </row>
    <row r="57" spans="1:10" hidden="1" x14ac:dyDescent="0.35">
      <c r="A57" s="57" t="s">
        <v>181</v>
      </c>
      <c r="B57" s="57" t="s">
        <v>182</v>
      </c>
      <c r="C57" s="57">
        <v>2005</v>
      </c>
      <c r="D57" s="57" t="s">
        <v>183</v>
      </c>
      <c r="E57" s="57" t="s">
        <v>275</v>
      </c>
      <c r="F57" s="57" t="s">
        <v>277</v>
      </c>
      <c r="G57" s="57"/>
      <c r="H57" s="57">
        <v>1994</v>
      </c>
      <c r="I57" s="57">
        <v>1896</v>
      </c>
      <c r="J57" s="57"/>
    </row>
    <row r="58" spans="1:10" x14ac:dyDescent="0.35">
      <c r="A58" s="57" t="s">
        <v>181</v>
      </c>
      <c r="B58" s="57" t="s">
        <v>182</v>
      </c>
      <c r="C58" s="57">
        <v>2005</v>
      </c>
      <c r="D58" s="57" t="s">
        <v>183</v>
      </c>
      <c r="E58" s="57" t="s">
        <v>275</v>
      </c>
      <c r="F58" s="57" t="s">
        <v>278</v>
      </c>
      <c r="G58" s="57"/>
      <c r="H58" s="57">
        <v>1994</v>
      </c>
      <c r="I58" s="57">
        <v>65</v>
      </c>
      <c r="J58" s="57"/>
    </row>
    <row r="59" spans="1:10" hidden="1" x14ac:dyDescent="0.35">
      <c r="A59" s="57" t="s">
        <v>181</v>
      </c>
      <c r="B59" s="57" t="s">
        <v>182</v>
      </c>
      <c r="C59" s="57">
        <v>2014</v>
      </c>
      <c r="D59" s="57" t="s">
        <v>183</v>
      </c>
      <c r="E59" s="57" t="s">
        <v>275</v>
      </c>
      <c r="F59" s="57" t="s">
        <v>279</v>
      </c>
      <c r="G59" s="57"/>
      <c r="H59" s="57">
        <v>2004</v>
      </c>
      <c r="I59" s="57">
        <v>396</v>
      </c>
      <c r="J59" s="57"/>
    </row>
    <row r="60" spans="1:10" hidden="1" x14ac:dyDescent="0.35">
      <c r="A60" s="57" t="s">
        <v>181</v>
      </c>
      <c r="B60" s="57" t="s">
        <v>182</v>
      </c>
      <c r="C60" s="57">
        <v>2014</v>
      </c>
      <c r="D60" s="57" t="s">
        <v>183</v>
      </c>
      <c r="E60" s="57" t="s">
        <v>275</v>
      </c>
      <c r="F60" s="57" t="s">
        <v>280</v>
      </c>
      <c r="G60" s="57"/>
      <c r="H60" s="57">
        <v>2004</v>
      </c>
      <c r="I60" s="57">
        <v>11</v>
      </c>
      <c r="J60" s="57"/>
    </row>
    <row r="61" spans="1:10" hidden="1" x14ac:dyDescent="0.35">
      <c r="A61" s="57" t="s">
        <v>181</v>
      </c>
      <c r="B61" s="57" t="s">
        <v>182</v>
      </c>
      <c r="C61" s="57">
        <v>2014</v>
      </c>
      <c r="D61" s="57" t="s">
        <v>183</v>
      </c>
      <c r="E61" s="57" t="s">
        <v>281</v>
      </c>
      <c r="F61" s="57" t="s">
        <v>281</v>
      </c>
      <c r="G61" s="57"/>
      <c r="H61" s="57">
        <v>2004</v>
      </c>
      <c r="I61" s="57">
        <v>40427</v>
      </c>
      <c r="J61" s="57"/>
    </row>
    <row r="62" spans="1:10" hidden="1" x14ac:dyDescent="0.35">
      <c r="A62" s="57" t="s">
        <v>181</v>
      </c>
      <c r="B62" s="57" t="s">
        <v>182</v>
      </c>
      <c r="C62" s="57">
        <v>2014</v>
      </c>
      <c r="D62" s="57" t="s">
        <v>183</v>
      </c>
      <c r="E62" s="57" t="s">
        <v>275</v>
      </c>
      <c r="F62" s="57" t="s">
        <v>276</v>
      </c>
      <c r="G62" s="57"/>
      <c r="H62" s="57">
        <v>2003</v>
      </c>
      <c r="I62" s="57">
        <v>37190</v>
      </c>
      <c r="J62" s="57"/>
    </row>
    <row r="63" spans="1:10" hidden="1" x14ac:dyDescent="0.35">
      <c r="A63" s="57" t="s">
        <v>181</v>
      </c>
      <c r="B63" s="57" t="s">
        <v>182</v>
      </c>
      <c r="C63" s="57">
        <v>2006</v>
      </c>
      <c r="D63" s="57" t="s">
        <v>183</v>
      </c>
      <c r="E63" s="57" t="s">
        <v>275</v>
      </c>
      <c r="F63" s="57" t="s">
        <v>277</v>
      </c>
      <c r="G63" s="57"/>
      <c r="H63" s="57">
        <v>1995</v>
      </c>
      <c r="I63" s="57">
        <v>1930</v>
      </c>
      <c r="J63" s="57"/>
    </row>
    <row r="64" spans="1:10" x14ac:dyDescent="0.35">
      <c r="A64" s="57" t="s">
        <v>181</v>
      </c>
      <c r="B64" s="57" t="s">
        <v>182</v>
      </c>
      <c r="C64" s="57">
        <v>2006</v>
      </c>
      <c r="D64" s="57" t="s">
        <v>183</v>
      </c>
      <c r="E64" s="57" t="s">
        <v>275</v>
      </c>
      <c r="F64" s="57" t="s">
        <v>278</v>
      </c>
      <c r="G64" s="57"/>
      <c r="H64" s="57">
        <v>1995</v>
      </c>
      <c r="I64" s="57">
        <v>65</v>
      </c>
      <c r="J64" s="57"/>
    </row>
    <row r="65" spans="1:10" hidden="1" x14ac:dyDescent="0.35">
      <c r="A65" s="57" t="s">
        <v>181</v>
      </c>
      <c r="B65" s="57" t="s">
        <v>182</v>
      </c>
      <c r="C65" s="57">
        <v>2014</v>
      </c>
      <c r="D65" s="57" t="s">
        <v>183</v>
      </c>
      <c r="E65" s="57" t="s">
        <v>275</v>
      </c>
      <c r="F65" s="57" t="s">
        <v>279</v>
      </c>
      <c r="G65" s="57"/>
      <c r="H65" s="57">
        <v>2003</v>
      </c>
      <c r="I65" s="57">
        <v>372</v>
      </c>
      <c r="J65" s="57"/>
    </row>
    <row r="66" spans="1:10" hidden="1" x14ac:dyDescent="0.35">
      <c r="A66" s="57" t="s">
        <v>181</v>
      </c>
      <c r="B66" s="57" t="s">
        <v>182</v>
      </c>
      <c r="C66" s="57">
        <v>2014</v>
      </c>
      <c r="D66" s="57" t="s">
        <v>183</v>
      </c>
      <c r="E66" s="57" t="s">
        <v>275</v>
      </c>
      <c r="F66" s="57" t="s">
        <v>280</v>
      </c>
      <c r="G66" s="57"/>
      <c r="H66" s="57">
        <v>2003</v>
      </c>
      <c r="I66" s="57">
        <v>11</v>
      </c>
      <c r="J66" s="57"/>
    </row>
    <row r="67" spans="1:10" hidden="1" x14ac:dyDescent="0.35">
      <c r="A67" s="57" t="s">
        <v>181</v>
      </c>
      <c r="B67" s="57" t="s">
        <v>182</v>
      </c>
      <c r="C67" s="57">
        <v>2014</v>
      </c>
      <c r="D67" s="57" t="s">
        <v>183</v>
      </c>
      <c r="E67" s="57" t="s">
        <v>281</v>
      </c>
      <c r="F67" s="57" t="s">
        <v>281</v>
      </c>
      <c r="G67" s="57"/>
      <c r="H67" s="57">
        <v>2003</v>
      </c>
      <c r="I67" s="57">
        <v>39745</v>
      </c>
      <c r="J67" s="57"/>
    </row>
    <row r="68" spans="1:10" hidden="1" x14ac:dyDescent="0.35">
      <c r="A68" s="57" t="s">
        <v>181</v>
      </c>
      <c r="B68" s="57" t="s">
        <v>182</v>
      </c>
      <c r="C68" s="57">
        <v>2012</v>
      </c>
      <c r="D68" s="57" t="s">
        <v>183</v>
      </c>
      <c r="E68" s="57" t="s">
        <v>275</v>
      </c>
      <c r="F68" s="57" t="s">
        <v>276</v>
      </c>
      <c r="G68" s="57"/>
      <c r="H68" s="57">
        <v>2002</v>
      </c>
      <c r="I68" s="57">
        <v>36103</v>
      </c>
      <c r="J68" s="57"/>
    </row>
    <row r="69" spans="1:10" hidden="1" x14ac:dyDescent="0.35">
      <c r="A69" s="57" t="s">
        <v>181</v>
      </c>
      <c r="B69" s="57" t="s">
        <v>182</v>
      </c>
      <c r="C69" s="57">
        <v>2007</v>
      </c>
      <c r="D69" s="57" t="s">
        <v>183</v>
      </c>
      <c r="E69" s="57" t="s">
        <v>275</v>
      </c>
      <c r="F69" s="57" t="s">
        <v>277</v>
      </c>
      <c r="G69" s="57"/>
      <c r="H69" s="57">
        <v>1996</v>
      </c>
      <c r="I69" s="57">
        <v>1931</v>
      </c>
      <c r="J69" s="57"/>
    </row>
    <row r="70" spans="1:10" x14ac:dyDescent="0.35">
      <c r="A70" s="57" t="s">
        <v>181</v>
      </c>
      <c r="B70" s="57" t="s">
        <v>182</v>
      </c>
      <c r="C70" s="57">
        <v>2007</v>
      </c>
      <c r="D70" s="57" t="s">
        <v>183</v>
      </c>
      <c r="E70" s="57" t="s">
        <v>275</v>
      </c>
      <c r="F70" s="57" t="s">
        <v>278</v>
      </c>
      <c r="G70" s="57"/>
      <c r="H70" s="57">
        <v>1996</v>
      </c>
      <c r="I70" s="57">
        <v>65</v>
      </c>
      <c r="J70" s="57"/>
    </row>
    <row r="71" spans="1:10" hidden="1" x14ac:dyDescent="0.35">
      <c r="A71" s="57" t="s">
        <v>181</v>
      </c>
      <c r="B71" s="57" t="s">
        <v>182</v>
      </c>
      <c r="C71" s="57">
        <v>2012</v>
      </c>
      <c r="D71" s="57" t="s">
        <v>183</v>
      </c>
      <c r="E71" s="57" t="s">
        <v>275</v>
      </c>
      <c r="F71" s="57" t="s">
        <v>279</v>
      </c>
      <c r="G71" s="57"/>
      <c r="H71" s="57">
        <v>2002</v>
      </c>
      <c r="I71" s="57">
        <v>370</v>
      </c>
      <c r="J71" s="57"/>
    </row>
    <row r="72" spans="1:10" hidden="1" x14ac:dyDescent="0.35">
      <c r="A72" s="57" t="s">
        <v>181</v>
      </c>
      <c r="B72" s="57" t="s">
        <v>182</v>
      </c>
      <c r="C72" s="57">
        <v>2012</v>
      </c>
      <c r="D72" s="57" t="s">
        <v>183</v>
      </c>
      <c r="E72" s="57" t="s">
        <v>275</v>
      </c>
      <c r="F72" s="57" t="s">
        <v>280</v>
      </c>
      <c r="G72" s="57"/>
      <c r="H72" s="57">
        <v>2002</v>
      </c>
      <c r="I72" s="57">
        <v>11</v>
      </c>
      <c r="J72" s="57"/>
    </row>
    <row r="73" spans="1:10" hidden="1" x14ac:dyDescent="0.35">
      <c r="A73" s="57" t="s">
        <v>181</v>
      </c>
      <c r="B73" s="57" t="s">
        <v>182</v>
      </c>
      <c r="C73" s="57">
        <v>2012</v>
      </c>
      <c r="D73" s="57" t="s">
        <v>183</v>
      </c>
      <c r="E73" s="57" t="s">
        <v>281</v>
      </c>
      <c r="F73" s="57" t="s">
        <v>281</v>
      </c>
      <c r="G73" s="57"/>
      <c r="H73" s="57">
        <v>2002</v>
      </c>
      <c r="I73" s="57">
        <v>38617</v>
      </c>
      <c r="J73" s="57"/>
    </row>
    <row r="74" spans="1:10" hidden="1" x14ac:dyDescent="0.35">
      <c r="A74" s="57" t="s">
        <v>181</v>
      </c>
      <c r="B74" s="57" t="s">
        <v>182</v>
      </c>
      <c r="C74" s="57">
        <v>2011</v>
      </c>
      <c r="D74" s="57" t="s">
        <v>183</v>
      </c>
      <c r="E74" s="57" t="s">
        <v>275</v>
      </c>
      <c r="F74" s="57" t="s">
        <v>276</v>
      </c>
      <c r="G74" s="57"/>
      <c r="H74" s="57">
        <v>2001</v>
      </c>
      <c r="I74" s="57">
        <v>35557</v>
      </c>
      <c r="J74" s="57"/>
    </row>
    <row r="75" spans="1:10" hidden="1" x14ac:dyDescent="0.35">
      <c r="A75" s="57" t="s">
        <v>181</v>
      </c>
      <c r="B75" s="57" t="s">
        <v>182</v>
      </c>
      <c r="C75" s="57">
        <v>2008</v>
      </c>
      <c r="D75" s="57" t="s">
        <v>183</v>
      </c>
      <c r="E75" s="57" t="s">
        <v>275</v>
      </c>
      <c r="F75" s="57" t="s">
        <v>277</v>
      </c>
      <c r="G75" s="57"/>
      <c r="H75" s="57">
        <v>1997</v>
      </c>
      <c r="I75" s="57">
        <v>1910</v>
      </c>
      <c r="J75" s="57"/>
    </row>
    <row r="76" spans="1:10" x14ac:dyDescent="0.35">
      <c r="A76" s="57" t="s">
        <v>181</v>
      </c>
      <c r="B76" s="57" t="s">
        <v>182</v>
      </c>
      <c r="C76" s="57">
        <v>2008</v>
      </c>
      <c r="D76" s="57" t="s">
        <v>183</v>
      </c>
      <c r="E76" s="57" t="s">
        <v>275</v>
      </c>
      <c r="F76" s="57" t="s">
        <v>278</v>
      </c>
      <c r="G76" s="57"/>
      <c r="H76" s="57">
        <v>1997</v>
      </c>
      <c r="I76" s="57">
        <v>64</v>
      </c>
      <c r="J76" s="57"/>
    </row>
    <row r="77" spans="1:10" hidden="1" x14ac:dyDescent="0.35">
      <c r="A77" s="57" t="s">
        <v>181</v>
      </c>
      <c r="B77" s="57" t="s">
        <v>182</v>
      </c>
      <c r="C77" s="57">
        <v>2011</v>
      </c>
      <c r="D77" s="57" t="s">
        <v>183</v>
      </c>
      <c r="E77" s="57" t="s">
        <v>275</v>
      </c>
      <c r="F77" s="57" t="s">
        <v>279</v>
      </c>
      <c r="G77" s="57"/>
      <c r="H77" s="57">
        <v>2001</v>
      </c>
      <c r="I77" s="57">
        <v>319</v>
      </c>
      <c r="J77" s="57"/>
    </row>
    <row r="78" spans="1:10" hidden="1" x14ac:dyDescent="0.35">
      <c r="A78" s="57" t="s">
        <v>181</v>
      </c>
      <c r="B78" s="57" t="s">
        <v>182</v>
      </c>
      <c r="C78" s="57">
        <v>2011</v>
      </c>
      <c r="D78" s="57" t="s">
        <v>183</v>
      </c>
      <c r="E78" s="57" t="s">
        <v>275</v>
      </c>
      <c r="F78" s="57" t="s">
        <v>280</v>
      </c>
      <c r="G78" s="57"/>
      <c r="H78" s="57">
        <v>2001</v>
      </c>
      <c r="I78" s="57">
        <v>12</v>
      </c>
      <c r="J78" s="57"/>
    </row>
    <row r="79" spans="1:10" hidden="1" x14ac:dyDescent="0.35">
      <c r="A79" s="57" t="s">
        <v>181</v>
      </c>
      <c r="B79" s="57" t="s">
        <v>182</v>
      </c>
      <c r="C79" s="57">
        <v>2011</v>
      </c>
      <c r="D79" s="57" t="s">
        <v>183</v>
      </c>
      <c r="E79" s="57" t="s">
        <v>281</v>
      </c>
      <c r="F79" s="57" t="s">
        <v>281</v>
      </c>
      <c r="G79" s="57"/>
      <c r="H79" s="57">
        <v>2001</v>
      </c>
      <c r="I79" s="57">
        <v>37961</v>
      </c>
      <c r="J79" s="57"/>
    </row>
    <row r="80" spans="1:10" hidden="1" x14ac:dyDescent="0.35">
      <c r="A80" s="57" t="s">
        <v>181</v>
      </c>
      <c r="B80" s="57" t="s">
        <v>182</v>
      </c>
      <c r="C80" s="57">
        <v>2009</v>
      </c>
      <c r="D80" s="57" t="s">
        <v>183</v>
      </c>
      <c r="E80" s="57" t="s">
        <v>275</v>
      </c>
      <c r="F80" s="57" t="s">
        <v>276</v>
      </c>
      <c r="G80" s="57"/>
      <c r="H80" s="57">
        <v>2000</v>
      </c>
      <c r="I80" s="57">
        <v>34927</v>
      </c>
      <c r="J80" s="57"/>
    </row>
    <row r="81" spans="1:10" hidden="1" x14ac:dyDescent="0.35">
      <c r="A81" s="57" t="s">
        <v>181</v>
      </c>
      <c r="B81" s="57" t="s">
        <v>182</v>
      </c>
      <c r="C81" s="57">
        <v>2008</v>
      </c>
      <c r="D81" s="57" t="s">
        <v>183</v>
      </c>
      <c r="E81" s="57" t="s">
        <v>275</v>
      </c>
      <c r="F81" s="57" t="s">
        <v>277</v>
      </c>
      <c r="G81" s="57"/>
      <c r="H81" s="57">
        <v>1998</v>
      </c>
      <c r="I81" s="57">
        <v>1922</v>
      </c>
      <c r="J81" s="57"/>
    </row>
    <row r="82" spans="1:10" x14ac:dyDescent="0.35">
      <c r="A82" s="57" t="s">
        <v>181</v>
      </c>
      <c r="B82" s="57" t="s">
        <v>182</v>
      </c>
      <c r="C82" s="57">
        <v>2008</v>
      </c>
      <c r="D82" s="57" t="s">
        <v>183</v>
      </c>
      <c r="E82" s="57" t="s">
        <v>275</v>
      </c>
      <c r="F82" s="57" t="s">
        <v>278</v>
      </c>
      <c r="G82" s="57"/>
      <c r="H82" s="57">
        <v>1998</v>
      </c>
      <c r="I82" s="57">
        <v>64</v>
      </c>
      <c r="J82" s="57"/>
    </row>
    <row r="83" spans="1:10" hidden="1" x14ac:dyDescent="0.35">
      <c r="A83" s="57" t="s">
        <v>181</v>
      </c>
      <c r="B83" s="57" t="s">
        <v>182</v>
      </c>
      <c r="C83" s="57">
        <v>2009</v>
      </c>
      <c r="D83" s="57" t="s">
        <v>183</v>
      </c>
      <c r="E83" s="57" t="s">
        <v>275</v>
      </c>
      <c r="F83" s="57" t="s">
        <v>423</v>
      </c>
      <c r="G83" s="57"/>
      <c r="H83" s="57">
        <v>2000</v>
      </c>
      <c r="I83" s="57">
        <v>302</v>
      </c>
      <c r="J83" s="57"/>
    </row>
    <row r="84" spans="1:10" hidden="1" x14ac:dyDescent="0.35">
      <c r="A84" s="57" t="s">
        <v>181</v>
      </c>
      <c r="B84" s="57" t="s">
        <v>182</v>
      </c>
      <c r="C84" s="57">
        <v>2009</v>
      </c>
      <c r="D84" s="57" t="s">
        <v>183</v>
      </c>
      <c r="E84" s="57" t="s">
        <v>275</v>
      </c>
      <c r="F84" s="57" t="s">
        <v>280</v>
      </c>
      <c r="G84" s="57"/>
      <c r="H84" s="57">
        <v>2000</v>
      </c>
      <c r="I84" s="57">
        <v>17</v>
      </c>
      <c r="J84" s="57"/>
    </row>
    <row r="85" spans="1:10" hidden="1" x14ac:dyDescent="0.35">
      <c r="A85" s="57" t="s">
        <v>181</v>
      </c>
      <c r="B85" s="57" t="s">
        <v>182</v>
      </c>
      <c r="C85" s="57">
        <v>2009</v>
      </c>
      <c r="D85" s="57" t="s">
        <v>183</v>
      </c>
      <c r="E85" s="57" t="s">
        <v>281</v>
      </c>
      <c r="F85" s="57" t="s">
        <v>281</v>
      </c>
      <c r="G85" s="57"/>
      <c r="H85" s="57">
        <v>2000</v>
      </c>
      <c r="I85" s="57">
        <v>37275</v>
      </c>
      <c r="J85" s="57"/>
    </row>
    <row r="86" spans="1:10" hidden="1" x14ac:dyDescent="0.35">
      <c r="A86" s="57" t="s">
        <v>181</v>
      </c>
      <c r="B86" s="57" t="s">
        <v>182</v>
      </c>
      <c r="C86" s="57">
        <v>2009</v>
      </c>
      <c r="D86" s="57" t="s">
        <v>183</v>
      </c>
      <c r="E86" s="57" t="s">
        <v>275</v>
      </c>
      <c r="F86" s="57" t="s">
        <v>276</v>
      </c>
      <c r="G86" s="57"/>
      <c r="H86" s="57">
        <v>1999</v>
      </c>
      <c r="I86" s="57">
        <v>34353</v>
      </c>
      <c r="J86" s="57"/>
    </row>
    <row r="87" spans="1:10" hidden="1" x14ac:dyDescent="0.35">
      <c r="A87" s="57" t="s">
        <v>181</v>
      </c>
      <c r="B87" s="57" t="s">
        <v>182</v>
      </c>
      <c r="C87" s="57">
        <v>2009</v>
      </c>
      <c r="D87" s="57" t="s">
        <v>183</v>
      </c>
      <c r="E87" s="57" t="s">
        <v>275</v>
      </c>
      <c r="F87" s="57" t="s">
        <v>277</v>
      </c>
      <c r="G87" s="57"/>
      <c r="H87" s="57">
        <v>1999</v>
      </c>
      <c r="I87" s="57">
        <v>1957</v>
      </c>
      <c r="J87" s="57"/>
    </row>
    <row r="88" spans="1:10" x14ac:dyDescent="0.35">
      <c r="A88" s="57" t="s">
        <v>181</v>
      </c>
      <c r="B88" s="57" t="s">
        <v>182</v>
      </c>
      <c r="C88" s="57">
        <v>2009</v>
      </c>
      <c r="D88" s="57" t="s">
        <v>183</v>
      </c>
      <c r="E88" s="57" t="s">
        <v>275</v>
      </c>
      <c r="F88" s="57" t="s">
        <v>278</v>
      </c>
      <c r="G88" s="57"/>
      <c r="H88" s="57">
        <v>1999</v>
      </c>
      <c r="I88" s="57">
        <v>64</v>
      </c>
      <c r="J88" s="57"/>
    </row>
    <row r="89" spans="1:10" hidden="1" x14ac:dyDescent="0.35">
      <c r="A89" s="57" t="s">
        <v>181</v>
      </c>
      <c r="B89" s="57" t="s">
        <v>182</v>
      </c>
      <c r="C89" s="57">
        <v>2009</v>
      </c>
      <c r="D89" s="57" t="s">
        <v>183</v>
      </c>
      <c r="E89" s="57" t="s">
        <v>275</v>
      </c>
      <c r="F89" s="57" t="s">
        <v>423</v>
      </c>
      <c r="G89" s="57"/>
      <c r="H89" s="57">
        <v>1999</v>
      </c>
      <c r="I89" s="57">
        <v>286</v>
      </c>
      <c r="J89" s="57"/>
    </row>
    <row r="90" spans="1:10" hidden="1" x14ac:dyDescent="0.35">
      <c r="A90" s="57" t="s">
        <v>181</v>
      </c>
      <c r="B90" s="57" t="s">
        <v>182</v>
      </c>
      <c r="C90" s="57">
        <v>2009</v>
      </c>
      <c r="D90" s="57" t="s">
        <v>183</v>
      </c>
      <c r="E90" s="57" t="s">
        <v>275</v>
      </c>
      <c r="F90" s="57" t="s">
        <v>280</v>
      </c>
      <c r="G90" s="57"/>
      <c r="H90" s="57">
        <v>1999</v>
      </c>
      <c r="I90" s="57">
        <v>17</v>
      </c>
      <c r="J90" s="57"/>
    </row>
    <row r="91" spans="1:10" hidden="1" x14ac:dyDescent="0.35">
      <c r="A91" s="57" t="s">
        <v>181</v>
      </c>
      <c r="B91" s="57" t="s">
        <v>182</v>
      </c>
      <c r="C91" s="57">
        <v>2009</v>
      </c>
      <c r="D91" s="57" t="s">
        <v>183</v>
      </c>
      <c r="E91" s="57" t="s">
        <v>281</v>
      </c>
      <c r="F91" s="57" t="s">
        <v>281</v>
      </c>
      <c r="G91" s="57"/>
      <c r="H91" s="57">
        <v>1999</v>
      </c>
      <c r="I91" s="57">
        <v>36677</v>
      </c>
      <c r="J91" s="57"/>
    </row>
    <row r="92" spans="1:10" hidden="1" x14ac:dyDescent="0.35">
      <c r="A92" s="57" t="s">
        <v>181</v>
      </c>
      <c r="B92" s="57" t="s">
        <v>182</v>
      </c>
      <c r="C92" s="57">
        <v>2008</v>
      </c>
      <c r="D92" s="57" t="s">
        <v>183</v>
      </c>
      <c r="E92" s="57" t="s">
        <v>275</v>
      </c>
      <c r="F92" s="57" t="s">
        <v>276</v>
      </c>
      <c r="G92" s="57"/>
      <c r="H92" s="57">
        <v>1998</v>
      </c>
      <c r="I92" s="57">
        <v>33697</v>
      </c>
      <c r="J92" s="57"/>
    </row>
    <row r="93" spans="1:10" hidden="1" x14ac:dyDescent="0.35">
      <c r="A93" s="57" t="s">
        <v>181</v>
      </c>
      <c r="B93" s="57" t="s">
        <v>182</v>
      </c>
      <c r="C93" s="57">
        <v>2009</v>
      </c>
      <c r="D93" s="57" t="s">
        <v>183</v>
      </c>
      <c r="E93" s="57" t="s">
        <v>275</v>
      </c>
      <c r="F93" s="57" t="s">
        <v>277</v>
      </c>
      <c r="G93" s="57"/>
      <c r="H93" s="57">
        <v>2000</v>
      </c>
      <c r="I93" s="57">
        <v>1965</v>
      </c>
      <c r="J93" s="57"/>
    </row>
    <row r="94" spans="1:10" x14ac:dyDescent="0.35">
      <c r="A94" s="57" t="s">
        <v>181</v>
      </c>
      <c r="B94" s="57" t="s">
        <v>182</v>
      </c>
      <c r="C94" s="57">
        <v>2009</v>
      </c>
      <c r="D94" s="57" t="s">
        <v>183</v>
      </c>
      <c r="E94" s="57" t="s">
        <v>275</v>
      </c>
      <c r="F94" s="57" t="s">
        <v>278</v>
      </c>
      <c r="G94" s="57"/>
      <c r="H94" s="57">
        <v>2000</v>
      </c>
      <c r="I94" s="57">
        <v>64</v>
      </c>
      <c r="J94" s="57"/>
    </row>
    <row r="95" spans="1:10" hidden="1" x14ac:dyDescent="0.35">
      <c r="A95" s="57" t="s">
        <v>181</v>
      </c>
      <c r="B95" s="57" t="s">
        <v>182</v>
      </c>
      <c r="C95" s="57">
        <v>2008</v>
      </c>
      <c r="D95" s="57" t="s">
        <v>183</v>
      </c>
      <c r="E95" s="57" t="s">
        <v>275</v>
      </c>
      <c r="F95" s="57" t="s">
        <v>423</v>
      </c>
      <c r="G95" s="57"/>
      <c r="H95" s="57">
        <v>1998</v>
      </c>
      <c r="I95" s="57">
        <v>270</v>
      </c>
      <c r="J95" s="57"/>
    </row>
    <row r="96" spans="1:10" hidden="1" x14ac:dyDescent="0.35">
      <c r="A96" s="57" t="s">
        <v>181</v>
      </c>
      <c r="B96" s="57" t="s">
        <v>182</v>
      </c>
      <c r="C96" s="57">
        <v>2008</v>
      </c>
      <c r="D96" s="57" t="s">
        <v>183</v>
      </c>
      <c r="E96" s="57" t="s">
        <v>275</v>
      </c>
      <c r="F96" s="57" t="s">
        <v>280</v>
      </c>
      <c r="G96" s="57"/>
      <c r="H96" s="57">
        <v>1998</v>
      </c>
      <c r="I96" s="57">
        <v>15</v>
      </c>
      <c r="J96" s="57"/>
    </row>
    <row r="97" spans="1:10" hidden="1" x14ac:dyDescent="0.35">
      <c r="A97" s="57" t="s">
        <v>181</v>
      </c>
      <c r="B97" s="57" t="s">
        <v>182</v>
      </c>
      <c r="C97" s="57">
        <v>2008</v>
      </c>
      <c r="D97" s="57" t="s">
        <v>183</v>
      </c>
      <c r="E97" s="57" t="s">
        <v>281</v>
      </c>
      <c r="F97" s="57" t="s">
        <v>281</v>
      </c>
      <c r="G97" s="57"/>
      <c r="H97" s="57">
        <v>1998</v>
      </c>
      <c r="I97" s="57">
        <v>35968</v>
      </c>
      <c r="J97" s="57"/>
    </row>
    <row r="98" spans="1:10" hidden="1" x14ac:dyDescent="0.35">
      <c r="A98" s="57" t="s">
        <v>181</v>
      </c>
      <c r="B98" s="57" t="s">
        <v>182</v>
      </c>
      <c r="C98" s="57">
        <v>2008</v>
      </c>
      <c r="D98" s="57" t="s">
        <v>183</v>
      </c>
      <c r="E98" s="57" t="s">
        <v>275</v>
      </c>
      <c r="F98" s="57" t="s">
        <v>276</v>
      </c>
      <c r="G98" s="57"/>
      <c r="H98" s="57">
        <v>1997</v>
      </c>
      <c r="I98" s="57">
        <v>33239</v>
      </c>
      <c r="J98" s="57"/>
    </row>
    <row r="99" spans="1:10" hidden="1" x14ac:dyDescent="0.35">
      <c r="A99" s="57" t="s">
        <v>181</v>
      </c>
      <c r="B99" s="57" t="s">
        <v>182</v>
      </c>
      <c r="C99" s="57">
        <v>2011</v>
      </c>
      <c r="D99" s="57" t="s">
        <v>183</v>
      </c>
      <c r="E99" s="57" t="s">
        <v>275</v>
      </c>
      <c r="F99" s="57" t="s">
        <v>277</v>
      </c>
      <c r="G99" s="57"/>
      <c r="H99" s="57">
        <v>2001</v>
      </c>
      <c r="I99" s="57">
        <v>2012</v>
      </c>
      <c r="J99" s="57"/>
    </row>
    <row r="100" spans="1:10" x14ac:dyDescent="0.35">
      <c r="A100" s="57" t="s">
        <v>181</v>
      </c>
      <c r="B100" s="57" t="s">
        <v>182</v>
      </c>
      <c r="C100" s="57">
        <v>2011</v>
      </c>
      <c r="D100" s="57" t="s">
        <v>183</v>
      </c>
      <c r="E100" s="57" t="s">
        <v>275</v>
      </c>
      <c r="F100" s="57" t="s">
        <v>278</v>
      </c>
      <c r="G100" s="57"/>
      <c r="H100" s="57">
        <v>2001</v>
      </c>
      <c r="I100" s="57">
        <v>61</v>
      </c>
      <c r="J100" s="57"/>
    </row>
    <row r="101" spans="1:10" hidden="1" x14ac:dyDescent="0.35">
      <c r="A101" s="57" t="s">
        <v>181</v>
      </c>
      <c r="B101" s="57" t="s">
        <v>182</v>
      </c>
      <c r="C101" s="57">
        <v>2008</v>
      </c>
      <c r="D101" s="57" t="s">
        <v>183</v>
      </c>
      <c r="E101" s="57" t="s">
        <v>275</v>
      </c>
      <c r="F101" s="57" t="s">
        <v>423</v>
      </c>
      <c r="G101" s="57"/>
      <c r="H101" s="57">
        <v>1997</v>
      </c>
      <c r="I101" s="57">
        <v>210</v>
      </c>
      <c r="J101" s="57"/>
    </row>
    <row r="102" spans="1:10" hidden="1" x14ac:dyDescent="0.35">
      <c r="A102" s="57" t="s">
        <v>181</v>
      </c>
      <c r="B102" s="57" t="s">
        <v>182</v>
      </c>
      <c r="C102" s="57">
        <v>2008</v>
      </c>
      <c r="D102" s="57" t="s">
        <v>183</v>
      </c>
      <c r="E102" s="57" t="s">
        <v>275</v>
      </c>
      <c r="F102" s="57" t="s">
        <v>280</v>
      </c>
      <c r="G102" s="57"/>
      <c r="H102" s="57">
        <v>1997</v>
      </c>
      <c r="I102" s="57">
        <v>11</v>
      </c>
      <c r="J102" s="57"/>
    </row>
    <row r="103" spans="1:10" hidden="1" x14ac:dyDescent="0.35">
      <c r="A103" s="57" t="s">
        <v>181</v>
      </c>
      <c r="B103" s="57" t="s">
        <v>182</v>
      </c>
      <c r="C103" s="57">
        <v>2008</v>
      </c>
      <c r="D103" s="57" t="s">
        <v>183</v>
      </c>
      <c r="E103" s="57" t="s">
        <v>281</v>
      </c>
      <c r="F103" s="57" t="s">
        <v>281</v>
      </c>
      <c r="G103" s="57"/>
      <c r="H103" s="57">
        <v>1997</v>
      </c>
      <c r="I103" s="57">
        <v>35434</v>
      </c>
      <c r="J103" s="57"/>
    </row>
    <row r="104" spans="1:10" hidden="1" x14ac:dyDescent="0.35">
      <c r="A104" s="57" t="s">
        <v>181</v>
      </c>
      <c r="B104" s="57" t="s">
        <v>182</v>
      </c>
      <c r="C104" s="57">
        <v>2007</v>
      </c>
      <c r="D104" s="57" t="s">
        <v>183</v>
      </c>
      <c r="E104" s="57" t="s">
        <v>275</v>
      </c>
      <c r="F104" s="57" t="s">
        <v>276</v>
      </c>
      <c r="G104" s="57"/>
      <c r="H104" s="57">
        <v>1996</v>
      </c>
      <c r="I104" s="57">
        <v>33164</v>
      </c>
      <c r="J104" s="57"/>
    </row>
    <row r="105" spans="1:10" hidden="1" x14ac:dyDescent="0.35">
      <c r="A105" s="57" t="s">
        <v>181</v>
      </c>
      <c r="B105" s="57" t="s">
        <v>182</v>
      </c>
      <c r="C105" s="57">
        <v>2012</v>
      </c>
      <c r="D105" s="57" t="s">
        <v>183</v>
      </c>
      <c r="E105" s="57" t="s">
        <v>275</v>
      </c>
      <c r="F105" s="57" t="s">
        <v>277</v>
      </c>
      <c r="G105" s="57"/>
      <c r="H105" s="57">
        <v>2002</v>
      </c>
      <c r="I105" s="57">
        <v>2084</v>
      </c>
      <c r="J105" s="57"/>
    </row>
    <row r="106" spans="1:10" x14ac:dyDescent="0.35">
      <c r="A106" s="57" t="s">
        <v>181</v>
      </c>
      <c r="B106" s="57" t="s">
        <v>182</v>
      </c>
      <c r="C106" s="57">
        <v>2012</v>
      </c>
      <c r="D106" s="57" t="s">
        <v>183</v>
      </c>
      <c r="E106" s="57" t="s">
        <v>275</v>
      </c>
      <c r="F106" s="57" t="s">
        <v>278</v>
      </c>
      <c r="G106" s="57"/>
      <c r="H106" s="57">
        <v>2002</v>
      </c>
      <c r="I106" s="57">
        <v>59</v>
      </c>
      <c r="J106" s="57"/>
    </row>
    <row r="107" spans="1:10" hidden="1" x14ac:dyDescent="0.35">
      <c r="A107" s="57" t="s">
        <v>181</v>
      </c>
      <c r="B107" s="57" t="s">
        <v>182</v>
      </c>
      <c r="C107" s="57">
        <v>2007</v>
      </c>
      <c r="D107" s="57" t="s">
        <v>183</v>
      </c>
      <c r="E107" s="57" t="s">
        <v>275</v>
      </c>
      <c r="F107" s="57" t="s">
        <v>423</v>
      </c>
      <c r="G107" s="57"/>
      <c r="H107" s="57">
        <v>1996</v>
      </c>
      <c r="I107" s="57">
        <v>192</v>
      </c>
      <c r="J107" s="57"/>
    </row>
    <row r="108" spans="1:10" hidden="1" x14ac:dyDescent="0.35">
      <c r="A108" s="57" t="s">
        <v>181</v>
      </c>
      <c r="B108" s="57" t="s">
        <v>182</v>
      </c>
      <c r="C108" s="57">
        <v>2007</v>
      </c>
      <c r="D108" s="57" t="s">
        <v>183</v>
      </c>
      <c r="E108" s="57" t="s">
        <v>275</v>
      </c>
      <c r="F108" s="57" t="s">
        <v>280</v>
      </c>
      <c r="G108" s="57"/>
      <c r="H108" s="57">
        <v>1996</v>
      </c>
      <c r="I108" s="57">
        <v>9</v>
      </c>
      <c r="J108" s="57"/>
    </row>
    <row r="109" spans="1:10" hidden="1" x14ac:dyDescent="0.35">
      <c r="A109" s="57" t="s">
        <v>181</v>
      </c>
      <c r="B109" s="57" t="s">
        <v>182</v>
      </c>
      <c r="C109" s="57">
        <v>2007</v>
      </c>
      <c r="D109" s="57" t="s">
        <v>183</v>
      </c>
      <c r="E109" s="57" t="s">
        <v>281</v>
      </c>
      <c r="F109" s="57" t="s">
        <v>281</v>
      </c>
      <c r="G109" s="57"/>
      <c r="H109" s="57">
        <v>1996</v>
      </c>
      <c r="I109" s="57">
        <v>35361</v>
      </c>
      <c r="J109" s="57"/>
    </row>
    <row r="110" spans="1:10" hidden="1" x14ac:dyDescent="0.35">
      <c r="A110" s="57" t="s">
        <v>181</v>
      </c>
      <c r="B110" s="57" t="s">
        <v>182</v>
      </c>
      <c r="C110" s="57">
        <v>2006</v>
      </c>
      <c r="D110" s="57" t="s">
        <v>183</v>
      </c>
      <c r="E110" s="57" t="s">
        <v>275</v>
      </c>
      <c r="F110" s="57" t="s">
        <v>276</v>
      </c>
      <c r="G110" s="57"/>
      <c r="H110" s="57">
        <v>1995</v>
      </c>
      <c r="I110" s="57">
        <v>32630</v>
      </c>
      <c r="J110" s="57"/>
    </row>
    <row r="111" spans="1:10" hidden="1" x14ac:dyDescent="0.35">
      <c r="A111" s="57" t="s">
        <v>181</v>
      </c>
      <c r="B111" s="57" t="s">
        <v>182</v>
      </c>
      <c r="C111" s="57">
        <v>2014</v>
      </c>
      <c r="D111" s="57" t="s">
        <v>183</v>
      </c>
      <c r="E111" s="57" t="s">
        <v>275</v>
      </c>
      <c r="F111" s="57" t="s">
        <v>277</v>
      </c>
      <c r="G111" s="57"/>
      <c r="H111" s="57">
        <v>2003</v>
      </c>
      <c r="I111" s="57">
        <v>2113</v>
      </c>
      <c r="J111" s="57"/>
    </row>
    <row r="112" spans="1:10" x14ac:dyDescent="0.35">
      <c r="A112" s="57" t="s">
        <v>181</v>
      </c>
      <c r="B112" s="57" t="s">
        <v>182</v>
      </c>
      <c r="C112" s="57">
        <v>2014</v>
      </c>
      <c r="D112" s="57" t="s">
        <v>183</v>
      </c>
      <c r="E112" s="57" t="s">
        <v>275</v>
      </c>
      <c r="F112" s="57" t="s">
        <v>278</v>
      </c>
      <c r="G112" s="57"/>
      <c r="H112" s="57">
        <v>2003</v>
      </c>
      <c r="I112" s="57">
        <v>59</v>
      </c>
      <c r="J112" s="57"/>
    </row>
    <row r="113" spans="1:10" hidden="1" x14ac:dyDescent="0.35">
      <c r="A113" s="57" t="s">
        <v>181</v>
      </c>
      <c r="B113" s="57" t="s">
        <v>182</v>
      </c>
      <c r="C113" s="57">
        <v>2006</v>
      </c>
      <c r="D113" s="57" t="s">
        <v>183</v>
      </c>
      <c r="E113" s="57" t="s">
        <v>275</v>
      </c>
      <c r="F113" s="57" t="s">
        <v>423</v>
      </c>
      <c r="G113" s="57"/>
      <c r="H113" s="57">
        <v>1995</v>
      </c>
      <c r="I113" s="57">
        <v>187</v>
      </c>
      <c r="J113" s="57"/>
    </row>
    <row r="114" spans="1:10" hidden="1" x14ac:dyDescent="0.35">
      <c r="A114" s="57" t="s">
        <v>181</v>
      </c>
      <c r="B114" s="57" t="s">
        <v>182</v>
      </c>
      <c r="C114" s="57">
        <v>2006</v>
      </c>
      <c r="D114" s="57" t="s">
        <v>183</v>
      </c>
      <c r="E114" s="57" t="s">
        <v>275</v>
      </c>
      <c r="F114" s="57" t="s">
        <v>280</v>
      </c>
      <c r="G114" s="57"/>
      <c r="H114" s="57">
        <v>1995</v>
      </c>
      <c r="I114" s="57">
        <v>9</v>
      </c>
      <c r="J114" s="57"/>
    </row>
    <row r="115" spans="1:10" hidden="1" x14ac:dyDescent="0.35">
      <c r="A115" s="57" t="s">
        <v>181</v>
      </c>
      <c r="B115" s="57" t="s">
        <v>182</v>
      </c>
      <c r="C115" s="57">
        <v>2006</v>
      </c>
      <c r="D115" s="57" t="s">
        <v>183</v>
      </c>
      <c r="E115" s="57" t="s">
        <v>281</v>
      </c>
      <c r="F115" s="57" t="s">
        <v>281</v>
      </c>
      <c r="G115" s="57"/>
      <c r="H115" s="57">
        <v>1995</v>
      </c>
      <c r="I115" s="57">
        <v>34821</v>
      </c>
      <c r="J115" s="57"/>
    </row>
    <row r="116" spans="1:10" hidden="1" x14ac:dyDescent="0.35">
      <c r="A116" s="57" t="s">
        <v>181</v>
      </c>
      <c r="B116" s="57" t="s">
        <v>182</v>
      </c>
      <c r="C116" s="57">
        <v>2005</v>
      </c>
      <c r="D116" s="57" t="s">
        <v>183</v>
      </c>
      <c r="E116" s="57" t="s">
        <v>275</v>
      </c>
      <c r="F116" s="57" t="s">
        <v>276</v>
      </c>
      <c r="G116" s="57"/>
      <c r="H116" s="57">
        <v>1994</v>
      </c>
      <c r="I116" s="57">
        <v>32053</v>
      </c>
      <c r="J116" s="57"/>
    </row>
    <row r="117" spans="1:10" hidden="1" x14ac:dyDescent="0.35">
      <c r="A117" s="57" t="s">
        <v>181</v>
      </c>
      <c r="B117" s="57" t="s">
        <v>182</v>
      </c>
      <c r="C117" s="57">
        <v>2014</v>
      </c>
      <c r="D117" s="57" t="s">
        <v>183</v>
      </c>
      <c r="E117" s="57" t="s">
        <v>275</v>
      </c>
      <c r="F117" s="57" t="s">
        <v>277</v>
      </c>
      <c r="G117" s="57"/>
      <c r="H117" s="57">
        <v>2004</v>
      </c>
      <c r="I117" s="57">
        <v>2151</v>
      </c>
      <c r="J117" s="57"/>
    </row>
    <row r="118" spans="1:10" x14ac:dyDescent="0.35">
      <c r="A118" s="57" t="s">
        <v>181</v>
      </c>
      <c r="B118" s="57" t="s">
        <v>182</v>
      </c>
      <c r="C118" s="57">
        <v>2014</v>
      </c>
      <c r="D118" s="57" t="s">
        <v>183</v>
      </c>
      <c r="E118" s="57" t="s">
        <v>275</v>
      </c>
      <c r="F118" s="57" t="s">
        <v>278</v>
      </c>
      <c r="G118" s="57"/>
      <c r="H118" s="57">
        <v>2004</v>
      </c>
      <c r="I118" s="57">
        <v>61</v>
      </c>
      <c r="J118" s="57"/>
    </row>
    <row r="119" spans="1:10" hidden="1" x14ac:dyDescent="0.35">
      <c r="A119" s="57" t="s">
        <v>181</v>
      </c>
      <c r="B119" s="57" t="s">
        <v>182</v>
      </c>
      <c r="C119" s="57">
        <v>2005</v>
      </c>
      <c r="D119" s="57" t="s">
        <v>183</v>
      </c>
      <c r="E119" s="57" t="s">
        <v>275</v>
      </c>
      <c r="F119" s="57" t="s">
        <v>423</v>
      </c>
      <c r="G119" s="57"/>
      <c r="H119" s="57">
        <v>1994</v>
      </c>
      <c r="I119" s="57">
        <v>161</v>
      </c>
      <c r="J119" s="57"/>
    </row>
    <row r="120" spans="1:10" hidden="1" x14ac:dyDescent="0.35">
      <c r="A120" s="57" t="s">
        <v>181</v>
      </c>
      <c r="B120" s="57" t="s">
        <v>182</v>
      </c>
      <c r="C120" s="57">
        <v>2005</v>
      </c>
      <c r="D120" s="57" t="s">
        <v>183</v>
      </c>
      <c r="E120" s="57" t="s">
        <v>275</v>
      </c>
      <c r="F120" s="57" t="s">
        <v>280</v>
      </c>
      <c r="G120" s="57"/>
      <c r="H120" s="57">
        <v>1994</v>
      </c>
      <c r="I120" s="57">
        <v>9</v>
      </c>
      <c r="J120" s="57"/>
    </row>
    <row r="121" spans="1:10" hidden="1" x14ac:dyDescent="0.35">
      <c r="A121" s="57" t="s">
        <v>181</v>
      </c>
      <c r="B121" s="57" t="s">
        <v>182</v>
      </c>
      <c r="C121" s="57">
        <v>2005</v>
      </c>
      <c r="D121" s="57" t="s">
        <v>183</v>
      </c>
      <c r="E121" s="57" t="s">
        <v>281</v>
      </c>
      <c r="F121" s="57" t="s">
        <v>281</v>
      </c>
      <c r="G121" s="57"/>
      <c r="H121" s="57">
        <v>1994</v>
      </c>
      <c r="I121" s="57">
        <v>34184</v>
      </c>
      <c r="J121" s="57"/>
    </row>
    <row r="122" spans="1:10" hidden="1" x14ac:dyDescent="0.35">
      <c r="A122" s="57" t="s">
        <v>181</v>
      </c>
      <c r="B122" s="57" t="s">
        <v>182</v>
      </c>
      <c r="C122" s="57">
        <v>2003</v>
      </c>
      <c r="D122" s="57" t="s">
        <v>183</v>
      </c>
      <c r="E122" s="57" t="s">
        <v>275</v>
      </c>
      <c r="F122" s="57" t="s">
        <v>276</v>
      </c>
      <c r="G122" s="57"/>
      <c r="H122" s="57">
        <v>1993</v>
      </c>
      <c r="I122" s="57">
        <v>31792</v>
      </c>
      <c r="J122" s="57"/>
    </row>
    <row r="123" spans="1:10" hidden="1" x14ac:dyDescent="0.35">
      <c r="A123" s="57" t="s">
        <v>181</v>
      </c>
      <c r="B123" s="57" t="s">
        <v>182</v>
      </c>
      <c r="C123" s="57">
        <v>2014</v>
      </c>
      <c r="D123" s="57" t="s">
        <v>183</v>
      </c>
      <c r="E123" s="57" t="s">
        <v>275</v>
      </c>
      <c r="F123" s="57" t="s">
        <v>277</v>
      </c>
      <c r="G123" s="57"/>
      <c r="H123" s="57">
        <v>2005</v>
      </c>
      <c r="I123" s="57">
        <v>2173</v>
      </c>
      <c r="J123" s="57"/>
    </row>
    <row r="124" spans="1:10" x14ac:dyDescent="0.35">
      <c r="A124" s="57" t="s">
        <v>181</v>
      </c>
      <c r="B124" s="57" t="s">
        <v>182</v>
      </c>
      <c r="C124" s="57">
        <v>2014</v>
      </c>
      <c r="D124" s="57" t="s">
        <v>183</v>
      </c>
      <c r="E124" s="57" t="s">
        <v>275</v>
      </c>
      <c r="F124" s="57" t="s">
        <v>278</v>
      </c>
      <c r="G124" s="57"/>
      <c r="H124" s="57">
        <v>2005</v>
      </c>
      <c r="I124" s="57">
        <v>62</v>
      </c>
      <c r="J124" s="57"/>
    </row>
    <row r="125" spans="1:10" hidden="1" x14ac:dyDescent="0.35">
      <c r="A125" s="57" t="s">
        <v>181</v>
      </c>
      <c r="B125" s="57" t="s">
        <v>182</v>
      </c>
      <c r="C125" s="57">
        <v>2003</v>
      </c>
      <c r="D125" s="57" t="s">
        <v>183</v>
      </c>
      <c r="E125" s="57" t="s">
        <v>275</v>
      </c>
      <c r="F125" s="57" t="s">
        <v>423</v>
      </c>
      <c r="G125" s="57"/>
      <c r="H125" s="57">
        <v>1993</v>
      </c>
      <c r="I125" s="57">
        <v>146</v>
      </c>
      <c r="J125" s="57"/>
    </row>
    <row r="126" spans="1:10" hidden="1" x14ac:dyDescent="0.35">
      <c r="A126" s="57" t="s">
        <v>181</v>
      </c>
      <c r="B126" s="57" t="s">
        <v>182</v>
      </c>
      <c r="C126" s="57">
        <v>2003</v>
      </c>
      <c r="D126" s="57" t="s">
        <v>183</v>
      </c>
      <c r="E126" s="57" t="s">
        <v>275</v>
      </c>
      <c r="F126" s="57" t="s">
        <v>280</v>
      </c>
      <c r="G126" s="57"/>
      <c r="H126" s="57">
        <v>1993</v>
      </c>
      <c r="I126" s="57">
        <v>9</v>
      </c>
      <c r="J126" s="57"/>
    </row>
    <row r="127" spans="1:10" hidden="1" x14ac:dyDescent="0.35">
      <c r="A127" s="57" t="s">
        <v>181</v>
      </c>
      <c r="B127" s="57" t="s">
        <v>182</v>
      </c>
      <c r="C127" s="57">
        <v>2003</v>
      </c>
      <c r="D127" s="57" t="s">
        <v>183</v>
      </c>
      <c r="E127" s="57" t="s">
        <v>281</v>
      </c>
      <c r="F127" s="57" t="s">
        <v>281</v>
      </c>
      <c r="G127" s="57"/>
      <c r="H127" s="57">
        <v>1993</v>
      </c>
      <c r="I127" s="57">
        <v>33809</v>
      </c>
      <c r="J127" s="57"/>
    </row>
    <row r="128" spans="1:10" hidden="1" x14ac:dyDescent="0.35">
      <c r="A128" s="57" t="s">
        <v>181</v>
      </c>
      <c r="B128" s="57" t="s">
        <v>182</v>
      </c>
      <c r="C128" s="57">
        <v>1996</v>
      </c>
      <c r="D128" s="57" t="s">
        <v>183</v>
      </c>
      <c r="E128" s="57" t="s">
        <v>275</v>
      </c>
      <c r="F128" s="57" t="s">
        <v>276</v>
      </c>
      <c r="G128" s="57"/>
      <c r="H128" s="57">
        <v>1992</v>
      </c>
      <c r="I128" s="57">
        <v>31426</v>
      </c>
      <c r="J128" s="57"/>
    </row>
    <row r="129" spans="1:10" hidden="1" x14ac:dyDescent="0.35">
      <c r="A129" s="57" t="s">
        <v>181</v>
      </c>
      <c r="B129" s="57" t="s">
        <v>182</v>
      </c>
      <c r="C129" s="57">
        <v>2014</v>
      </c>
      <c r="D129" s="57" t="s">
        <v>183</v>
      </c>
      <c r="E129" s="57" t="s">
        <v>275</v>
      </c>
      <c r="F129" s="57" t="s">
        <v>277</v>
      </c>
      <c r="G129" s="57"/>
      <c r="H129" s="57">
        <v>2006</v>
      </c>
      <c r="I129" s="57">
        <v>2182</v>
      </c>
      <c r="J129" s="57"/>
    </row>
    <row r="130" spans="1:10" x14ac:dyDescent="0.35">
      <c r="A130" s="57" t="s">
        <v>181</v>
      </c>
      <c r="B130" s="57" t="s">
        <v>182</v>
      </c>
      <c r="C130" s="57">
        <v>2014</v>
      </c>
      <c r="D130" s="57" t="s">
        <v>183</v>
      </c>
      <c r="E130" s="57" t="s">
        <v>275</v>
      </c>
      <c r="F130" s="57" t="s">
        <v>278</v>
      </c>
      <c r="G130" s="57"/>
      <c r="H130" s="57">
        <v>2006</v>
      </c>
      <c r="I130" s="57">
        <v>60</v>
      </c>
      <c r="J130" s="57"/>
    </row>
    <row r="131" spans="1:10" hidden="1" x14ac:dyDescent="0.35">
      <c r="A131" s="57" t="s">
        <v>181</v>
      </c>
      <c r="B131" s="57" t="s">
        <v>182</v>
      </c>
      <c r="C131" s="57">
        <v>1996</v>
      </c>
      <c r="D131" s="57" t="s">
        <v>183</v>
      </c>
      <c r="E131" s="57" t="s">
        <v>275</v>
      </c>
      <c r="F131" s="57" t="s">
        <v>423</v>
      </c>
      <c r="G131" s="57"/>
      <c r="H131" s="57">
        <v>1992</v>
      </c>
      <c r="I131" s="57">
        <v>139</v>
      </c>
      <c r="J131" s="57"/>
    </row>
    <row r="132" spans="1:10" hidden="1" x14ac:dyDescent="0.35">
      <c r="A132" s="57" t="s">
        <v>181</v>
      </c>
      <c r="B132" s="57" t="s">
        <v>182</v>
      </c>
      <c r="C132" s="57">
        <v>1996</v>
      </c>
      <c r="D132" s="57" t="s">
        <v>183</v>
      </c>
      <c r="E132" s="57" t="s">
        <v>275</v>
      </c>
      <c r="F132" s="57" t="s">
        <v>280</v>
      </c>
      <c r="G132" s="57"/>
      <c r="H132" s="57">
        <v>1992</v>
      </c>
      <c r="I132" s="57">
        <v>9</v>
      </c>
      <c r="J132" s="57"/>
    </row>
    <row r="133" spans="1:10" hidden="1" x14ac:dyDescent="0.35">
      <c r="A133" s="57" t="s">
        <v>181</v>
      </c>
      <c r="B133" s="57" t="s">
        <v>182</v>
      </c>
      <c r="C133" s="57">
        <v>1996</v>
      </c>
      <c r="D133" s="57" t="s">
        <v>183</v>
      </c>
      <c r="E133" s="57" t="s">
        <v>281</v>
      </c>
      <c r="F133" s="57" t="s">
        <v>281</v>
      </c>
      <c r="G133" s="57"/>
      <c r="H133" s="57">
        <v>1992</v>
      </c>
      <c r="I133" s="57">
        <v>33431</v>
      </c>
      <c r="J133" s="57"/>
    </row>
    <row r="134" spans="1:10" hidden="1" x14ac:dyDescent="0.35">
      <c r="A134" s="57" t="s">
        <v>181</v>
      </c>
      <c r="B134" s="57" t="s">
        <v>182</v>
      </c>
      <c r="C134" s="57">
        <v>1996</v>
      </c>
      <c r="D134" s="57" t="s">
        <v>183</v>
      </c>
      <c r="E134" s="57" t="s">
        <v>275</v>
      </c>
      <c r="F134" s="57" t="s">
        <v>276</v>
      </c>
      <c r="G134" s="57"/>
      <c r="H134" s="57">
        <v>1991</v>
      </c>
      <c r="I134" s="57">
        <v>31022</v>
      </c>
      <c r="J134" s="57"/>
    </row>
    <row r="135" spans="1:10" hidden="1" x14ac:dyDescent="0.35">
      <c r="A135" s="57" t="s">
        <v>181</v>
      </c>
      <c r="B135" s="57" t="s">
        <v>182</v>
      </c>
      <c r="C135" s="57">
        <v>2014</v>
      </c>
      <c r="D135" s="57" t="s">
        <v>183</v>
      </c>
      <c r="E135" s="57" t="s">
        <v>275</v>
      </c>
      <c r="F135" s="57" t="s">
        <v>277</v>
      </c>
      <c r="G135" s="57"/>
      <c r="H135" s="57">
        <v>2007</v>
      </c>
      <c r="I135" s="57">
        <v>2195</v>
      </c>
      <c r="J135" s="57"/>
    </row>
    <row r="136" spans="1:10" x14ac:dyDescent="0.35">
      <c r="A136" s="57" t="s">
        <v>181</v>
      </c>
      <c r="B136" s="57" t="s">
        <v>182</v>
      </c>
      <c r="C136" s="57">
        <v>2014</v>
      </c>
      <c r="D136" s="57" t="s">
        <v>183</v>
      </c>
      <c r="E136" s="57" t="s">
        <v>275</v>
      </c>
      <c r="F136" s="57" t="s">
        <v>278</v>
      </c>
      <c r="G136" s="57"/>
      <c r="H136" s="57">
        <v>2007</v>
      </c>
      <c r="I136" s="57">
        <v>57</v>
      </c>
      <c r="J136" s="57"/>
    </row>
    <row r="137" spans="1:10" hidden="1" x14ac:dyDescent="0.35">
      <c r="A137" s="57" t="s">
        <v>181</v>
      </c>
      <c r="B137" s="57" t="s">
        <v>182</v>
      </c>
      <c r="C137" s="57">
        <v>1996</v>
      </c>
      <c r="D137" s="57" t="s">
        <v>183</v>
      </c>
      <c r="E137" s="57" t="s">
        <v>275</v>
      </c>
      <c r="F137" s="57" t="s">
        <v>423</v>
      </c>
      <c r="G137" s="57"/>
      <c r="H137" s="57">
        <v>1991</v>
      </c>
      <c r="I137" s="57">
        <v>127</v>
      </c>
      <c r="J137" s="57"/>
    </row>
    <row r="138" spans="1:10" hidden="1" x14ac:dyDescent="0.35">
      <c r="A138" s="57" t="s">
        <v>181</v>
      </c>
      <c r="B138" s="57" t="s">
        <v>182</v>
      </c>
      <c r="C138" s="57">
        <v>1996</v>
      </c>
      <c r="D138" s="57" t="s">
        <v>183</v>
      </c>
      <c r="E138" s="57" t="s">
        <v>275</v>
      </c>
      <c r="F138" s="57" t="s">
        <v>280</v>
      </c>
      <c r="G138" s="57"/>
      <c r="H138" s="57">
        <v>1991</v>
      </c>
      <c r="I138" s="57">
        <v>8</v>
      </c>
      <c r="J138" s="57"/>
    </row>
    <row r="139" spans="1:10" hidden="1" x14ac:dyDescent="0.35">
      <c r="A139" s="57" t="s">
        <v>181</v>
      </c>
      <c r="B139" s="57" t="s">
        <v>182</v>
      </c>
      <c r="C139" s="57">
        <v>1996</v>
      </c>
      <c r="D139" s="57" t="s">
        <v>183</v>
      </c>
      <c r="E139" s="57" t="s">
        <v>281</v>
      </c>
      <c r="F139" s="57" t="s">
        <v>281</v>
      </c>
      <c r="G139" s="57"/>
      <c r="H139" s="57">
        <v>1991</v>
      </c>
      <c r="I139" s="57">
        <v>33008</v>
      </c>
      <c r="J139" s="57"/>
    </row>
    <row r="140" spans="1:10" hidden="1" x14ac:dyDescent="0.35">
      <c r="A140" s="57" t="s">
        <v>181</v>
      </c>
      <c r="B140" s="57" t="s">
        <v>182</v>
      </c>
      <c r="C140" s="57">
        <v>1996</v>
      </c>
      <c r="D140" s="57" t="s">
        <v>183</v>
      </c>
      <c r="E140" s="57" t="s">
        <v>275</v>
      </c>
      <c r="F140" s="57" t="s">
        <v>276</v>
      </c>
      <c r="G140" s="57"/>
      <c r="H140" s="57">
        <v>1990</v>
      </c>
      <c r="I140" s="57">
        <v>30509</v>
      </c>
      <c r="J140" s="57"/>
    </row>
    <row r="141" spans="1:10" hidden="1" x14ac:dyDescent="0.35">
      <c r="A141" s="57" t="s">
        <v>181</v>
      </c>
      <c r="B141" s="57" t="s">
        <v>182</v>
      </c>
      <c r="C141" s="57">
        <v>2014</v>
      </c>
      <c r="D141" s="57" t="s">
        <v>183</v>
      </c>
      <c r="E141" s="57" t="s">
        <v>275</v>
      </c>
      <c r="F141" s="57" t="s">
        <v>277</v>
      </c>
      <c r="G141" s="57"/>
      <c r="H141" s="57">
        <v>2008</v>
      </c>
      <c r="I141" s="57">
        <v>2197</v>
      </c>
      <c r="J141" s="57"/>
    </row>
    <row r="142" spans="1:10" x14ac:dyDescent="0.35">
      <c r="A142" s="57" t="s">
        <v>181</v>
      </c>
      <c r="B142" s="57" t="s">
        <v>182</v>
      </c>
      <c r="C142" s="57">
        <v>2014</v>
      </c>
      <c r="D142" s="57" t="s">
        <v>183</v>
      </c>
      <c r="E142" s="57" t="s">
        <v>275</v>
      </c>
      <c r="F142" s="57" t="s">
        <v>278</v>
      </c>
      <c r="G142" s="57"/>
      <c r="H142" s="57">
        <v>2008</v>
      </c>
      <c r="I142" s="57">
        <v>59</v>
      </c>
      <c r="J142" s="57"/>
    </row>
    <row r="143" spans="1:10" hidden="1" x14ac:dyDescent="0.35">
      <c r="A143" s="57" t="s">
        <v>181</v>
      </c>
      <c r="B143" s="57" t="s">
        <v>182</v>
      </c>
      <c r="C143" s="57">
        <v>1996</v>
      </c>
      <c r="D143" s="57" t="s">
        <v>183</v>
      </c>
      <c r="E143" s="57" t="s">
        <v>275</v>
      </c>
      <c r="F143" s="57" t="s">
        <v>423</v>
      </c>
      <c r="G143" s="57"/>
      <c r="H143" s="57">
        <v>1990</v>
      </c>
      <c r="I143" s="57">
        <v>125</v>
      </c>
      <c r="J143" s="57"/>
    </row>
    <row r="144" spans="1:10" hidden="1" x14ac:dyDescent="0.35">
      <c r="A144" s="57" t="s">
        <v>181</v>
      </c>
      <c r="B144" s="57" t="s">
        <v>182</v>
      </c>
      <c r="C144" s="57">
        <v>1996</v>
      </c>
      <c r="D144" s="57" t="s">
        <v>183</v>
      </c>
      <c r="E144" s="57" t="s">
        <v>275</v>
      </c>
      <c r="F144" s="57" t="s">
        <v>280</v>
      </c>
      <c r="G144" s="57"/>
      <c r="H144" s="57">
        <v>1990</v>
      </c>
      <c r="I144" s="57">
        <v>8</v>
      </c>
      <c r="J144" s="57"/>
    </row>
    <row r="145" spans="1:10" hidden="1" x14ac:dyDescent="0.35">
      <c r="A145" s="57" t="s">
        <v>181</v>
      </c>
      <c r="B145" s="57" t="s">
        <v>182</v>
      </c>
      <c r="C145" s="57">
        <v>1996</v>
      </c>
      <c r="D145" s="57" t="s">
        <v>183</v>
      </c>
      <c r="E145" s="57" t="s">
        <v>281</v>
      </c>
      <c r="F145" s="57" t="s">
        <v>281</v>
      </c>
      <c r="G145" s="57"/>
      <c r="H145" s="57">
        <v>1990</v>
      </c>
      <c r="I145" s="57">
        <v>32559</v>
      </c>
      <c r="J145" s="57"/>
    </row>
    <row r="146" spans="1:10" hidden="1" x14ac:dyDescent="0.35">
      <c r="A146" s="57" t="s">
        <v>181</v>
      </c>
      <c r="B146" s="57" t="s">
        <v>182</v>
      </c>
      <c r="C146" s="57">
        <v>1996</v>
      </c>
      <c r="D146" s="57" t="s">
        <v>183</v>
      </c>
      <c r="E146" s="57" t="s">
        <v>275</v>
      </c>
      <c r="F146" s="57" t="s">
        <v>276</v>
      </c>
      <c r="G146" s="57"/>
      <c r="H146" s="57">
        <v>1989</v>
      </c>
      <c r="I146" s="57">
        <v>29884</v>
      </c>
      <c r="J146" s="57"/>
    </row>
    <row r="147" spans="1:10" hidden="1" x14ac:dyDescent="0.35">
      <c r="A147" s="57" t="s">
        <v>181</v>
      </c>
      <c r="B147" s="57" t="s">
        <v>182</v>
      </c>
      <c r="C147" s="57">
        <v>2014</v>
      </c>
      <c r="D147" s="57" t="s">
        <v>183</v>
      </c>
      <c r="E147" s="57" t="s">
        <v>275</v>
      </c>
      <c r="F147" s="57" t="s">
        <v>277</v>
      </c>
      <c r="G147" s="57"/>
      <c r="H147" s="57">
        <v>2009</v>
      </c>
      <c r="I147" s="57">
        <v>2208</v>
      </c>
      <c r="J147" s="57"/>
    </row>
    <row r="148" spans="1:10" x14ac:dyDescent="0.35">
      <c r="A148" s="57" t="s">
        <v>181</v>
      </c>
      <c r="B148" s="57" t="s">
        <v>182</v>
      </c>
      <c r="C148" s="57">
        <v>2014</v>
      </c>
      <c r="D148" s="57" t="s">
        <v>183</v>
      </c>
      <c r="E148" s="57" t="s">
        <v>275</v>
      </c>
      <c r="F148" s="57" t="s">
        <v>278</v>
      </c>
      <c r="G148" s="57"/>
      <c r="H148" s="57">
        <v>2009</v>
      </c>
      <c r="I148" s="57">
        <v>57</v>
      </c>
      <c r="J148" s="57"/>
    </row>
    <row r="149" spans="1:10" hidden="1" x14ac:dyDescent="0.35">
      <c r="A149" s="57" t="s">
        <v>181</v>
      </c>
      <c r="B149" s="57" t="s">
        <v>182</v>
      </c>
      <c r="C149" s="57">
        <v>1996</v>
      </c>
      <c r="D149" s="57" t="s">
        <v>183</v>
      </c>
      <c r="E149" s="57" t="s">
        <v>275</v>
      </c>
      <c r="F149" s="57" t="s">
        <v>423</v>
      </c>
      <c r="G149" s="57"/>
      <c r="H149" s="57">
        <v>1989</v>
      </c>
      <c r="I149" s="57">
        <v>127</v>
      </c>
      <c r="J149" s="57"/>
    </row>
    <row r="150" spans="1:10" hidden="1" x14ac:dyDescent="0.35">
      <c r="A150" s="57" t="s">
        <v>181</v>
      </c>
      <c r="B150" s="57" t="s">
        <v>182</v>
      </c>
      <c r="C150" s="57">
        <v>1996</v>
      </c>
      <c r="D150" s="57" t="s">
        <v>183</v>
      </c>
      <c r="E150" s="57" t="s">
        <v>275</v>
      </c>
      <c r="F150" s="57" t="s">
        <v>280</v>
      </c>
      <c r="G150" s="57"/>
      <c r="H150" s="57">
        <v>1989</v>
      </c>
      <c r="I150" s="57">
        <v>8</v>
      </c>
      <c r="J150" s="57"/>
    </row>
    <row r="151" spans="1:10" hidden="1" x14ac:dyDescent="0.35">
      <c r="A151" s="57" t="s">
        <v>181</v>
      </c>
      <c r="B151" s="57" t="s">
        <v>182</v>
      </c>
      <c r="C151" s="57">
        <v>1996</v>
      </c>
      <c r="D151" s="57" t="s">
        <v>183</v>
      </c>
      <c r="E151" s="57" t="s">
        <v>281</v>
      </c>
      <c r="F151" s="57" t="s">
        <v>281</v>
      </c>
      <c r="G151" s="57"/>
      <c r="H151" s="57">
        <v>1989</v>
      </c>
      <c r="I151" s="57">
        <v>31788</v>
      </c>
      <c r="J151" s="57"/>
    </row>
    <row r="152" spans="1:10" hidden="1" x14ac:dyDescent="0.35">
      <c r="A152" s="57" t="s">
        <v>181</v>
      </c>
      <c r="B152" s="57" t="s">
        <v>182</v>
      </c>
      <c r="C152" s="57">
        <v>1993</v>
      </c>
      <c r="D152" s="57" t="s">
        <v>183</v>
      </c>
      <c r="E152" s="57" t="s">
        <v>275</v>
      </c>
      <c r="F152" s="57" t="s">
        <v>276</v>
      </c>
      <c r="G152" s="57"/>
      <c r="H152" s="57">
        <v>1988</v>
      </c>
      <c r="I152" s="57">
        <v>29438</v>
      </c>
      <c r="J152" s="57"/>
    </row>
    <row r="153" spans="1:10" hidden="1" x14ac:dyDescent="0.35">
      <c r="A153" s="57" t="s">
        <v>181</v>
      </c>
      <c r="B153" s="57" t="s">
        <v>182</v>
      </c>
      <c r="C153" s="57">
        <v>2014</v>
      </c>
      <c r="D153" s="57" t="s">
        <v>183</v>
      </c>
      <c r="E153" s="57" t="s">
        <v>275</v>
      </c>
      <c r="F153" s="57" t="s">
        <v>277</v>
      </c>
      <c r="G153" s="57"/>
      <c r="H153" s="57">
        <v>2010</v>
      </c>
      <c r="I153" s="57">
        <v>2231</v>
      </c>
      <c r="J153" s="57"/>
    </row>
    <row r="154" spans="1:10" x14ac:dyDescent="0.35">
      <c r="A154" s="57" t="s">
        <v>181</v>
      </c>
      <c r="B154" s="57" t="s">
        <v>182</v>
      </c>
      <c r="C154" s="57">
        <v>2014</v>
      </c>
      <c r="D154" s="57" t="s">
        <v>183</v>
      </c>
      <c r="E154" s="57" t="s">
        <v>275</v>
      </c>
      <c r="F154" s="57" t="s">
        <v>278</v>
      </c>
      <c r="G154" s="57"/>
      <c r="H154" s="57">
        <v>2010</v>
      </c>
      <c r="I154" s="57">
        <v>55</v>
      </c>
      <c r="J154" s="57"/>
    </row>
    <row r="155" spans="1:10" hidden="1" x14ac:dyDescent="0.35">
      <c r="A155" s="57" t="s">
        <v>181</v>
      </c>
      <c r="B155" s="57" t="s">
        <v>182</v>
      </c>
      <c r="C155" s="57">
        <v>1993</v>
      </c>
      <c r="D155" s="57" t="s">
        <v>183</v>
      </c>
      <c r="E155" s="57" t="s">
        <v>275</v>
      </c>
      <c r="F155" s="57" t="s">
        <v>423</v>
      </c>
      <c r="G155" s="57"/>
      <c r="H155" s="57">
        <v>1988</v>
      </c>
      <c r="I155" s="57">
        <v>131</v>
      </c>
      <c r="J155" s="57"/>
    </row>
    <row r="156" spans="1:10" hidden="1" x14ac:dyDescent="0.35">
      <c r="A156" s="57" t="s">
        <v>181</v>
      </c>
      <c r="B156" s="57" t="s">
        <v>182</v>
      </c>
      <c r="C156" s="57">
        <v>1993</v>
      </c>
      <c r="D156" s="57" t="s">
        <v>183</v>
      </c>
      <c r="E156" s="57" t="s">
        <v>275</v>
      </c>
      <c r="F156" s="57" t="s">
        <v>280</v>
      </c>
      <c r="G156" s="57"/>
      <c r="H156" s="57">
        <v>1988</v>
      </c>
      <c r="I156" s="57">
        <v>7</v>
      </c>
      <c r="J156" s="57"/>
    </row>
    <row r="157" spans="1:10" hidden="1" x14ac:dyDescent="0.35">
      <c r="A157" s="57" t="s">
        <v>181</v>
      </c>
      <c r="B157" s="57" t="s">
        <v>182</v>
      </c>
      <c r="C157" s="57">
        <v>1993</v>
      </c>
      <c r="D157" s="57" t="s">
        <v>183</v>
      </c>
      <c r="E157" s="57" t="s">
        <v>281</v>
      </c>
      <c r="F157" s="57" t="s">
        <v>281</v>
      </c>
      <c r="G157" s="57"/>
      <c r="H157" s="57">
        <v>1988</v>
      </c>
      <c r="I157" s="57">
        <v>31323</v>
      </c>
      <c r="J157" s="57"/>
    </row>
    <row r="158" spans="1:10" hidden="1" x14ac:dyDescent="0.35">
      <c r="A158" s="57" t="s">
        <v>181</v>
      </c>
      <c r="B158" s="57" t="s">
        <v>182</v>
      </c>
      <c r="C158" s="57">
        <v>1993</v>
      </c>
      <c r="D158" s="57" t="s">
        <v>183</v>
      </c>
      <c r="E158" s="57" t="s">
        <v>275</v>
      </c>
      <c r="F158" s="57" t="s">
        <v>276</v>
      </c>
      <c r="G158" s="57"/>
      <c r="H158" s="57">
        <v>1987</v>
      </c>
      <c r="I158" s="57">
        <v>29029</v>
      </c>
      <c r="J158" s="57"/>
    </row>
    <row r="159" spans="1:10" hidden="1" x14ac:dyDescent="0.35">
      <c r="A159" s="57" t="s">
        <v>181</v>
      </c>
      <c r="B159" s="57" t="s">
        <v>182</v>
      </c>
      <c r="C159" s="57">
        <v>2014</v>
      </c>
      <c r="D159" s="57" t="s">
        <v>183</v>
      </c>
      <c r="E159" s="57" t="s">
        <v>275</v>
      </c>
      <c r="F159" s="57" t="s">
        <v>277</v>
      </c>
      <c r="G159" s="57"/>
      <c r="H159" s="57">
        <v>2011</v>
      </c>
      <c r="I159" s="57">
        <v>2219</v>
      </c>
      <c r="J159" s="57"/>
    </row>
    <row r="160" spans="1:10" x14ac:dyDescent="0.35">
      <c r="A160" s="57" t="s">
        <v>181</v>
      </c>
      <c r="B160" s="57" t="s">
        <v>182</v>
      </c>
      <c r="C160" s="57">
        <v>2014</v>
      </c>
      <c r="D160" s="57" t="s">
        <v>183</v>
      </c>
      <c r="E160" s="57" t="s">
        <v>275</v>
      </c>
      <c r="F160" s="57" t="s">
        <v>278</v>
      </c>
      <c r="G160" s="57"/>
      <c r="H160" s="57">
        <v>2011</v>
      </c>
      <c r="I160" s="57">
        <v>51</v>
      </c>
      <c r="J160" s="57"/>
    </row>
    <row r="161" spans="1:10" hidden="1" x14ac:dyDescent="0.35">
      <c r="A161" s="57" t="s">
        <v>181</v>
      </c>
      <c r="B161" s="57" t="s">
        <v>182</v>
      </c>
      <c r="C161" s="57">
        <v>1993</v>
      </c>
      <c r="D161" s="57" t="s">
        <v>183</v>
      </c>
      <c r="E161" s="57" t="s">
        <v>275</v>
      </c>
      <c r="F161" s="57" t="s">
        <v>423</v>
      </c>
      <c r="G161" s="57"/>
      <c r="H161" s="57">
        <v>1987</v>
      </c>
      <c r="I161" s="57">
        <v>131</v>
      </c>
      <c r="J161" s="57"/>
    </row>
    <row r="162" spans="1:10" hidden="1" x14ac:dyDescent="0.35">
      <c r="A162" s="57" t="s">
        <v>181</v>
      </c>
      <c r="B162" s="57" t="s">
        <v>182</v>
      </c>
      <c r="C162" s="57">
        <v>1993</v>
      </c>
      <c r="D162" s="57" t="s">
        <v>183</v>
      </c>
      <c r="E162" s="57" t="s">
        <v>275</v>
      </c>
      <c r="F162" s="57" t="s">
        <v>280</v>
      </c>
      <c r="G162" s="57"/>
      <c r="H162" s="57">
        <v>1987</v>
      </c>
      <c r="I162" s="57">
        <v>7</v>
      </c>
      <c r="J162" s="57"/>
    </row>
    <row r="163" spans="1:10" hidden="1" x14ac:dyDescent="0.35">
      <c r="A163" s="57" t="s">
        <v>181</v>
      </c>
      <c r="B163" s="57" t="s">
        <v>182</v>
      </c>
      <c r="C163" s="57">
        <v>1993</v>
      </c>
      <c r="D163" s="57" t="s">
        <v>183</v>
      </c>
      <c r="E163" s="57" t="s">
        <v>281</v>
      </c>
      <c r="F163" s="57" t="s">
        <v>281</v>
      </c>
      <c r="G163" s="57"/>
      <c r="H163" s="57">
        <v>1987</v>
      </c>
      <c r="I163" s="57">
        <v>30892</v>
      </c>
      <c r="J163" s="57"/>
    </row>
    <row r="164" spans="1:10" hidden="1" x14ac:dyDescent="0.35">
      <c r="A164" s="57" t="s">
        <v>181</v>
      </c>
      <c r="B164" s="57" t="s">
        <v>182</v>
      </c>
      <c r="C164" s="57">
        <v>1993</v>
      </c>
      <c r="D164" s="57" t="s">
        <v>183</v>
      </c>
      <c r="E164" s="57" t="s">
        <v>275</v>
      </c>
      <c r="F164" s="57" t="s">
        <v>276</v>
      </c>
      <c r="G164" s="57"/>
      <c r="H164" s="57">
        <v>1986</v>
      </c>
      <c r="I164" s="57">
        <v>29729</v>
      </c>
      <c r="J164" s="57"/>
    </row>
    <row r="165" spans="1:10" hidden="1" x14ac:dyDescent="0.35">
      <c r="A165" s="57" t="s">
        <v>181</v>
      </c>
      <c r="B165" s="57" t="s">
        <v>182</v>
      </c>
      <c r="C165" s="57">
        <v>2014</v>
      </c>
      <c r="D165" s="57" t="s">
        <v>183</v>
      </c>
      <c r="E165" s="57" t="s">
        <v>275</v>
      </c>
      <c r="F165" s="57" t="s">
        <v>277</v>
      </c>
      <c r="G165" s="57"/>
      <c r="H165" s="57">
        <v>2012</v>
      </c>
      <c r="I165" s="57">
        <v>2255</v>
      </c>
      <c r="J165" s="57"/>
    </row>
    <row r="166" spans="1:10" x14ac:dyDescent="0.35">
      <c r="A166" s="57" t="s">
        <v>181</v>
      </c>
      <c r="B166" s="57" t="s">
        <v>182</v>
      </c>
      <c r="C166" s="57">
        <v>2014</v>
      </c>
      <c r="D166" s="57" t="s">
        <v>183</v>
      </c>
      <c r="E166" s="57" t="s">
        <v>275</v>
      </c>
      <c r="F166" s="57" t="s">
        <v>278</v>
      </c>
      <c r="G166" s="57"/>
      <c r="H166" s="57">
        <v>2012</v>
      </c>
      <c r="I166" s="57">
        <v>51</v>
      </c>
      <c r="J166" s="57"/>
    </row>
    <row r="167" spans="1:10" hidden="1" x14ac:dyDescent="0.35">
      <c r="A167" s="57" t="s">
        <v>181</v>
      </c>
      <c r="B167" s="57" t="s">
        <v>182</v>
      </c>
      <c r="C167" s="57">
        <v>1993</v>
      </c>
      <c r="D167" s="57" t="s">
        <v>183</v>
      </c>
      <c r="E167" s="57" t="s">
        <v>275</v>
      </c>
      <c r="F167" s="57" t="s">
        <v>423</v>
      </c>
      <c r="G167" s="57"/>
      <c r="H167" s="57">
        <v>1986</v>
      </c>
      <c r="I167" s="57">
        <v>125</v>
      </c>
      <c r="J167" s="57"/>
    </row>
    <row r="168" spans="1:10" hidden="1" x14ac:dyDescent="0.35">
      <c r="A168" s="57" t="s">
        <v>181</v>
      </c>
      <c r="B168" s="57" t="s">
        <v>182</v>
      </c>
      <c r="C168" s="57">
        <v>1993</v>
      </c>
      <c r="D168" s="57" t="s">
        <v>183</v>
      </c>
      <c r="E168" s="57" t="s">
        <v>275</v>
      </c>
      <c r="F168" s="57" t="s">
        <v>280</v>
      </c>
      <c r="G168" s="57"/>
      <c r="H168" s="57">
        <v>1986</v>
      </c>
      <c r="I168" s="57">
        <v>7</v>
      </c>
      <c r="J168" s="57"/>
    </row>
    <row r="169" spans="1:10" hidden="1" x14ac:dyDescent="0.35">
      <c r="A169" s="57" t="s">
        <v>181</v>
      </c>
      <c r="B169" s="57" t="s">
        <v>182</v>
      </c>
      <c r="C169" s="57">
        <v>1993</v>
      </c>
      <c r="D169" s="57" t="s">
        <v>183</v>
      </c>
      <c r="E169" s="57" t="s">
        <v>281</v>
      </c>
      <c r="F169" s="57" t="s">
        <v>281</v>
      </c>
      <c r="G169" s="57"/>
      <c r="H169" s="57">
        <v>1986</v>
      </c>
      <c r="I169" s="57">
        <v>30469</v>
      </c>
      <c r="J169" s="57"/>
    </row>
    <row r="170" spans="1:10" hidden="1" x14ac:dyDescent="0.35">
      <c r="A170" s="57" t="s">
        <v>181</v>
      </c>
      <c r="B170" s="57" t="s">
        <v>182</v>
      </c>
      <c r="C170" s="57">
        <v>1993</v>
      </c>
      <c r="D170" s="57" t="s">
        <v>183</v>
      </c>
      <c r="E170" s="57" t="s">
        <v>275</v>
      </c>
      <c r="F170" s="57" t="s">
        <v>276</v>
      </c>
      <c r="G170" s="57"/>
      <c r="H170" s="57">
        <v>1985</v>
      </c>
      <c r="I170" s="57">
        <v>29167</v>
      </c>
      <c r="J170" s="57"/>
    </row>
    <row r="171" spans="1:10" hidden="1" x14ac:dyDescent="0.35">
      <c r="A171" s="57" t="s">
        <v>181</v>
      </c>
      <c r="B171" s="57" t="s">
        <v>182</v>
      </c>
      <c r="C171" s="57">
        <v>2014</v>
      </c>
      <c r="D171" s="57" t="s">
        <v>183</v>
      </c>
      <c r="E171" s="57" t="s">
        <v>275</v>
      </c>
      <c r="F171" s="57" t="s">
        <v>277</v>
      </c>
      <c r="G171" s="57"/>
      <c r="H171" s="57">
        <v>2013</v>
      </c>
      <c r="I171" s="57">
        <v>2255</v>
      </c>
      <c r="J171" s="57"/>
    </row>
    <row r="172" spans="1:10" x14ac:dyDescent="0.35">
      <c r="A172" s="57" t="s">
        <v>181</v>
      </c>
      <c r="B172" s="57" t="s">
        <v>182</v>
      </c>
      <c r="C172" s="57">
        <v>2014</v>
      </c>
      <c r="D172" s="57" t="s">
        <v>183</v>
      </c>
      <c r="E172" s="57" t="s">
        <v>275</v>
      </c>
      <c r="F172" s="57" t="s">
        <v>278</v>
      </c>
      <c r="G172" s="57"/>
      <c r="H172" s="57">
        <v>2013</v>
      </c>
      <c r="I172" s="57">
        <v>49</v>
      </c>
      <c r="J172" s="57"/>
    </row>
    <row r="173" spans="1:10" hidden="1" x14ac:dyDescent="0.35">
      <c r="A173" s="57" t="s">
        <v>181</v>
      </c>
      <c r="B173" s="57" t="s">
        <v>182</v>
      </c>
      <c r="C173" s="57">
        <v>1993</v>
      </c>
      <c r="D173" s="57" t="s">
        <v>183</v>
      </c>
      <c r="E173" s="57" t="s">
        <v>275</v>
      </c>
      <c r="F173" s="57" t="s">
        <v>423</v>
      </c>
      <c r="G173" s="57"/>
      <c r="H173" s="57">
        <v>1985</v>
      </c>
      <c r="I173" s="57">
        <v>120</v>
      </c>
      <c r="J173" s="57"/>
    </row>
    <row r="174" spans="1:10" hidden="1" x14ac:dyDescent="0.35">
      <c r="A174" s="57" t="s">
        <v>181</v>
      </c>
      <c r="B174" s="57" t="s">
        <v>182</v>
      </c>
      <c r="C174" s="57">
        <v>1993</v>
      </c>
      <c r="D174" s="57" t="s">
        <v>183</v>
      </c>
      <c r="E174" s="57" t="s">
        <v>275</v>
      </c>
      <c r="F174" s="57" t="s">
        <v>280</v>
      </c>
      <c r="G174" s="57"/>
      <c r="H174" s="57">
        <v>1985</v>
      </c>
      <c r="I174" s="57">
        <v>7</v>
      </c>
      <c r="J174" s="57"/>
    </row>
    <row r="175" spans="1:10" hidden="1" x14ac:dyDescent="0.35">
      <c r="A175" s="57" t="s">
        <v>181</v>
      </c>
      <c r="B175" s="57" t="s">
        <v>182</v>
      </c>
      <c r="C175" s="57">
        <v>1993</v>
      </c>
      <c r="D175" s="57" t="s">
        <v>183</v>
      </c>
      <c r="E175" s="57" t="s">
        <v>281</v>
      </c>
      <c r="F175" s="57" t="s">
        <v>281</v>
      </c>
      <c r="G175" s="57"/>
      <c r="H175" s="57">
        <v>1985</v>
      </c>
      <c r="I175" s="57">
        <v>28898</v>
      </c>
      <c r="J175" s="57"/>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44"/>
  <sheetViews>
    <sheetView workbookViewId="0">
      <selection activeCell="L44" sqref="L44"/>
    </sheetView>
  </sheetViews>
  <sheetFormatPr defaultColWidth="8.90625" defaultRowHeight="14.5" x14ac:dyDescent="0.35"/>
  <cols>
    <col min="1" max="3" width="8.90625" style="1"/>
    <col min="4" max="4" width="11.36328125" style="1" bestFit="1" customWidth="1"/>
    <col min="5" max="16384" width="8.90625" style="1"/>
  </cols>
  <sheetData>
    <row r="1" spans="1:13" x14ac:dyDescent="0.35">
      <c r="A1" s="2" t="s">
        <v>0</v>
      </c>
      <c r="B1" s="2" t="s">
        <v>27</v>
      </c>
      <c r="C1" s="2" t="s">
        <v>2</v>
      </c>
      <c r="D1" s="2" t="s">
        <v>24</v>
      </c>
      <c r="E1" s="2" t="s">
        <v>134</v>
      </c>
      <c r="F1" s="2" t="s">
        <v>137</v>
      </c>
      <c r="G1" s="2" t="s">
        <v>135</v>
      </c>
      <c r="H1" s="2" t="s">
        <v>110</v>
      </c>
      <c r="I1" s="2" t="s">
        <v>138</v>
      </c>
      <c r="J1" s="2" t="s">
        <v>176</v>
      </c>
      <c r="K1" s="4" t="s">
        <v>139</v>
      </c>
      <c r="L1" s="4" t="s">
        <v>177</v>
      </c>
      <c r="M1" s="4" t="s">
        <v>96</v>
      </c>
    </row>
    <row r="2" spans="1:13" x14ac:dyDescent="0.35">
      <c r="A2" t="s">
        <v>181</v>
      </c>
      <c r="B2" s="1" t="s">
        <v>182</v>
      </c>
      <c r="C2" s="1">
        <v>2014</v>
      </c>
      <c r="D2" s="1" t="s">
        <v>183</v>
      </c>
      <c r="E2" s="1" t="s">
        <v>282</v>
      </c>
      <c r="F2" s="1" t="s">
        <v>386</v>
      </c>
      <c r="G2" s="1" t="s">
        <v>283</v>
      </c>
      <c r="H2" s="1">
        <v>2013</v>
      </c>
      <c r="K2" s="1">
        <v>3905.9</v>
      </c>
      <c r="L2" s="20">
        <v>0.46</v>
      </c>
    </row>
    <row r="3" spans="1:13" x14ac:dyDescent="0.35">
      <c r="A3" t="s">
        <v>181</v>
      </c>
      <c r="B3" s="1" t="s">
        <v>182</v>
      </c>
      <c r="C3" s="1">
        <v>2014</v>
      </c>
      <c r="D3" s="1" t="s">
        <v>183</v>
      </c>
      <c r="E3" s="1" t="s">
        <v>282</v>
      </c>
      <c r="F3" s="1" t="s">
        <v>386</v>
      </c>
      <c r="G3" s="1" t="s">
        <v>278</v>
      </c>
      <c r="H3" s="1">
        <v>2013</v>
      </c>
      <c r="K3" s="1">
        <v>2559.3000000000002</v>
      </c>
    </row>
    <row r="4" spans="1:13" x14ac:dyDescent="0.35">
      <c r="A4" t="s">
        <v>181</v>
      </c>
      <c r="B4" s="1" t="s">
        <v>182</v>
      </c>
      <c r="C4" s="1">
        <v>2014</v>
      </c>
      <c r="D4" s="1" t="s">
        <v>183</v>
      </c>
      <c r="E4" s="1" t="s">
        <v>282</v>
      </c>
      <c r="F4" s="1" t="s">
        <v>386</v>
      </c>
      <c r="G4" s="1" t="s">
        <v>284</v>
      </c>
      <c r="H4" s="1">
        <v>2013</v>
      </c>
      <c r="K4" s="1">
        <v>2012.7</v>
      </c>
    </row>
    <row r="5" spans="1:13" x14ac:dyDescent="0.35">
      <c r="A5" t="s">
        <v>181</v>
      </c>
      <c r="B5" s="1" t="s">
        <v>182</v>
      </c>
      <c r="C5" s="1">
        <v>2014</v>
      </c>
      <c r="D5" s="1" t="s">
        <v>183</v>
      </c>
      <c r="E5" s="1" t="s">
        <v>282</v>
      </c>
      <c r="F5" s="1" t="s">
        <v>386</v>
      </c>
      <c r="G5" s="1" t="s">
        <v>279</v>
      </c>
      <c r="H5" s="1">
        <v>2013</v>
      </c>
      <c r="K5" s="1">
        <v>9.9</v>
      </c>
    </row>
    <row r="6" spans="1:13" x14ac:dyDescent="0.35">
      <c r="A6" t="s">
        <v>181</v>
      </c>
      <c r="B6" s="1" t="s">
        <v>182</v>
      </c>
      <c r="C6" s="1">
        <v>2014</v>
      </c>
      <c r="D6" s="1" t="s">
        <v>183</v>
      </c>
      <c r="E6" s="1" t="s">
        <v>282</v>
      </c>
      <c r="F6" s="1" t="s">
        <v>386</v>
      </c>
      <c r="G6" s="1" t="s">
        <v>283</v>
      </c>
      <c r="H6" s="1">
        <v>2012</v>
      </c>
      <c r="K6" s="1">
        <v>3967.6</v>
      </c>
      <c r="L6" s="20">
        <v>0.47</v>
      </c>
    </row>
    <row r="7" spans="1:13" x14ac:dyDescent="0.35">
      <c r="A7" t="s">
        <v>181</v>
      </c>
      <c r="B7" s="1" t="s">
        <v>182</v>
      </c>
      <c r="C7" s="1">
        <v>2014</v>
      </c>
      <c r="D7" s="1" t="s">
        <v>183</v>
      </c>
      <c r="E7" s="1" t="s">
        <v>282</v>
      </c>
      <c r="F7" s="1" t="s">
        <v>386</v>
      </c>
      <c r="G7" s="1" t="s">
        <v>278</v>
      </c>
      <c r="H7" s="1">
        <v>2012</v>
      </c>
      <c r="K7" s="1">
        <v>2506.5</v>
      </c>
    </row>
    <row r="8" spans="1:13" x14ac:dyDescent="0.35">
      <c r="A8" t="s">
        <v>181</v>
      </c>
      <c r="B8" s="1" t="s">
        <v>182</v>
      </c>
      <c r="C8" s="1">
        <v>2014</v>
      </c>
      <c r="D8" s="1" t="s">
        <v>183</v>
      </c>
      <c r="E8" s="1" t="s">
        <v>282</v>
      </c>
      <c r="F8" s="1" t="s">
        <v>386</v>
      </c>
      <c r="G8" s="1" t="s">
        <v>284</v>
      </c>
      <c r="H8" s="1">
        <v>2012</v>
      </c>
      <c r="K8" s="1">
        <v>2035.3</v>
      </c>
    </row>
    <row r="9" spans="1:13" x14ac:dyDescent="0.35">
      <c r="A9" t="s">
        <v>181</v>
      </c>
      <c r="B9" s="1" t="s">
        <v>182</v>
      </c>
      <c r="C9" s="1">
        <v>2014</v>
      </c>
      <c r="D9" s="1" t="s">
        <v>183</v>
      </c>
      <c r="E9" s="1" t="s">
        <v>282</v>
      </c>
      <c r="F9" s="1" t="s">
        <v>386</v>
      </c>
      <c r="G9" s="1" t="s">
        <v>279</v>
      </c>
      <c r="H9" s="1">
        <v>2012</v>
      </c>
      <c r="K9" s="1">
        <v>8</v>
      </c>
    </row>
    <row r="10" spans="1:13" x14ac:dyDescent="0.35">
      <c r="A10" t="s">
        <v>181</v>
      </c>
      <c r="B10" s="1" t="s">
        <v>182</v>
      </c>
      <c r="C10" s="1">
        <v>2014</v>
      </c>
      <c r="D10" s="1" t="s">
        <v>183</v>
      </c>
      <c r="E10" s="1" t="s">
        <v>342</v>
      </c>
      <c r="F10" s="1" t="s">
        <v>386</v>
      </c>
      <c r="G10" s="1" t="s">
        <v>382</v>
      </c>
      <c r="H10" s="1">
        <v>2014</v>
      </c>
      <c r="I10" s="1">
        <v>60</v>
      </c>
      <c r="J10" s="1" t="s">
        <v>380</v>
      </c>
      <c r="M10" s="7" t="s">
        <v>484</v>
      </c>
    </row>
    <row r="11" spans="1:13" x14ac:dyDescent="0.35">
      <c r="A11" t="s">
        <v>181</v>
      </c>
      <c r="B11" s="1" t="s">
        <v>182</v>
      </c>
      <c r="C11" s="1">
        <v>2012</v>
      </c>
      <c r="D11" s="1" t="s">
        <v>183</v>
      </c>
      <c r="E11" s="1" t="s">
        <v>381</v>
      </c>
      <c r="F11" s="1" t="s">
        <v>386</v>
      </c>
      <c r="G11" s="1" t="s">
        <v>382</v>
      </c>
      <c r="H11" s="1">
        <v>2012</v>
      </c>
      <c r="I11" s="1">
        <v>60</v>
      </c>
    </row>
    <row r="12" spans="1:13" x14ac:dyDescent="0.35">
      <c r="A12" t="s">
        <v>181</v>
      </c>
      <c r="B12" s="1" t="s">
        <v>182</v>
      </c>
      <c r="C12" s="1">
        <v>2012</v>
      </c>
      <c r="D12" s="1" t="s">
        <v>183</v>
      </c>
      <c r="E12" s="1" t="s">
        <v>342</v>
      </c>
      <c r="F12" s="1" t="s">
        <v>386</v>
      </c>
      <c r="G12" s="1" t="s">
        <v>383</v>
      </c>
      <c r="H12" s="1">
        <v>2012</v>
      </c>
      <c r="I12" s="1">
        <v>54</v>
      </c>
      <c r="M12" s="1" t="s">
        <v>515</v>
      </c>
    </row>
    <row r="13" spans="1:13" x14ac:dyDescent="0.35">
      <c r="A13" t="s">
        <v>181</v>
      </c>
      <c r="B13" s="1" t="s">
        <v>182</v>
      </c>
      <c r="C13" s="1">
        <v>2012</v>
      </c>
      <c r="D13" s="1" t="s">
        <v>183</v>
      </c>
      <c r="E13" s="1" t="s">
        <v>385</v>
      </c>
      <c r="F13" s="1" t="s">
        <v>386</v>
      </c>
      <c r="G13" s="1" t="s">
        <v>281</v>
      </c>
      <c r="H13" s="1">
        <v>2001</v>
      </c>
      <c r="I13" s="1">
        <v>35.64</v>
      </c>
      <c r="L13" s="21">
        <f>I13/$I$11</f>
        <v>0.59399999999999997</v>
      </c>
      <c r="M13" s="1" t="s">
        <v>516</v>
      </c>
    </row>
    <row r="14" spans="1:13" x14ac:dyDescent="0.35">
      <c r="A14" t="s">
        <v>181</v>
      </c>
      <c r="B14" s="1" t="s">
        <v>182</v>
      </c>
      <c r="C14" s="1">
        <v>2012</v>
      </c>
      <c r="D14" s="1" t="s">
        <v>183</v>
      </c>
      <c r="E14" s="1" t="s">
        <v>385</v>
      </c>
      <c r="F14" s="1" t="s">
        <v>386</v>
      </c>
      <c r="G14" s="1" t="s">
        <v>281</v>
      </c>
      <c r="H14" s="1">
        <v>2002</v>
      </c>
      <c r="I14" s="1">
        <v>33.979999999999997</v>
      </c>
      <c r="L14" s="21">
        <f t="shared" ref="L14:L44" si="0">I14/$I$11</f>
        <v>0.56633333333333324</v>
      </c>
    </row>
    <row r="15" spans="1:13" x14ac:dyDescent="0.35">
      <c r="A15" t="s">
        <v>181</v>
      </c>
      <c r="B15" s="1" t="s">
        <v>182</v>
      </c>
      <c r="C15" s="1">
        <v>2012</v>
      </c>
      <c r="D15" s="1" t="s">
        <v>183</v>
      </c>
      <c r="E15" s="1" t="s">
        <v>385</v>
      </c>
      <c r="F15" s="1" t="s">
        <v>386</v>
      </c>
      <c r="G15" s="1" t="s">
        <v>281</v>
      </c>
      <c r="H15" s="1">
        <v>2003</v>
      </c>
      <c r="I15" s="1">
        <v>33.71</v>
      </c>
      <c r="L15" s="21">
        <f t="shared" si="0"/>
        <v>0.5618333333333333</v>
      </c>
    </row>
    <row r="16" spans="1:13" x14ac:dyDescent="0.35">
      <c r="A16" t="s">
        <v>181</v>
      </c>
      <c r="B16" s="1" t="s">
        <v>182</v>
      </c>
      <c r="C16" s="1">
        <v>2012</v>
      </c>
      <c r="D16" s="1" t="s">
        <v>183</v>
      </c>
      <c r="E16" s="1" t="s">
        <v>385</v>
      </c>
      <c r="F16" s="1" t="s">
        <v>386</v>
      </c>
      <c r="G16" s="1" t="s">
        <v>281</v>
      </c>
      <c r="H16" s="1">
        <v>2004</v>
      </c>
      <c r="I16" s="1">
        <v>33.71</v>
      </c>
      <c r="L16" s="21">
        <f t="shared" si="0"/>
        <v>0.5618333333333333</v>
      </c>
    </row>
    <row r="17" spans="1:12" x14ac:dyDescent="0.35">
      <c r="A17" t="s">
        <v>181</v>
      </c>
      <c r="B17" s="1" t="s">
        <v>182</v>
      </c>
      <c r="C17" s="1">
        <v>2012</v>
      </c>
      <c r="D17" s="1" t="s">
        <v>183</v>
      </c>
      <c r="E17" s="1" t="s">
        <v>385</v>
      </c>
      <c r="F17" s="1" t="s">
        <v>386</v>
      </c>
      <c r="G17" s="1" t="s">
        <v>281</v>
      </c>
      <c r="H17" s="1">
        <v>2005</v>
      </c>
      <c r="I17" s="1">
        <v>34.200000000000003</v>
      </c>
      <c r="L17" s="21">
        <f t="shared" si="0"/>
        <v>0.57000000000000006</v>
      </c>
    </row>
    <row r="18" spans="1:12" x14ac:dyDescent="0.35">
      <c r="A18" t="s">
        <v>181</v>
      </c>
      <c r="B18" s="1" t="s">
        <v>182</v>
      </c>
      <c r="C18" s="1">
        <v>2012</v>
      </c>
      <c r="D18" s="1" t="s">
        <v>183</v>
      </c>
      <c r="E18" s="1" t="s">
        <v>385</v>
      </c>
      <c r="F18" s="1" t="s">
        <v>386</v>
      </c>
      <c r="G18" s="1" t="s">
        <v>281</v>
      </c>
      <c r="H18" s="1">
        <v>2006</v>
      </c>
      <c r="I18" s="1">
        <v>34.21</v>
      </c>
      <c r="L18" s="21">
        <f t="shared" si="0"/>
        <v>0.57016666666666671</v>
      </c>
    </row>
    <row r="19" spans="1:12" x14ac:dyDescent="0.35">
      <c r="A19" t="s">
        <v>181</v>
      </c>
      <c r="B19" s="1" t="s">
        <v>182</v>
      </c>
      <c r="C19" s="1">
        <v>2012</v>
      </c>
      <c r="D19" s="1" t="s">
        <v>183</v>
      </c>
      <c r="E19" s="1" t="s">
        <v>385</v>
      </c>
      <c r="F19" s="1" t="s">
        <v>386</v>
      </c>
      <c r="G19" s="1" t="s">
        <v>281</v>
      </c>
      <c r="H19" s="1">
        <v>2007</v>
      </c>
      <c r="I19" s="1">
        <v>33.99</v>
      </c>
      <c r="L19" s="21">
        <f t="shared" si="0"/>
        <v>0.5665</v>
      </c>
    </row>
    <row r="20" spans="1:12" x14ac:dyDescent="0.35">
      <c r="A20" t="s">
        <v>181</v>
      </c>
      <c r="B20" s="1" t="s">
        <v>182</v>
      </c>
      <c r="C20" s="1">
        <v>2012</v>
      </c>
      <c r="D20" s="1" t="s">
        <v>183</v>
      </c>
      <c r="E20" s="1" t="s">
        <v>385</v>
      </c>
      <c r="F20" s="1" t="s">
        <v>386</v>
      </c>
      <c r="G20" s="1" t="s">
        <v>281</v>
      </c>
      <c r="H20" s="1">
        <v>2008</v>
      </c>
      <c r="I20" s="1">
        <v>32.93</v>
      </c>
      <c r="L20" s="21">
        <f t="shared" si="0"/>
        <v>0.54883333333333328</v>
      </c>
    </row>
    <row r="21" spans="1:12" x14ac:dyDescent="0.35">
      <c r="A21" t="s">
        <v>181</v>
      </c>
      <c r="B21" s="1" t="s">
        <v>182</v>
      </c>
      <c r="C21" s="1">
        <v>2012</v>
      </c>
      <c r="D21" s="1" t="s">
        <v>183</v>
      </c>
      <c r="E21" s="1" t="s">
        <v>385</v>
      </c>
      <c r="F21" s="1" t="s">
        <v>386</v>
      </c>
      <c r="G21" s="1" t="s">
        <v>281</v>
      </c>
      <c r="H21" s="1">
        <v>2009</v>
      </c>
      <c r="I21" s="1">
        <v>31.43</v>
      </c>
      <c r="L21" s="21">
        <f t="shared" si="0"/>
        <v>0.52383333333333337</v>
      </c>
    </row>
    <row r="22" spans="1:12" x14ac:dyDescent="0.35">
      <c r="A22" t="s">
        <v>181</v>
      </c>
      <c r="B22" s="1" t="s">
        <v>182</v>
      </c>
      <c r="C22" s="1">
        <v>2012</v>
      </c>
      <c r="D22" s="1" t="s">
        <v>183</v>
      </c>
      <c r="E22" s="1" t="s">
        <v>385</v>
      </c>
      <c r="F22" s="1" t="s">
        <v>386</v>
      </c>
      <c r="G22" s="1" t="s">
        <v>281</v>
      </c>
      <c r="H22" s="1">
        <v>2010</v>
      </c>
      <c r="I22" s="1">
        <v>32.42</v>
      </c>
      <c r="L22" s="21">
        <f t="shared" si="0"/>
        <v>0.54033333333333333</v>
      </c>
    </row>
    <row r="23" spans="1:12" x14ac:dyDescent="0.35">
      <c r="A23" t="s">
        <v>181</v>
      </c>
      <c r="B23" s="1" t="s">
        <v>182</v>
      </c>
      <c r="C23" s="1">
        <v>2009</v>
      </c>
      <c r="D23" s="1" t="s">
        <v>183</v>
      </c>
      <c r="E23" s="1" t="s">
        <v>385</v>
      </c>
      <c r="F23" s="1" t="s">
        <v>386</v>
      </c>
      <c r="G23" s="1" t="s">
        <v>281</v>
      </c>
      <c r="H23" s="1">
        <v>2000</v>
      </c>
      <c r="I23" s="1">
        <v>33.700000000000003</v>
      </c>
      <c r="L23" s="21">
        <f t="shared" si="0"/>
        <v>0.56166666666666676</v>
      </c>
    </row>
    <row r="24" spans="1:12" x14ac:dyDescent="0.35">
      <c r="A24" t="s">
        <v>181</v>
      </c>
      <c r="B24" s="1" t="s">
        <v>182</v>
      </c>
      <c r="C24" s="1">
        <v>2009</v>
      </c>
      <c r="D24" s="1" t="s">
        <v>183</v>
      </c>
      <c r="E24" s="1" t="s">
        <v>385</v>
      </c>
      <c r="F24" s="1" t="s">
        <v>386</v>
      </c>
      <c r="G24" s="1" t="s">
        <v>281</v>
      </c>
      <c r="H24" s="1">
        <v>1999</v>
      </c>
      <c r="I24" s="1">
        <v>34.72</v>
      </c>
      <c r="L24" s="21">
        <f t="shared" si="0"/>
        <v>0.57866666666666666</v>
      </c>
    </row>
    <row r="25" spans="1:12" x14ac:dyDescent="0.35">
      <c r="A25" t="s">
        <v>181</v>
      </c>
      <c r="B25" s="1" t="s">
        <v>182</v>
      </c>
      <c r="C25" s="1">
        <v>2009</v>
      </c>
      <c r="D25" s="1" t="s">
        <v>183</v>
      </c>
      <c r="E25" s="1" t="s">
        <v>342</v>
      </c>
      <c r="F25" s="1" t="s">
        <v>386</v>
      </c>
      <c r="G25" s="1" t="s">
        <v>382</v>
      </c>
      <c r="H25" s="1">
        <v>1996</v>
      </c>
      <c r="I25" s="1">
        <v>60</v>
      </c>
      <c r="L25" s="21"/>
    </row>
    <row r="26" spans="1:12" x14ac:dyDescent="0.35">
      <c r="A26" t="s">
        <v>181</v>
      </c>
      <c r="B26" s="1" t="s">
        <v>182</v>
      </c>
      <c r="C26" s="1">
        <v>2008</v>
      </c>
      <c r="D26" s="1" t="s">
        <v>183</v>
      </c>
      <c r="E26" s="1" t="s">
        <v>385</v>
      </c>
      <c r="F26" s="1" t="s">
        <v>386</v>
      </c>
      <c r="G26" s="1" t="s">
        <v>281</v>
      </c>
      <c r="H26" s="1">
        <v>1998</v>
      </c>
      <c r="I26" s="1">
        <v>34.31</v>
      </c>
      <c r="L26" s="21">
        <f t="shared" si="0"/>
        <v>0.57183333333333342</v>
      </c>
    </row>
    <row r="27" spans="1:12" x14ac:dyDescent="0.35">
      <c r="A27" t="s">
        <v>181</v>
      </c>
      <c r="B27" s="1" t="s">
        <v>182</v>
      </c>
      <c r="C27" s="1">
        <v>2008</v>
      </c>
      <c r="D27" s="1" t="s">
        <v>183</v>
      </c>
      <c r="E27" s="1" t="s">
        <v>385</v>
      </c>
      <c r="F27" s="1" t="s">
        <v>386</v>
      </c>
      <c r="G27" s="1" t="s">
        <v>281</v>
      </c>
      <c r="H27" s="1">
        <v>1997</v>
      </c>
      <c r="I27" s="1">
        <v>34.409999999999997</v>
      </c>
      <c r="L27" s="21">
        <f t="shared" si="0"/>
        <v>0.5734999999999999</v>
      </c>
    </row>
    <row r="28" spans="1:12" x14ac:dyDescent="0.35">
      <c r="A28" t="s">
        <v>181</v>
      </c>
      <c r="B28" s="1" t="s">
        <v>182</v>
      </c>
      <c r="C28" s="1">
        <v>2006</v>
      </c>
      <c r="D28" s="1" t="s">
        <v>183</v>
      </c>
      <c r="E28" s="1" t="s">
        <v>385</v>
      </c>
      <c r="F28" s="1" t="s">
        <v>386</v>
      </c>
      <c r="G28" s="1" t="s">
        <v>281</v>
      </c>
      <c r="H28" s="1">
        <v>1996</v>
      </c>
      <c r="I28" s="1">
        <v>32.200000000000003</v>
      </c>
      <c r="L28" s="21">
        <f t="shared" si="0"/>
        <v>0.53666666666666674</v>
      </c>
    </row>
    <row r="29" spans="1:12" x14ac:dyDescent="0.35">
      <c r="A29" t="s">
        <v>181</v>
      </c>
      <c r="B29" s="1" t="s">
        <v>182</v>
      </c>
      <c r="C29" s="1">
        <v>2005</v>
      </c>
      <c r="D29" s="1" t="s">
        <v>183</v>
      </c>
      <c r="E29" s="1" t="s">
        <v>385</v>
      </c>
      <c r="F29" s="1" t="s">
        <v>386</v>
      </c>
      <c r="G29" s="1" t="s">
        <v>281</v>
      </c>
      <c r="H29" s="1">
        <v>1995</v>
      </c>
      <c r="I29" s="1">
        <v>34.53</v>
      </c>
      <c r="L29" s="21">
        <f t="shared" si="0"/>
        <v>0.57550000000000001</v>
      </c>
    </row>
    <row r="30" spans="1:12" x14ac:dyDescent="0.35">
      <c r="A30" t="s">
        <v>181</v>
      </c>
      <c r="B30" s="1" t="s">
        <v>182</v>
      </c>
      <c r="C30" s="1">
        <v>2005</v>
      </c>
      <c r="D30" s="1" t="s">
        <v>183</v>
      </c>
      <c r="E30" s="1" t="s">
        <v>342</v>
      </c>
      <c r="F30" s="1" t="s">
        <v>386</v>
      </c>
      <c r="G30" s="1" t="s">
        <v>382</v>
      </c>
      <c r="H30" s="1">
        <v>2005</v>
      </c>
      <c r="I30" s="1">
        <v>60</v>
      </c>
      <c r="L30" s="21"/>
    </row>
    <row r="31" spans="1:12" x14ac:dyDescent="0.35">
      <c r="A31" t="s">
        <v>181</v>
      </c>
      <c r="B31" s="1" t="s">
        <v>182</v>
      </c>
      <c r="C31" s="1">
        <v>2005</v>
      </c>
      <c r="D31" s="1" t="s">
        <v>183</v>
      </c>
      <c r="E31" s="1" t="s">
        <v>385</v>
      </c>
      <c r="F31" s="1" t="s">
        <v>386</v>
      </c>
      <c r="G31" s="1" t="s">
        <v>488</v>
      </c>
      <c r="H31" s="1">
        <v>2005</v>
      </c>
      <c r="I31" s="1">
        <v>60</v>
      </c>
      <c r="L31" s="21"/>
    </row>
    <row r="32" spans="1:12" x14ac:dyDescent="0.35">
      <c r="A32" t="s">
        <v>181</v>
      </c>
      <c r="B32" s="1" t="s">
        <v>182</v>
      </c>
      <c r="C32" s="1">
        <v>2004</v>
      </c>
      <c r="D32" s="1" t="s">
        <v>183</v>
      </c>
      <c r="E32" s="1" t="s">
        <v>385</v>
      </c>
      <c r="F32" s="1" t="s">
        <v>386</v>
      </c>
      <c r="G32" s="1" t="s">
        <v>281</v>
      </c>
      <c r="H32" s="1">
        <v>1994</v>
      </c>
      <c r="I32" s="1">
        <v>36.020000000000003</v>
      </c>
      <c r="L32" s="21">
        <f t="shared" si="0"/>
        <v>0.60033333333333339</v>
      </c>
    </row>
    <row r="33" spans="1:13" x14ac:dyDescent="0.35">
      <c r="A33" t="s">
        <v>181</v>
      </c>
      <c r="B33" s="1" t="s">
        <v>182</v>
      </c>
      <c r="C33" s="1">
        <v>2004</v>
      </c>
      <c r="D33" s="1" t="s">
        <v>183</v>
      </c>
      <c r="E33" s="1" t="s">
        <v>342</v>
      </c>
      <c r="F33" s="1" t="s">
        <v>386</v>
      </c>
      <c r="G33" s="1" t="s">
        <v>383</v>
      </c>
      <c r="H33" s="1">
        <v>2004</v>
      </c>
      <c r="I33" s="1">
        <v>54</v>
      </c>
      <c r="L33" s="21"/>
      <c r="M33" s="1" t="s">
        <v>384</v>
      </c>
    </row>
    <row r="34" spans="1:13" x14ac:dyDescent="0.35">
      <c r="A34" t="s">
        <v>181</v>
      </c>
      <c r="B34" s="1" t="s">
        <v>182</v>
      </c>
      <c r="C34" s="1">
        <v>2003</v>
      </c>
      <c r="D34" s="1" t="s">
        <v>183</v>
      </c>
      <c r="E34" s="1" t="s">
        <v>385</v>
      </c>
      <c r="F34" s="1" t="s">
        <v>386</v>
      </c>
      <c r="G34" s="1" t="s">
        <v>281</v>
      </c>
      <c r="H34" s="1">
        <v>1993</v>
      </c>
      <c r="I34" s="1">
        <v>34.270000000000003</v>
      </c>
      <c r="L34" s="21">
        <f t="shared" si="0"/>
        <v>0.57116666666666671</v>
      </c>
    </row>
    <row r="35" spans="1:13" x14ac:dyDescent="0.35">
      <c r="A35" t="s">
        <v>181</v>
      </c>
      <c r="B35" s="1" t="s">
        <v>182</v>
      </c>
      <c r="C35" s="1">
        <v>2003</v>
      </c>
      <c r="D35" s="1" t="s">
        <v>183</v>
      </c>
      <c r="E35" s="1" t="s">
        <v>385</v>
      </c>
      <c r="F35" s="1" t="s">
        <v>386</v>
      </c>
      <c r="G35" s="1" t="s">
        <v>281</v>
      </c>
      <c r="H35" s="1">
        <v>1992</v>
      </c>
      <c r="I35" s="1">
        <v>31.55</v>
      </c>
      <c r="L35" s="21">
        <f t="shared" si="0"/>
        <v>0.52583333333333337</v>
      </c>
    </row>
    <row r="36" spans="1:13" x14ac:dyDescent="0.35">
      <c r="A36" t="s">
        <v>181</v>
      </c>
      <c r="B36" s="1" t="s">
        <v>182</v>
      </c>
      <c r="C36" s="1">
        <v>2003</v>
      </c>
      <c r="D36" s="1" t="s">
        <v>183</v>
      </c>
      <c r="E36" s="1" t="s">
        <v>385</v>
      </c>
      <c r="F36" s="1" t="s">
        <v>386</v>
      </c>
      <c r="G36" s="1" t="s">
        <v>281</v>
      </c>
      <c r="H36" s="1">
        <v>1991</v>
      </c>
      <c r="I36" s="1">
        <v>33.33</v>
      </c>
      <c r="L36" s="21">
        <f t="shared" si="0"/>
        <v>0.55549999999999999</v>
      </c>
    </row>
    <row r="37" spans="1:13" x14ac:dyDescent="0.35">
      <c r="A37" t="s">
        <v>181</v>
      </c>
      <c r="B37" s="1" t="s">
        <v>182</v>
      </c>
      <c r="C37" s="1">
        <v>2000</v>
      </c>
      <c r="D37" s="1" t="s">
        <v>183</v>
      </c>
      <c r="E37" s="1" t="s">
        <v>385</v>
      </c>
      <c r="F37" s="1" t="s">
        <v>386</v>
      </c>
      <c r="G37" s="1" t="s">
        <v>281</v>
      </c>
      <c r="H37" s="1">
        <v>1990</v>
      </c>
      <c r="I37" s="1">
        <v>31.57</v>
      </c>
      <c r="L37" s="21">
        <f t="shared" si="0"/>
        <v>0.52616666666666667</v>
      </c>
    </row>
    <row r="38" spans="1:13" x14ac:dyDescent="0.35">
      <c r="A38" t="s">
        <v>181</v>
      </c>
      <c r="B38" s="1" t="s">
        <v>182</v>
      </c>
      <c r="C38" s="1">
        <v>2000</v>
      </c>
      <c r="D38" s="1" t="s">
        <v>183</v>
      </c>
      <c r="E38" s="1" t="s">
        <v>385</v>
      </c>
      <c r="F38" s="1" t="s">
        <v>386</v>
      </c>
      <c r="G38" s="1" t="s">
        <v>281</v>
      </c>
      <c r="H38" s="1">
        <v>1989</v>
      </c>
      <c r="I38" s="1">
        <v>30.65</v>
      </c>
      <c r="L38" s="21">
        <f t="shared" si="0"/>
        <v>0.51083333333333336</v>
      </c>
    </row>
    <row r="39" spans="1:13" x14ac:dyDescent="0.35">
      <c r="A39" t="s">
        <v>181</v>
      </c>
      <c r="B39" s="1" t="s">
        <v>182</v>
      </c>
      <c r="C39" s="1">
        <v>2000</v>
      </c>
      <c r="D39" s="1" t="s">
        <v>183</v>
      </c>
      <c r="E39" s="1" t="s">
        <v>385</v>
      </c>
      <c r="F39" s="1" t="s">
        <v>386</v>
      </c>
      <c r="G39" s="1" t="s">
        <v>281</v>
      </c>
      <c r="H39" s="1">
        <v>1988</v>
      </c>
      <c r="I39" s="1">
        <v>30.83</v>
      </c>
      <c r="L39" s="21">
        <f t="shared" si="0"/>
        <v>0.51383333333333325</v>
      </c>
    </row>
    <row r="40" spans="1:13" x14ac:dyDescent="0.35">
      <c r="A40" t="s">
        <v>181</v>
      </c>
      <c r="B40" s="1" t="s">
        <v>182</v>
      </c>
      <c r="C40" s="1">
        <v>2000</v>
      </c>
      <c r="D40" s="1" t="s">
        <v>183</v>
      </c>
      <c r="E40" s="1" t="s">
        <v>385</v>
      </c>
      <c r="F40" s="1" t="s">
        <v>386</v>
      </c>
      <c r="G40" s="1" t="s">
        <v>281</v>
      </c>
      <c r="H40" s="1">
        <v>1987</v>
      </c>
      <c r="I40" s="1">
        <v>29.7</v>
      </c>
      <c r="L40" s="21">
        <f t="shared" si="0"/>
        <v>0.495</v>
      </c>
    </row>
    <row r="41" spans="1:13" x14ac:dyDescent="0.35">
      <c r="A41" t="s">
        <v>181</v>
      </c>
      <c r="B41" s="1" t="s">
        <v>182</v>
      </c>
      <c r="C41" s="1">
        <v>2000</v>
      </c>
      <c r="D41" s="1" t="s">
        <v>183</v>
      </c>
      <c r="E41" s="1" t="s">
        <v>385</v>
      </c>
      <c r="F41" s="1" t="s">
        <v>386</v>
      </c>
      <c r="G41" s="1" t="s">
        <v>281</v>
      </c>
      <c r="H41" s="1">
        <v>1986</v>
      </c>
      <c r="I41" s="1">
        <v>29.46</v>
      </c>
      <c r="L41" s="21">
        <f t="shared" si="0"/>
        <v>0.49099999999999999</v>
      </c>
    </row>
    <row r="42" spans="1:13" x14ac:dyDescent="0.35">
      <c r="A42" t="s">
        <v>181</v>
      </c>
      <c r="B42" s="1" t="s">
        <v>182</v>
      </c>
      <c r="C42" s="1">
        <v>1993</v>
      </c>
      <c r="D42" s="1" t="s">
        <v>183</v>
      </c>
      <c r="E42" s="1" t="s">
        <v>385</v>
      </c>
      <c r="F42" s="1" t="s">
        <v>386</v>
      </c>
      <c r="G42" s="1" t="s">
        <v>281</v>
      </c>
      <c r="H42" s="1">
        <v>1985</v>
      </c>
      <c r="I42" s="1">
        <v>27.52</v>
      </c>
      <c r="L42" s="21">
        <f t="shared" si="0"/>
        <v>0.45866666666666667</v>
      </c>
    </row>
    <row r="43" spans="1:13" x14ac:dyDescent="0.35">
      <c r="A43" t="s">
        <v>181</v>
      </c>
      <c r="B43" s="1" t="s">
        <v>182</v>
      </c>
      <c r="C43" s="1">
        <v>1993</v>
      </c>
      <c r="D43" s="1" t="s">
        <v>183</v>
      </c>
      <c r="E43" s="1" t="s">
        <v>385</v>
      </c>
      <c r="F43" s="1" t="s">
        <v>386</v>
      </c>
      <c r="G43" s="1" t="s">
        <v>281</v>
      </c>
      <c r="H43" s="1">
        <v>1984</v>
      </c>
      <c r="I43" s="1">
        <v>26.67</v>
      </c>
      <c r="L43" s="21">
        <f t="shared" si="0"/>
        <v>0.44450000000000001</v>
      </c>
    </row>
    <row r="44" spans="1:13" x14ac:dyDescent="0.35">
      <c r="A44" t="s">
        <v>181</v>
      </c>
      <c r="B44" s="1" t="s">
        <v>182</v>
      </c>
      <c r="C44" s="1">
        <v>1993</v>
      </c>
      <c r="D44" s="1" t="s">
        <v>183</v>
      </c>
      <c r="E44" s="1" t="s">
        <v>385</v>
      </c>
      <c r="F44" s="1" t="s">
        <v>386</v>
      </c>
      <c r="G44" s="1" t="s">
        <v>281</v>
      </c>
      <c r="H44" s="1">
        <v>1983</v>
      </c>
      <c r="I44" s="1">
        <v>26.38</v>
      </c>
      <c r="L44" s="21">
        <f t="shared" si="0"/>
        <v>0.43966666666666665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
  <sheetViews>
    <sheetView workbookViewId="0">
      <selection sqref="A1:H1"/>
    </sheetView>
  </sheetViews>
  <sheetFormatPr defaultColWidth="8.90625" defaultRowHeight="14.5" x14ac:dyDescent="0.35"/>
  <cols>
    <col min="1" max="4" width="8.90625" style="1"/>
    <col min="5" max="5" width="11.6328125" style="1" bestFit="1" customWidth="1"/>
    <col min="6" max="6" width="14.90625" style="1" bestFit="1" customWidth="1"/>
    <col min="7" max="16384" width="8.90625" style="1"/>
  </cols>
  <sheetData>
    <row r="1" spans="1:8" x14ac:dyDescent="0.35">
      <c r="A1" s="2" t="s">
        <v>0</v>
      </c>
      <c r="B1" s="2" t="s">
        <v>27</v>
      </c>
      <c r="C1" s="2" t="s">
        <v>2</v>
      </c>
      <c r="D1" s="2" t="s">
        <v>110</v>
      </c>
      <c r="E1" s="2" t="s">
        <v>140</v>
      </c>
      <c r="F1" s="2" t="s">
        <v>141</v>
      </c>
      <c r="G1" s="2" t="s">
        <v>142</v>
      </c>
      <c r="H1" s="2" t="s">
        <v>96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52"/>
  <sheetViews>
    <sheetView workbookViewId="0">
      <pane ySplit="1" topLeftCell="A229" activePane="bottomLeft" state="frozen"/>
      <selection pane="bottomLeft" activeCell="L243" sqref="L243"/>
    </sheetView>
  </sheetViews>
  <sheetFormatPr defaultColWidth="8.90625" defaultRowHeight="14.5" x14ac:dyDescent="0.35"/>
  <cols>
    <col min="1" max="4" width="8.90625" style="1"/>
    <col min="5" max="5" width="30.6328125" style="1" customWidth="1"/>
    <col min="6" max="8" width="8.90625" style="1"/>
    <col min="9" max="9" width="10" style="1" bestFit="1" customWidth="1"/>
    <col min="10" max="16384" width="8.90625" style="1"/>
  </cols>
  <sheetData>
    <row r="1" spans="1:13" x14ac:dyDescent="0.35">
      <c r="A1" s="2" t="s">
        <v>0</v>
      </c>
      <c r="B1" s="2" t="s">
        <v>27</v>
      </c>
      <c r="C1" s="2" t="s">
        <v>2</v>
      </c>
      <c r="D1" s="2" t="s">
        <v>24</v>
      </c>
      <c r="E1" s="2" t="s">
        <v>143</v>
      </c>
      <c r="F1" s="2" t="s">
        <v>109</v>
      </c>
      <c r="G1" s="2" t="s">
        <v>110</v>
      </c>
      <c r="H1" s="5" t="s">
        <v>144</v>
      </c>
      <c r="I1" s="4" t="s">
        <v>145</v>
      </c>
      <c r="J1" s="4" t="s">
        <v>31</v>
      </c>
      <c r="K1" s="2" t="s">
        <v>146</v>
      </c>
      <c r="L1" s="2" t="s">
        <v>147</v>
      </c>
      <c r="M1" s="4" t="s">
        <v>96</v>
      </c>
    </row>
    <row r="2" spans="1:13" x14ac:dyDescent="0.35">
      <c r="A2" t="s">
        <v>181</v>
      </c>
      <c r="B2" s="1" t="s">
        <v>182</v>
      </c>
      <c r="C2" s="1">
        <v>2014</v>
      </c>
      <c r="D2" s="1" t="s">
        <v>183</v>
      </c>
      <c r="E2" s="1" t="s">
        <v>285</v>
      </c>
      <c r="F2" s="1" t="s">
        <v>298</v>
      </c>
      <c r="G2" s="1">
        <v>2009</v>
      </c>
      <c r="I2" s="1">
        <v>2920884</v>
      </c>
      <c r="J2" s="1" t="s">
        <v>343</v>
      </c>
      <c r="L2" s="22">
        <f>I2/fiscal!$Z$14</f>
        <v>7.3315528908462116E-2</v>
      </c>
      <c r="M2" s="1" t="s">
        <v>286</v>
      </c>
    </row>
    <row r="3" spans="1:13" x14ac:dyDescent="0.35">
      <c r="A3" t="s">
        <v>181</v>
      </c>
      <c r="B3" s="1" t="s">
        <v>182</v>
      </c>
      <c r="C3" s="1">
        <v>2014</v>
      </c>
      <c r="D3" s="1" t="s">
        <v>183</v>
      </c>
      <c r="E3" s="1" t="s">
        <v>287</v>
      </c>
      <c r="F3" s="1" t="s">
        <v>298</v>
      </c>
      <c r="G3" s="1">
        <v>2009</v>
      </c>
      <c r="I3" s="1">
        <v>1273988</v>
      </c>
      <c r="J3" s="1" t="s">
        <v>343</v>
      </c>
      <c r="L3" s="22">
        <f>I3/fiscal!$Z$14</f>
        <v>3.1977683483162572E-2</v>
      </c>
    </row>
    <row r="4" spans="1:13" x14ac:dyDescent="0.35">
      <c r="A4" t="s">
        <v>181</v>
      </c>
      <c r="B4" s="1" t="s">
        <v>182</v>
      </c>
      <c r="C4" s="1">
        <v>2014</v>
      </c>
      <c r="D4" s="1" t="s">
        <v>183</v>
      </c>
      <c r="E4" s="1" t="s">
        <v>288</v>
      </c>
      <c r="F4" s="1" t="s">
        <v>296</v>
      </c>
      <c r="G4" s="1">
        <v>2009</v>
      </c>
      <c r="I4" s="1">
        <v>772036</v>
      </c>
      <c r="J4" s="1" t="s">
        <v>343</v>
      </c>
      <c r="L4" s="22">
        <f>I4/fiscal!$Z$14</f>
        <v>1.9378457917662413E-2</v>
      </c>
    </row>
    <row r="5" spans="1:13" x14ac:dyDescent="0.35">
      <c r="A5" t="s">
        <v>181</v>
      </c>
      <c r="B5" s="1" t="s">
        <v>182</v>
      </c>
      <c r="C5" s="1">
        <v>2014</v>
      </c>
      <c r="D5" s="1" t="s">
        <v>183</v>
      </c>
      <c r="E5" s="1" t="s">
        <v>289</v>
      </c>
      <c r="F5" s="1" t="s">
        <v>297</v>
      </c>
      <c r="G5" s="1">
        <v>2009</v>
      </c>
      <c r="I5" s="1">
        <v>627142</v>
      </c>
      <c r="J5" s="1" t="s">
        <v>343</v>
      </c>
      <c r="L5" s="22">
        <f>I5/fiscal!$Z$14</f>
        <v>1.574155202011129E-2</v>
      </c>
    </row>
    <row r="6" spans="1:13" x14ac:dyDescent="0.35">
      <c r="A6" t="s">
        <v>181</v>
      </c>
      <c r="B6" s="1" t="s">
        <v>182</v>
      </c>
      <c r="C6" s="1">
        <v>2014</v>
      </c>
      <c r="D6" s="1" t="s">
        <v>183</v>
      </c>
      <c r="E6" s="1" t="s">
        <v>290</v>
      </c>
      <c r="F6" s="1" t="s">
        <v>298</v>
      </c>
      <c r="G6" s="1">
        <v>2009</v>
      </c>
      <c r="I6" s="1">
        <v>1773531</v>
      </c>
      <c r="J6" s="1" t="s">
        <v>343</v>
      </c>
      <c r="L6" s="22">
        <f>I6/fiscal!$Z$14</f>
        <v>4.4516442043077961E-2</v>
      </c>
    </row>
    <row r="7" spans="1:13" x14ac:dyDescent="0.35">
      <c r="A7" t="s">
        <v>181</v>
      </c>
      <c r="B7" s="1" t="s">
        <v>182</v>
      </c>
      <c r="C7" s="1">
        <v>2014</v>
      </c>
      <c r="D7" s="1" t="s">
        <v>183</v>
      </c>
      <c r="E7" s="1" t="s">
        <v>291</v>
      </c>
      <c r="F7" s="1" t="s">
        <v>297</v>
      </c>
      <c r="G7" s="1">
        <v>2009</v>
      </c>
      <c r="I7" s="1">
        <v>273879</v>
      </c>
      <c r="J7" s="1" t="s">
        <v>343</v>
      </c>
      <c r="L7" s="22">
        <f>I7/fiscal!$Z$14</f>
        <v>6.8744885938368987E-3</v>
      </c>
    </row>
    <row r="8" spans="1:13" x14ac:dyDescent="0.35">
      <c r="A8" t="s">
        <v>181</v>
      </c>
      <c r="B8" s="1" t="s">
        <v>182</v>
      </c>
      <c r="C8" s="1">
        <v>2014</v>
      </c>
      <c r="D8" s="1" t="s">
        <v>183</v>
      </c>
      <c r="E8" s="1" t="s">
        <v>292</v>
      </c>
      <c r="F8" s="1" t="s">
        <v>299</v>
      </c>
      <c r="G8" s="1">
        <v>2009</v>
      </c>
      <c r="I8" s="1">
        <v>214848</v>
      </c>
      <c r="J8" s="1" t="s">
        <v>343</v>
      </c>
      <c r="L8" s="22">
        <f>I8/fiscal!$Z$14</f>
        <v>5.3927834021910044E-3</v>
      </c>
    </row>
    <row r="9" spans="1:13" x14ac:dyDescent="0.35">
      <c r="A9" t="s">
        <v>181</v>
      </c>
      <c r="B9" s="1" t="s">
        <v>182</v>
      </c>
      <c r="C9" s="1">
        <v>2014</v>
      </c>
      <c r="D9" s="1" t="s">
        <v>183</v>
      </c>
      <c r="E9" s="1" t="s">
        <v>293</v>
      </c>
      <c r="F9" s="1" t="s">
        <v>298</v>
      </c>
      <c r="G9" s="1">
        <v>2009</v>
      </c>
      <c r="I9" s="1">
        <v>273259</v>
      </c>
      <c r="J9" s="1" t="s">
        <v>343</v>
      </c>
      <c r="L9" s="22">
        <f>I9/fiscal!$Z$14</f>
        <v>6.8589263092945314E-3</v>
      </c>
    </row>
    <row r="10" spans="1:13" x14ac:dyDescent="0.35">
      <c r="A10" t="s">
        <v>181</v>
      </c>
      <c r="B10" s="1" t="s">
        <v>182</v>
      </c>
      <c r="C10" s="1">
        <v>2014</v>
      </c>
      <c r="D10" s="1" t="s">
        <v>183</v>
      </c>
      <c r="E10" s="1" t="s">
        <v>294</v>
      </c>
      <c r="F10" s="1" t="s">
        <v>300</v>
      </c>
      <c r="G10" s="1">
        <v>2009</v>
      </c>
      <c r="I10" s="1">
        <v>182977</v>
      </c>
      <c r="J10" s="1" t="s">
        <v>343</v>
      </c>
      <c r="L10" s="22">
        <f>I10/fiscal!$Z$14</f>
        <v>4.5928066753365328E-3</v>
      </c>
    </row>
    <row r="11" spans="1:13" x14ac:dyDescent="0.35">
      <c r="A11" t="s">
        <v>181</v>
      </c>
      <c r="B11" s="1" t="s">
        <v>182</v>
      </c>
      <c r="C11" s="1">
        <v>2014</v>
      </c>
      <c r="D11" s="1" t="s">
        <v>183</v>
      </c>
      <c r="E11" s="1" t="s">
        <v>295</v>
      </c>
      <c r="F11" s="1" t="s">
        <v>299</v>
      </c>
      <c r="G11" s="1">
        <v>2009</v>
      </c>
      <c r="I11" s="1">
        <v>181982</v>
      </c>
      <c r="J11" s="1" t="s">
        <v>343</v>
      </c>
      <c r="L11" s="22">
        <f>I11/fiscal!$Z$14</f>
        <v>4.5678317186919276E-3</v>
      </c>
    </row>
    <row r="12" spans="1:13" x14ac:dyDescent="0.35">
      <c r="A12" t="s">
        <v>181</v>
      </c>
      <c r="B12" s="1" t="s">
        <v>182</v>
      </c>
      <c r="C12" s="1">
        <v>2014</v>
      </c>
      <c r="D12" s="1" t="s">
        <v>183</v>
      </c>
      <c r="E12" s="1" t="s">
        <v>285</v>
      </c>
      <c r="F12" s="1" t="s">
        <v>298</v>
      </c>
      <c r="G12" s="1">
        <v>2010</v>
      </c>
      <c r="I12" s="1">
        <v>3272603</v>
      </c>
      <c r="J12" s="1" t="s">
        <v>343</v>
      </c>
      <c r="L12" s="29">
        <f>I12/fiscal!$AA$14</f>
        <v>7.5519956128959426E-2</v>
      </c>
    </row>
    <row r="13" spans="1:13" x14ac:dyDescent="0.35">
      <c r="A13" t="s">
        <v>181</v>
      </c>
      <c r="B13" s="1" t="s">
        <v>182</v>
      </c>
      <c r="C13" s="1">
        <v>2014</v>
      </c>
      <c r="D13" s="1" t="s">
        <v>183</v>
      </c>
      <c r="E13" s="1" t="s">
        <v>287</v>
      </c>
      <c r="F13" s="1" t="s">
        <v>298</v>
      </c>
      <c r="G13" s="1">
        <v>2010</v>
      </c>
      <c r="I13" s="1">
        <v>1390861</v>
      </c>
      <c r="J13" s="1" t="s">
        <v>343</v>
      </c>
      <c r="L13" s="29">
        <f>I13/fiscal!$AA$14</f>
        <v>3.2096090390884763E-2</v>
      </c>
    </row>
    <row r="14" spans="1:13" x14ac:dyDescent="0.35">
      <c r="A14" t="s">
        <v>181</v>
      </c>
      <c r="B14" s="1" t="s">
        <v>182</v>
      </c>
      <c r="C14" s="1">
        <v>2014</v>
      </c>
      <c r="D14" s="1" t="s">
        <v>183</v>
      </c>
      <c r="E14" s="1" t="s">
        <v>288</v>
      </c>
      <c r="F14" s="1" t="s">
        <v>296</v>
      </c>
      <c r="G14" s="1">
        <v>2010</v>
      </c>
      <c r="I14" s="1">
        <v>894061</v>
      </c>
      <c r="J14" s="1" t="s">
        <v>343</v>
      </c>
      <c r="L14" s="29">
        <f>I14/fiscal!$AA$14</f>
        <v>2.0631725723105915E-2</v>
      </c>
    </row>
    <row r="15" spans="1:13" x14ac:dyDescent="0.35">
      <c r="A15" t="s">
        <v>181</v>
      </c>
      <c r="B15" s="1" t="s">
        <v>182</v>
      </c>
      <c r="C15" s="1">
        <v>2014</v>
      </c>
      <c r="D15" s="1" t="s">
        <v>183</v>
      </c>
      <c r="E15" s="1" t="s">
        <v>289</v>
      </c>
      <c r="F15" s="1" t="s">
        <v>297</v>
      </c>
      <c r="G15" s="1">
        <v>2010</v>
      </c>
      <c r="I15" s="1">
        <v>688507</v>
      </c>
      <c r="J15" s="1" t="s">
        <v>343</v>
      </c>
      <c r="L15" s="29">
        <f>I15/fiscal!$AA$14</f>
        <v>1.5888275612557182E-2</v>
      </c>
    </row>
    <row r="16" spans="1:13" x14ac:dyDescent="0.35">
      <c r="A16" t="s">
        <v>181</v>
      </c>
      <c r="B16" s="1" t="s">
        <v>182</v>
      </c>
      <c r="C16" s="1">
        <v>2014</v>
      </c>
      <c r="D16" s="1" t="s">
        <v>183</v>
      </c>
      <c r="E16" s="1" t="s">
        <v>290</v>
      </c>
      <c r="F16" s="1" t="s">
        <v>298</v>
      </c>
      <c r="G16" s="1">
        <v>2010</v>
      </c>
      <c r="I16" s="1">
        <v>1878691</v>
      </c>
      <c r="J16" s="1" t="s">
        <v>343</v>
      </c>
      <c r="L16" s="29">
        <f>I16/fiscal!$AA$14</f>
        <v>4.3353459585495371E-2</v>
      </c>
    </row>
    <row r="17" spans="1:12" x14ac:dyDescent="0.35">
      <c r="A17" t="s">
        <v>181</v>
      </c>
      <c r="B17" s="1" t="s">
        <v>182</v>
      </c>
      <c r="C17" s="1">
        <v>2014</v>
      </c>
      <c r="D17" s="1" t="s">
        <v>183</v>
      </c>
      <c r="E17" s="1" t="s">
        <v>291</v>
      </c>
      <c r="F17" s="1" t="s">
        <v>297</v>
      </c>
      <c r="G17" s="1">
        <v>2010</v>
      </c>
      <c r="I17" s="1">
        <v>314961</v>
      </c>
      <c r="J17" s="1" t="s">
        <v>343</v>
      </c>
      <c r="L17" s="29">
        <f>I17/fiscal!$AA$14</f>
        <v>7.2681718199039697E-3</v>
      </c>
    </row>
    <row r="18" spans="1:12" x14ac:dyDescent="0.35">
      <c r="A18" t="s">
        <v>181</v>
      </c>
      <c r="B18" s="1" t="s">
        <v>182</v>
      </c>
      <c r="C18" s="1">
        <v>2014</v>
      </c>
      <c r="D18" s="1" t="s">
        <v>183</v>
      </c>
      <c r="E18" s="1" t="s">
        <v>292</v>
      </c>
      <c r="F18" s="1" t="s">
        <v>299</v>
      </c>
      <c r="G18" s="1">
        <v>2010</v>
      </c>
      <c r="I18" s="1">
        <v>228937</v>
      </c>
      <c r="J18" s="1" t="s">
        <v>343</v>
      </c>
      <c r="L18" s="29">
        <f>I18/fiscal!$AA$14</f>
        <v>5.2830460023093493E-3</v>
      </c>
    </row>
    <row r="19" spans="1:12" x14ac:dyDescent="0.35">
      <c r="A19" t="s">
        <v>181</v>
      </c>
      <c r="B19" s="1" t="s">
        <v>182</v>
      </c>
      <c r="C19" s="1">
        <v>2014</v>
      </c>
      <c r="D19" s="1" t="s">
        <v>183</v>
      </c>
      <c r="E19" s="1" t="s">
        <v>293</v>
      </c>
      <c r="F19" s="1" t="s">
        <v>298</v>
      </c>
      <c r="G19" s="1">
        <v>2010</v>
      </c>
      <c r="I19" s="1">
        <v>286305</v>
      </c>
      <c r="J19" s="1" t="s">
        <v>343</v>
      </c>
      <c r="L19" s="29">
        <f>I19/fiscal!$AA$14</f>
        <v>6.6068939738494793E-3</v>
      </c>
    </row>
    <row r="20" spans="1:12" x14ac:dyDescent="0.35">
      <c r="A20" t="s">
        <v>181</v>
      </c>
      <c r="B20" s="1" t="s">
        <v>182</v>
      </c>
      <c r="C20" s="1">
        <v>2014</v>
      </c>
      <c r="D20" s="1" t="s">
        <v>183</v>
      </c>
      <c r="E20" s="1" t="s">
        <v>294</v>
      </c>
      <c r="F20" s="1" t="s">
        <v>300</v>
      </c>
      <c r="G20" s="1">
        <v>2010</v>
      </c>
      <c r="I20" s="1">
        <v>189081</v>
      </c>
      <c r="J20" s="1" t="s">
        <v>343</v>
      </c>
      <c r="L20" s="29">
        <f>I20/fiscal!$AA$14</f>
        <v>4.3633122700247407E-3</v>
      </c>
    </row>
    <row r="21" spans="1:12" x14ac:dyDescent="0.35">
      <c r="A21" t="s">
        <v>181</v>
      </c>
      <c r="B21" s="1" t="s">
        <v>182</v>
      </c>
      <c r="C21" s="1">
        <v>2014</v>
      </c>
      <c r="D21" s="1" t="s">
        <v>183</v>
      </c>
      <c r="E21" s="1" t="s">
        <v>295</v>
      </c>
      <c r="F21" s="1" t="s">
        <v>299</v>
      </c>
      <c r="G21" s="1">
        <v>2010</v>
      </c>
      <c r="I21" s="1">
        <v>203314</v>
      </c>
      <c r="J21" s="1" t="s">
        <v>343</v>
      </c>
      <c r="L21" s="29">
        <f>I21/fiscal!$AA$14</f>
        <v>4.6917589333027128E-3</v>
      </c>
    </row>
    <row r="22" spans="1:12" x14ac:dyDescent="0.35">
      <c r="A22" t="s">
        <v>181</v>
      </c>
      <c r="B22" s="1" t="s">
        <v>182</v>
      </c>
      <c r="C22" s="1">
        <v>2014</v>
      </c>
      <c r="D22" s="1" t="s">
        <v>183</v>
      </c>
      <c r="E22" s="1" t="s">
        <v>285</v>
      </c>
      <c r="F22" s="1" t="s">
        <v>298</v>
      </c>
      <c r="G22" s="1">
        <v>2011</v>
      </c>
      <c r="I22" s="1">
        <v>2989268</v>
      </c>
      <c r="J22" s="1" t="s">
        <v>343</v>
      </c>
      <c r="L22" s="29">
        <f>I22/fiscal!$AB$14</f>
        <v>6.8126834091868677E-2</v>
      </c>
    </row>
    <row r="23" spans="1:12" x14ac:dyDescent="0.35">
      <c r="A23" t="s">
        <v>181</v>
      </c>
      <c r="B23" s="1" t="s">
        <v>182</v>
      </c>
      <c r="C23" s="1">
        <v>2014</v>
      </c>
      <c r="D23" s="1" t="s">
        <v>183</v>
      </c>
      <c r="E23" s="1" t="s">
        <v>287</v>
      </c>
      <c r="F23" s="1" t="s">
        <v>298</v>
      </c>
      <c r="G23" s="1">
        <v>2011</v>
      </c>
      <c r="I23" s="1">
        <v>1392694</v>
      </c>
      <c r="J23" s="1" t="s">
        <v>343</v>
      </c>
      <c r="L23" s="29">
        <f>I23/fiscal!$AB$14</f>
        <v>3.1740156144829085E-2</v>
      </c>
    </row>
    <row r="24" spans="1:12" x14ac:dyDescent="0.35">
      <c r="A24" t="s">
        <v>181</v>
      </c>
      <c r="B24" s="1" t="s">
        <v>182</v>
      </c>
      <c r="C24" s="1">
        <v>2014</v>
      </c>
      <c r="D24" s="1" t="s">
        <v>183</v>
      </c>
      <c r="E24" s="1" t="s">
        <v>288</v>
      </c>
      <c r="F24" s="1" t="s">
        <v>296</v>
      </c>
      <c r="G24" s="1">
        <v>2011</v>
      </c>
      <c r="I24" s="1">
        <v>905362</v>
      </c>
      <c r="J24" s="1" t="s">
        <v>343</v>
      </c>
      <c r="L24" s="29">
        <f>I24/fiscal!$AB$14</f>
        <v>2.0633628957685429E-2</v>
      </c>
    </row>
    <row r="25" spans="1:12" x14ac:dyDescent="0.35">
      <c r="A25" t="s">
        <v>181</v>
      </c>
      <c r="B25" s="1" t="s">
        <v>182</v>
      </c>
      <c r="C25" s="1">
        <v>2014</v>
      </c>
      <c r="D25" s="1" t="s">
        <v>183</v>
      </c>
      <c r="E25" s="1" t="s">
        <v>289</v>
      </c>
      <c r="F25" s="1" t="s">
        <v>297</v>
      </c>
      <c r="G25" s="1">
        <v>2011</v>
      </c>
      <c r="I25" s="1">
        <v>933730</v>
      </c>
      <c r="J25" s="1" t="s">
        <v>343</v>
      </c>
      <c r="L25" s="29">
        <f>I25/fiscal!$AB$14</f>
        <v>2.1280149118981816E-2</v>
      </c>
    </row>
    <row r="26" spans="1:12" x14ac:dyDescent="0.35">
      <c r="A26" t="s">
        <v>181</v>
      </c>
      <c r="B26" s="1" t="s">
        <v>182</v>
      </c>
      <c r="C26" s="1">
        <v>2014</v>
      </c>
      <c r="D26" s="1" t="s">
        <v>183</v>
      </c>
      <c r="E26" s="1" t="s">
        <v>290</v>
      </c>
      <c r="F26" s="1" t="s">
        <v>298</v>
      </c>
      <c r="G26" s="1">
        <v>2011</v>
      </c>
      <c r="I26" s="1">
        <v>1532504</v>
      </c>
      <c r="J26" s="1" t="s">
        <v>343</v>
      </c>
      <c r="L26" s="29">
        <f>I26/fiscal!$AB$14</f>
        <v>3.4926492289458523E-2</v>
      </c>
    </row>
    <row r="27" spans="1:12" x14ac:dyDescent="0.35">
      <c r="A27" t="s">
        <v>181</v>
      </c>
      <c r="B27" s="1" t="s">
        <v>182</v>
      </c>
      <c r="C27" s="1">
        <v>2014</v>
      </c>
      <c r="D27" s="1" t="s">
        <v>183</v>
      </c>
      <c r="E27" s="1" t="s">
        <v>291</v>
      </c>
      <c r="F27" s="1" t="s">
        <v>297</v>
      </c>
      <c r="G27" s="1">
        <v>2011</v>
      </c>
      <c r="I27" s="1">
        <v>329727</v>
      </c>
      <c r="J27" s="1" t="s">
        <v>343</v>
      </c>
      <c r="L27" s="29">
        <f>I27/fiscal!$AB$14</f>
        <v>7.5146345609057412E-3</v>
      </c>
    </row>
    <row r="28" spans="1:12" x14ac:dyDescent="0.35">
      <c r="A28" t="s">
        <v>181</v>
      </c>
      <c r="B28" s="1" t="s">
        <v>182</v>
      </c>
      <c r="C28" s="1">
        <v>2014</v>
      </c>
      <c r="D28" s="1" t="s">
        <v>183</v>
      </c>
      <c r="E28" s="1" t="s">
        <v>292</v>
      </c>
      <c r="F28" s="1" t="s">
        <v>299</v>
      </c>
      <c r="G28" s="1">
        <v>2011</v>
      </c>
      <c r="I28" s="1">
        <v>237405</v>
      </c>
      <c r="J28" s="1" t="s">
        <v>343</v>
      </c>
      <c r="L28" s="29">
        <f>I28/fiscal!$AB$14</f>
        <v>5.410572436991291E-3</v>
      </c>
    </row>
    <row r="29" spans="1:12" x14ac:dyDescent="0.35">
      <c r="A29" t="s">
        <v>181</v>
      </c>
      <c r="B29" s="1" t="s">
        <v>182</v>
      </c>
      <c r="C29" s="1">
        <v>2014</v>
      </c>
      <c r="D29" s="1" t="s">
        <v>183</v>
      </c>
      <c r="E29" s="1" t="s">
        <v>293</v>
      </c>
      <c r="F29" s="1" t="s">
        <v>298</v>
      </c>
      <c r="G29" s="1">
        <v>2011</v>
      </c>
      <c r="I29" s="1">
        <v>293726</v>
      </c>
      <c r="J29" s="1" t="s">
        <v>343</v>
      </c>
      <c r="L29" s="29">
        <f>I29/fiscal!$AB$14</f>
        <v>6.6941547129491961E-3</v>
      </c>
    </row>
    <row r="30" spans="1:12" x14ac:dyDescent="0.35">
      <c r="A30" t="s">
        <v>181</v>
      </c>
      <c r="B30" s="1" t="s">
        <v>182</v>
      </c>
      <c r="C30" s="1">
        <v>2014</v>
      </c>
      <c r="D30" s="1" t="s">
        <v>183</v>
      </c>
      <c r="E30" s="1" t="s">
        <v>294</v>
      </c>
      <c r="F30" s="1" t="s">
        <v>300</v>
      </c>
      <c r="G30" s="1">
        <v>2011</v>
      </c>
      <c r="I30" s="1">
        <v>196296</v>
      </c>
      <c r="J30" s="1" t="s">
        <v>343</v>
      </c>
      <c r="L30" s="29">
        <f>I30/fiscal!$AB$14</f>
        <v>4.4736788487674756E-3</v>
      </c>
    </row>
    <row r="31" spans="1:12" x14ac:dyDescent="0.35">
      <c r="A31" t="s">
        <v>181</v>
      </c>
      <c r="B31" s="1" t="s">
        <v>182</v>
      </c>
      <c r="C31" s="1">
        <v>2014</v>
      </c>
      <c r="D31" s="1" t="s">
        <v>183</v>
      </c>
      <c r="E31" s="1" t="s">
        <v>295</v>
      </c>
      <c r="F31" s="1" t="s">
        <v>299</v>
      </c>
      <c r="G31" s="1">
        <v>2011</v>
      </c>
      <c r="I31" s="1">
        <v>192052</v>
      </c>
      <c r="J31" s="1" t="s">
        <v>343</v>
      </c>
      <c r="L31" s="29">
        <f>I31/fiscal!$AB$14</f>
        <v>4.3769560778797898E-3</v>
      </c>
    </row>
    <row r="32" spans="1:12" x14ac:dyDescent="0.35">
      <c r="A32" t="s">
        <v>181</v>
      </c>
      <c r="B32" s="1" t="s">
        <v>182</v>
      </c>
      <c r="C32" s="1">
        <v>2014</v>
      </c>
      <c r="D32" s="1" t="s">
        <v>183</v>
      </c>
      <c r="E32" s="1" t="s">
        <v>285</v>
      </c>
      <c r="F32" s="1" t="s">
        <v>298</v>
      </c>
      <c r="G32" s="1">
        <v>2012</v>
      </c>
      <c r="I32" s="1">
        <v>1333871</v>
      </c>
      <c r="J32" s="1" t="s">
        <v>343</v>
      </c>
      <c r="L32" s="29">
        <f>I32/fiscal!$AC$14</f>
        <v>3.1695882292445084E-2</v>
      </c>
    </row>
    <row r="33" spans="1:12" x14ac:dyDescent="0.35">
      <c r="A33" t="s">
        <v>181</v>
      </c>
      <c r="B33" s="1" t="s">
        <v>182</v>
      </c>
      <c r="C33" s="1">
        <v>2014</v>
      </c>
      <c r="D33" s="1" t="s">
        <v>183</v>
      </c>
      <c r="E33" s="1" t="s">
        <v>287</v>
      </c>
      <c r="F33" s="1" t="s">
        <v>298</v>
      </c>
      <c r="G33" s="1">
        <v>2012</v>
      </c>
      <c r="I33" s="1">
        <v>1427374</v>
      </c>
      <c r="J33" s="1" t="s">
        <v>343</v>
      </c>
      <c r="L33" s="29">
        <f>I33/fiscal!$AC$14</f>
        <v>3.3917731393288034E-2</v>
      </c>
    </row>
    <row r="34" spans="1:12" x14ac:dyDescent="0.35">
      <c r="A34" t="s">
        <v>181</v>
      </c>
      <c r="B34" s="1" t="s">
        <v>182</v>
      </c>
      <c r="C34" s="1">
        <v>2014</v>
      </c>
      <c r="D34" s="1" t="s">
        <v>183</v>
      </c>
      <c r="E34" s="1" t="s">
        <v>288</v>
      </c>
      <c r="F34" s="1" t="s">
        <v>296</v>
      </c>
      <c r="G34" s="1">
        <v>2012</v>
      </c>
      <c r="I34" s="1">
        <v>913429</v>
      </c>
      <c r="J34" s="1" t="s">
        <v>343</v>
      </c>
      <c r="L34" s="29">
        <f>I34/fiscal!$AC$14</f>
        <v>2.1705200927605306E-2</v>
      </c>
    </row>
    <row r="35" spans="1:12" x14ac:dyDescent="0.35">
      <c r="A35" t="s">
        <v>181</v>
      </c>
      <c r="B35" s="1" t="s">
        <v>182</v>
      </c>
      <c r="C35" s="1">
        <v>2014</v>
      </c>
      <c r="D35" s="1" t="s">
        <v>183</v>
      </c>
      <c r="E35" s="1" t="s">
        <v>289</v>
      </c>
      <c r="F35" s="1" t="s">
        <v>297</v>
      </c>
      <c r="G35" s="1">
        <v>2012</v>
      </c>
      <c r="I35" s="1">
        <v>830645</v>
      </c>
      <c r="J35" s="1" t="s">
        <v>343</v>
      </c>
      <c r="L35" s="29">
        <f>I35/fiscal!$AC$14</f>
        <v>1.9738060237315336E-2</v>
      </c>
    </row>
    <row r="36" spans="1:12" x14ac:dyDescent="0.35">
      <c r="A36" t="s">
        <v>181</v>
      </c>
      <c r="B36" s="1" t="s">
        <v>182</v>
      </c>
      <c r="C36" s="1">
        <v>2014</v>
      </c>
      <c r="D36" s="1" t="s">
        <v>183</v>
      </c>
      <c r="E36" s="1" t="s">
        <v>290</v>
      </c>
      <c r="F36" s="1" t="s">
        <v>298</v>
      </c>
      <c r="G36" s="1">
        <v>2012</v>
      </c>
      <c r="I36" s="1">
        <v>826240</v>
      </c>
      <c r="J36" s="1" t="s">
        <v>343</v>
      </c>
      <c r="L36" s="29">
        <f>I36/fiscal!$AC$14</f>
        <v>1.9633387175603804E-2</v>
      </c>
    </row>
    <row r="37" spans="1:12" x14ac:dyDescent="0.35">
      <c r="A37" t="s">
        <v>181</v>
      </c>
      <c r="B37" s="1" t="s">
        <v>182</v>
      </c>
      <c r="C37" s="1">
        <v>2014</v>
      </c>
      <c r="D37" s="1" t="s">
        <v>183</v>
      </c>
      <c r="E37" s="1" t="s">
        <v>291</v>
      </c>
      <c r="F37" s="1" t="s">
        <v>297</v>
      </c>
      <c r="G37" s="1">
        <v>2012</v>
      </c>
      <c r="I37" s="1">
        <v>323745</v>
      </c>
      <c r="J37" s="1" t="s">
        <v>343</v>
      </c>
      <c r="L37" s="29">
        <f>I37/fiscal!$AC$14</f>
        <v>7.6929353833823759E-3</v>
      </c>
    </row>
    <row r="38" spans="1:12" x14ac:dyDescent="0.35">
      <c r="A38" t="s">
        <v>181</v>
      </c>
      <c r="B38" s="1" t="s">
        <v>182</v>
      </c>
      <c r="C38" s="1">
        <v>2014</v>
      </c>
      <c r="D38" s="1" t="s">
        <v>183</v>
      </c>
      <c r="E38" s="1" t="s">
        <v>292</v>
      </c>
      <c r="F38" s="1" t="s">
        <v>299</v>
      </c>
      <c r="G38" s="1">
        <v>2012</v>
      </c>
      <c r="I38" s="1">
        <v>256342</v>
      </c>
      <c r="J38" s="1" t="s">
        <v>343</v>
      </c>
      <c r="L38" s="29">
        <f>I38/fiscal!$AC$14</f>
        <v>6.0912830840538232E-3</v>
      </c>
    </row>
    <row r="39" spans="1:12" x14ac:dyDescent="0.35">
      <c r="A39" t="s">
        <v>181</v>
      </c>
      <c r="B39" s="1" t="s">
        <v>182</v>
      </c>
      <c r="C39" s="1">
        <v>2014</v>
      </c>
      <c r="D39" s="1" t="s">
        <v>183</v>
      </c>
      <c r="E39" s="1" t="s">
        <v>293</v>
      </c>
      <c r="F39" s="1" t="s">
        <v>298</v>
      </c>
      <c r="G39" s="1">
        <v>2012</v>
      </c>
      <c r="I39" s="1">
        <v>328951</v>
      </c>
      <c r="J39" s="1" t="s">
        <v>343</v>
      </c>
      <c r="L39" s="29">
        <f>I39/fiscal!$AC$14</f>
        <v>7.8166420710714165E-3</v>
      </c>
    </row>
    <row r="40" spans="1:12" x14ac:dyDescent="0.35">
      <c r="A40" t="s">
        <v>181</v>
      </c>
      <c r="B40" s="1" t="s">
        <v>182</v>
      </c>
      <c r="C40" s="1">
        <v>2014</v>
      </c>
      <c r="D40" s="1" t="s">
        <v>183</v>
      </c>
      <c r="E40" s="1" t="s">
        <v>294</v>
      </c>
      <c r="F40" s="1" t="s">
        <v>300</v>
      </c>
      <c r="G40" s="1">
        <v>2012</v>
      </c>
      <c r="I40" s="1">
        <v>208104</v>
      </c>
      <c r="J40" s="1" t="s">
        <v>343</v>
      </c>
      <c r="L40" s="29">
        <f>I40/fiscal!$AC$14</f>
        <v>4.9450358307414968E-3</v>
      </c>
    </row>
    <row r="41" spans="1:12" x14ac:dyDescent="0.35">
      <c r="A41" t="s">
        <v>181</v>
      </c>
      <c r="B41" s="1" t="s">
        <v>182</v>
      </c>
      <c r="C41" s="1">
        <v>2014</v>
      </c>
      <c r="D41" s="1" t="s">
        <v>183</v>
      </c>
      <c r="E41" s="1" t="s">
        <v>295</v>
      </c>
      <c r="F41" s="1" t="s">
        <v>299</v>
      </c>
      <c r="G41" s="1">
        <v>2012</v>
      </c>
      <c r="I41" s="1">
        <v>190562</v>
      </c>
      <c r="J41" s="1" t="s">
        <v>343</v>
      </c>
      <c r="L41" s="29">
        <f>I41/fiscal!$AC$14</f>
        <v>4.528197045601051E-3</v>
      </c>
    </row>
    <row r="42" spans="1:12" x14ac:dyDescent="0.35">
      <c r="A42" t="s">
        <v>181</v>
      </c>
      <c r="B42" s="1" t="s">
        <v>182</v>
      </c>
      <c r="C42" s="1">
        <v>2014</v>
      </c>
      <c r="D42" s="1" t="s">
        <v>183</v>
      </c>
      <c r="E42" s="1" t="s">
        <v>285</v>
      </c>
      <c r="F42" s="1" t="s">
        <v>298</v>
      </c>
      <c r="G42" s="1">
        <v>2013</v>
      </c>
      <c r="I42" s="1">
        <v>2944399</v>
      </c>
      <c r="J42" s="1" t="s">
        <v>343</v>
      </c>
      <c r="L42" s="29">
        <f>I42/fiscal!$AD$14</f>
        <v>7.0985535064983341E-2</v>
      </c>
    </row>
    <row r="43" spans="1:12" x14ac:dyDescent="0.35">
      <c r="A43" t="s">
        <v>181</v>
      </c>
      <c r="B43" s="1" t="s">
        <v>182</v>
      </c>
      <c r="C43" s="1">
        <v>2014</v>
      </c>
      <c r="D43" s="1" t="s">
        <v>183</v>
      </c>
      <c r="E43" s="1" t="s">
        <v>287</v>
      </c>
      <c r="F43" s="1" t="s">
        <v>298</v>
      </c>
      <c r="G43" s="1">
        <v>2013</v>
      </c>
      <c r="I43" s="1">
        <v>1299927</v>
      </c>
      <c r="J43" s="1" t="s">
        <v>343</v>
      </c>
      <c r="L43" s="29">
        <f>I43/fiscal!$AD$14</f>
        <v>3.1339507193290927E-2</v>
      </c>
    </row>
    <row r="44" spans="1:12" x14ac:dyDescent="0.35">
      <c r="A44" t="s">
        <v>181</v>
      </c>
      <c r="B44" s="1" t="s">
        <v>182</v>
      </c>
      <c r="C44" s="1">
        <v>2014</v>
      </c>
      <c r="D44" s="1" t="s">
        <v>183</v>
      </c>
      <c r="E44" s="1" t="s">
        <v>288</v>
      </c>
      <c r="F44" s="1" t="s">
        <v>296</v>
      </c>
      <c r="G44" s="1">
        <v>2013</v>
      </c>
      <c r="I44" s="1">
        <v>821387</v>
      </c>
      <c r="J44" s="1" t="s">
        <v>343</v>
      </c>
      <c r="L44" s="29">
        <f>I44/fiscal!$AD$14</f>
        <v>1.9802545677546243E-2</v>
      </c>
    </row>
    <row r="45" spans="1:12" x14ac:dyDescent="0.35">
      <c r="A45" t="s">
        <v>181</v>
      </c>
      <c r="B45" s="1" t="s">
        <v>182</v>
      </c>
      <c r="C45" s="1">
        <v>2014</v>
      </c>
      <c r="D45" s="1" t="s">
        <v>183</v>
      </c>
      <c r="E45" s="1" t="s">
        <v>289</v>
      </c>
      <c r="F45" s="1" t="s">
        <v>297</v>
      </c>
      <c r="G45" s="1">
        <v>2013</v>
      </c>
      <c r="I45" s="1">
        <v>614908</v>
      </c>
      <c r="J45" s="1" t="s">
        <v>343</v>
      </c>
      <c r="L45" s="29">
        <f>I45/fiscal!$AD$14</f>
        <v>1.48246122199263E-2</v>
      </c>
    </row>
    <row r="46" spans="1:12" x14ac:dyDescent="0.35">
      <c r="A46" t="s">
        <v>181</v>
      </c>
      <c r="B46" s="1" t="s">
        <v>182</v>
      </c>
      <c r="C46" s="1">
        <v>2014</v>
      </c>
      <c r="D46" s="1" t="s">
        <v>183</v>
      </c>
      <c r="E46" s="1" t="s">
        <v>290</v>
      </c>
      <c r="F46" s="1" t="s">
        <v>298</v>
      </c>
      <c r="G46" s="1">
        <v>2013</v>
      </c>
      <c r="I46" s="1">
        <v>608032</v>
      </c>
      <c r="J46" s="1" t="s">
        <v>343</v>
      </c>
      <c r="L46" s="29">
        <f>I46/fiscal!$AD$14</f>
        <v>1.4658841025496867E-2</v>
      </c>
    </row>
    <row r="47" spans="1:12" x14ac:dyDescent="0.35">
      <c r="A47" t="s">
        <v>181</v>
      </c>
      <c r="B47" s="1" t="s">
        <v>182</v>
      </c>
      <c r="C47" s="1">
        <v>2014</v>
      </c>
      <c r="D47" s="1" t="s">
        <v>183</v>
      </c>
      <c r="E47" s="1" t="s">
        <v>291</v>
      </c>
      <c r="F47" s="1" t="s">
        <v>297</v>
      </c>
      <c r="G47" s="1">
        <v>2013</v>
      </c>
      <c r="I47" s="1">
        <v>299019</v>
      </c>
      <c r="J47" s="1" t="s">
        <v>343</v>
      </c>
      <c r="L47" s="29">
        <f>I47/fiscal!$AD$14</f>
        <v>7.2089495036495579E-3</v>
      </c>
    </row>
    <row r="48" spans="1:12" x14ac:dyDescent="0.35">
      <c r="A48" t="s">
        <v>181</v>
      </c>
      <c r="B48" s="1" t="s">
        <v>182</v>
      </c>
      <c r="C48" s="1">
        <v>2014</v>
      </c>
      <c r="D48" s="1" t="s">
        <v>183</v>
      </c>
      <c r="E48" s="1" t="s">
        <v>292</v>
      </c>
      <c r="F48" s="1" t="s">
        <v>299</v>
      </c>
      <c r="G48" s="1">
        <v>2013</v>
      </c>
      <c r="I48" s="1">
        <v>263568</v>
      </c>
      <c r="J48" s="1" t="s">
        <v>343</v>
      </c>
      <c r="L48" s="29">
        <f>I48/fiscal!$AD$14</f>
        <v>6.3542731491239915E-3</v>
      </c>
    </row>
    <row r="49" spans="1:13" x14ac:dyDescent="0.35">
      <c r="A49" t="s">
        <v>181</v>
      </c>
      <c r="B49" s="1" t="s">
        <v>182</v>
      </c>
      <c r="C49" s="1">
        <v>2014</v>
      </c>
      <c r="D49" s="1" t="s">
        <v>183</v>
      </c>
      <c r="E49" s="1" t="s">
        <v>293</v>
      </c>
      <c r="F49" s="1" t="s">
        <v>298</v>
      </c>
      <c r="G49" s="1">
        <v>2013</v>
      </c>
      <c r="I49" s="1">
        <v>258801</v>
      </c>
      <c r="J49" s="1" t="s">
        <v>343</v>
      </c>
      <c r="L49" s="29">
        <f>I49/fiscal!$AD$14</f>
        <v>6.2393471334397117E-3</v>
      </c>
    </row>
    <row r="50" spans="1:13" x14ac:dyDescent="0.35">
      <c r="A50" t="s">
        <v>181</v>
      </c>
      <c r="B50" s="1" t="s">
        <v>182</v>
      </c>
      <c r="C50" s="1">
        <v>2014</v>
      </c>
      <c r="D50" s="1" t="s">
        <v>183</v>
      </c>
      <c r="E50" s="1" t="s">
        <v>294</v>
      </c>
      <c r="F50" s="1" t="s">
        <v>300</v>
      </c>
      <c r="G50" s="1">
        <v>2013</v>
      </c>
      <c r="I50" s="1">
        <v>187446</v>
      </c>
      <c r="J50" s="1" t="s">
        <v>343</v>
      </c>
      <c r="L50" s="29">
        <f>I50/fiscal!$AD$14</f>
        <v>4.5190731982285241E-3</v>
      </c>
    </row>
    <row r="51" spans="1:13" x14ac:dyDescent="0.35">
      <c r="A51" t="s">
        <v>181</v>
      </c>
      <c r="B51" s="1" t="s">
        <v>182</v>
      </c>
      <c r="C51" s="1">
        <v>2014</v>
      </c>
      <c r="D51" s="1" t="s">
        <v>183</v>
      </c>
      <c r="E51" s="1" t="s">
        <v>295</v>
      </c>
      <c r="F51" s="1" t="s">
        <v>299</v>
      </c>
      <c r="G51" s="1">
        <v>2013</v>
      </c>
      <c r="I51" s="1">
        <v>176856</v>
      </c>
      <c r="J51" s="1" t="s">
        <v>343</v>
      </c>
      <c r="L51" s="29">
        <f>I51/fiscal!$AD$14</f>
        <v>4.2637624144868597E-3</v>
      </c>
    </row>
    <row r="52" spans="1:13" x14ac:dyDescent="0.35">
      <c r="A52" t="s">
        <v>181</v>
      </c>
      <c r="B52" s="1" t="s">
        <v>182</v>
      </c>
      <c r="C52" s="1">
        <v>2014</v>
      </c>
      <c r="D52" s="1" t="s">
        <v>183</v>
      </c>
      <c r="E52" s="1" t="s">
        <v>285</v>
      </c>
      <c r="F52" s="1" t="s">
        <v>298</v>
      </c>
      <c r="G52" s="1">
        <v>2014</v>
      </c>
      <c r="I52" s="1">
        <v>2178407</v>
      </c>
      <c r="J52" s="1" t="s">
        <v>343</v>
      </c>
      <c r="M52" s="1" t="s">
        <v>301</v>
      </c>
    </row>
    <row r="53" spans="1:13" x14ac:dyDescent="0.35">
      <c r="A53" t="s">
        <v>181</v>
      </c>
      <c r="B53" s="1" t="s">
        <v>182</v>
      </c>
      <c r="C53" s="1">
        <v>2014</v>
      </c>
      <c r="D53" s="1" t="s">
        <v>183</v>
      </c>
      <c r="E53" s="1" t="s">
        <v>287</v>
      </c>
      <c r="F53" s="1" t="s">
        <v>298</v>
      </c>
      <c r="G53" s="1">
        <v>2014</v>
      </c>
      <c r="I53" s="1">
        <v>652300</v>
      </c>
      <c r="J53" s="1" t="s">
        <v>343</v>
      </c>
      <c r="M53" s="1" t="s">
        <v>301</v>
      </c>
    </row>
    <row r="54" spans="1:13" x14ac:dyDescent="0.35">
      <c r="A54" t="s">
        <v>181</v>
      </c>
      <c r="B54" s="1" t="s">
        <v>182</v>
      </c>
      <c r="C54" s="1">
        <v>2014</v>
      </c>
      <c r="D54" s="1" t="s">
        <v>183</v>
      </c>
      <c r="E54" s="1" t="s">
        <v>288</v>
      </c>
      <c r="F54" s="1" t="s">
        <v>296</v>
      </c>
      <c r="G54" s="1">
        <v>2014</v>
      </c>
      <c r="I54" s="1">
        <v>651947</v>
      </c>
      <c r="J54" s="1" t="s">
        <v>343</v>
      </c>
      <c r="M54" s="1" t="s">
        <v>301</v>
      </c>
    </row>
    <row r="55" spans="1:13" x14ac:dyDescent="0.35">
      <c r="A55" t="s">
        <v>181</v>
      </c>
      <c r="B55" s="1" t="s">
        <v>182</v>
      </c>
      <c r="C55" s="1">
        <v>2014</v>
      </c>
      <c r="D55" s="1" t="s">
        <v>183</v>
      </c>
      <c r="E55" s="1" t="s">
        <v>289</v>
      </c>
      <c r="F55" s="1" t="s">
        <v>297</v>
      </c>
      <c r="G55" s="1">
        <v>2014</v>
      </c>
      <c r="I55" s="1">
        <v>500991</v>
      </c>
      <c r="J55" s="1" t="s">
        <v>343</v>
      </c>
      <c r="M55" s="1" t="s">
        <v>301</v>
      </c>
    </row>
    <row r="56" spans="1:13" x14ac:dyDescent="0.35">
      <c r="A56" t="s">
        <v>181</v>
      </c>
      <c r="B56" s="1" t="s">
        <v>182</v>
      </c>
      <c r="C56" s="1">
        <v>2014</v>
      </c>
      <c r="D56" s="1" t="s">
        <v>183</v>
      </c>
      <c r="E56" s="1" t="s">
        <v>290</v>
      </c>
      <c r="F56" s="1" t="s">
        <v>298</v>
      </c>
      <c r="G56" s="1">
        <v>2014</v>
      </c>
      <c r="I56" s="1">
        <v>465628</v>
      </c>
      <c r="J56" s="1" t="s">
        <v>343</v>
      </c>
      <c r="M56" s="1" t="s">
        <v>301</v>
      </c>
    </row>
    <row r="57" spans="1:13" x14ac:dyDescent="0.35">
      <c r="A57" t="s">
        <v>181</v>
      </c>
      <c r="B57" s="1" t="s">
        <v>182</v>
      </c>
      <c r="C57" s="1">
        <v>2014</v>
      </c>
      <c r="D57" s="1" t="s">
        <v>183</v>
      </c>
      <c r="E57" s="1" t="s">
        <v>291</v>
      </c>
      <c r="F57" s="1" t="s">
        <v>297</v>
      </c>
      <c r="G57" s="1">
        <v>2014</v>
      </c>
      <c r="I57" s="1">
        <v>205450</v>
      </c>
      <c r="J57" s="1" t="s">
        <v>343</v>
      </c>
      <c r="M57" s="1" t="s">
        <v>301</v>
      </c>
    </row>
    <row r="58" spans="1:13" x14ac:dyDescent="0.35">
      <c r="A58" t="s">
        <v>181</v>
      </c>
      <c r="B58" s="1" t="s">
        <v>182</v>
      </c>
      <c r="C58" s="1">
        <v>2014</v>
      </c>
      <c r="D58" s="1" t="s">
        <v>183</v>
      </c>
      <c r="E58" s="1" t="s">
        <v>292</v>
      </c>
      <c r="F58" s="1" t="s">
        <v>299</v>
      </c>
      <c r="G58" s="1">
        <v>2014</v>
      </c>
      <c r="I58" s="1">
        <v>187399</v>
      </c>
      <c r="J58" s="1" t="s">
        <v>343</v>
      </c>
      <c r="M58" s="1" t="s">
        <v>301</v>
      </c>
    </row>
    <row r="59" spans="1:13" x14ac:dyDescent="0.35">
      <c r="A59" t="s">
        <v>181</v>
      </c>
      <c r="B59" s="1" t="s">
        <v>182</v>
      </c>
      <c r="C59" s="1">
        <v>2014</v>
      </c>
      <c r="D59" s="1" t="s">
        <v>183</v>
      </c>
      <c r="E59" s="1" t="s">
        <v>293</v>
      </c>
      <c r="F59" s="1" t="s">
        <v>298</v>
      </c>
      <c r="G59" s="1">
        <v>2014</v>
      </c>
      <c r="I59" s="1">
        <v>166895</v>
      </c>
      <c r="J59" s="1" t="s">
        <v>343</v>
      </c>
      <c r="M59" s="1" t="s">
        <v>301</v>
      </c>
    </row>
    <row r="60" spans="1:13" x14ac:dyDescent="0.35">
      <c r="A60" t="s">
        <v>181</v>
      </c>
      <c r="B60" s="1" t="s">
        <v>182</v>
      </c>
      <c r="C60" s="1">
        <v>2014</v>
      </c>
      <c r="D60" s="1" t="s">
        <v>183</v>
      </c>
      <c r="E60" s="1" t="s">
        <v>294</v>
      </c>
      <c r="F60" s="1" t="s">
        <v>300</v>
      </c>
      <c r="G60" s="1">
        <v>2014</v>
      </c>
      <c r="I60" s="1">
        <v>113492</v>
      </c>
      <c r="J60" s="1" t="s">
        <v>343</v>
      </c>
      <c r="M60" s="1" t="s">
        <v>301</v>
      </c>
    </row>
    <row r="61" spans="1:13" x14ac:dyDescent="0.35">
      <c r="A61" t="s">
        <v>181</v>
      </c>
      <c r="B61" s="1" t="s">
        <v>182</v>
      </c>
      <c r="C61" s="1">
        <v>2014</v>
      </c>
      <c r="D61" s="1" t="s">
        <v>183</v>
      </c>
      <c r="E61" s="1" t="s">
        <v>295</v>
      </c>
      <c r="F61" s="1" t="s">
        <v>299</v>
      </c>
      <c r="G61" s="1">
        <v>2014</v>
      </c>
      <c r="I61" s="1">
        <v>113558</v>
      </c>
      <c r="J61" s="1" t="s">
        <v>343</v>
      </c>
      <c r="M61" s="1" t="s">
        <v>301</v>
      </c>
    </row>
    <row r="62" spans="1:13" x14ac:dyDescent="0.35">
      <c r="A62" t="s">
        <v>181</v>
      </c>
      <c r="B62" s="1" t="s">
        <v>182</v>
      </c>
      <c r="C62" s="1">
        <v>2014</v>
      </c>
      <c r="D62" s="1" t="s">
        <v>183</v>
      </c>
      <c r="E62" s="1" t="s">
        <v>226</v>
      </c>
      <c r="G62" s="1">
        <v>2009</v>
      </c>
      <c r="I62" s="1">
        <v>3199516</v>
      </c>
      <c r="J62" s="1" t="s">
        <v>343</v>
      </c>
      <c r="L62" s="29">
        <f>I62/fiscal!$Z$14</f>
        <v>8.0309319983637509E-2</v>
      </c>
    </row>
    <row r="63" spans="1:13" x14ac:dyDescent="0.35">
      <c r="A63" t="s">
        <v>181</v>
      </c>
      <c r="B63" s="1" t="s">
        <v>182</v>
      </c>
      <c r="C63" s="1">
        <v>2014</v>
      </c>
      <c r="D63" s="1" t="s">
        <v>183</v>
      </c>
      <c r="E63" s="1" t="s">
        <v>227</v>
      </c>
      <c r="G63" s="1">
        <v>2009</v>
      </c>
      <c r="I63" s="1">
        <v>1000285</v>
      </c>
      <c r="J63" s="1" t="s">
        <v>343</v>
      </c>
      <c r="L63" s="29">
        <f>I63/fiscal!$Z$14</f>
        <v>2.5107612570098994E-2</v>
      </c>
    </row>
    <row r="64" spans="1:13" x14ac:dyDescent="0.35">
      <c r="A64" t="s">
        <v>181</v>
      </c>
      <c r="B64" s="1" t="s">
        <v>182</v>
      </c>
      <c r="C64" s="1">
        <v>2014</v>
      </c>
      <c r="D64" s="1" t="s">
        <v>183</v>
      </c>
      <c r="E64" s="1" t="s">
        <v>228</v>
      </c>
      <c r="G64" s="1">
        <v>2009</v>
      </c>
      <c r="I64" s="1">
        <v>434179</v>
      </c>
      <c r="J64" s="1" t="s">
        <v>343</v>
      </c>
      <c r="L64" s="29">
        <f>I64/fiscal!$Z$14</f>
        <v>1.0898092161806896E-2</v>
      </c>
    </row>
    <row r="65" spans="1:12" x14ac:dyDescent="0.35">
      <c r="A65" t="s">
        <v>181</v>
      </c>
      <c r="B65" s="1" t="s">
        <v>182</v>
      </c>
      <c r="C65" s="1">
        <v>2014</v>
      </c>
      <c r="D65" s="1" t="s">
        <v>183</v>
      </c>
      <c r="E65" s="1" t="s">
        <v>302</v>
      </c>
      <c r="G65" s="1">
        <v>2009</v>
      </c>
      <c r="I65" s="1">
        <v>377158</v>
      </c>
      <c r="J65" s="1" t="s">
        <v>343</v>
      </c>
      <c r="L65" s="29">
        <f>I65/fiscal!$Z$14</f>
        <v>9.4668388926289967E-3</v>
      </c>
    </row>
    <row r="66" spans="1:12" x14ac:dyDescent="0.35">
      <c r="A66" t="s">
        <v>181</v>
      </c>
      <c r="B66" s="1" t="s">
        <v>182</v>
      </c>
      <c r="C66" s="1">
        <v>2014</v>
      </c>
      <c r="D66" s="1" t="s">
        <v>183</v>
      </c>
      <c r="E66" s="1" t="s">
        <v>230</v>
      </c>
      <c r="G66" s="1">
        <v>2009</v>
      </c>
      <c r="I66" s="1">
        <v>213157</v>
      </c>
      <c r="J66" s="1" t="s">
        <v>343</v>
      </c>
      <c r="L66" s="29">
        <f>I66/fiscal!$Z$14</f>
        <v>5.3503385261246452E-3</v>
      </c>
    </row>
    <row r="67" spans="1:12" x14ac:dyDescent="0.35">
      <c r="A67" t="s">
        <v>181</v>
      </c>
      <c r="B67" s="1" t="s">
        <v>182</v>
      </c>
      <c r="C67" s="1">
        <v>2014</v>
      </c>
      <c r="D67" s="1" t="s">
        <v>183</v>
      </c>
      <c r="E67" s="1" t="s">
        <v>303</v>
      </c>
      <c r="G67" s="1">
        <v>2009</v>
      </c>
      <c r="I67" s="1">
        <v>191029</v>
      </c>
      <c r="J67" s="1" t="s">
        <v>343</v>
      </c>
      <c r="L67" s="29">
        <f>I67/fiscal!$Z$14</f>
        <v>4.7949155707157865E-3</v>
      </c>
    </row>
    <row r="68" spans="1:12" x14ac:dyDescent="0.35">
      <c r="A68" t="s">
        <v>181</v>
      </c>
      <c r="B68" s="1" t="s">
        <v>182</v>
      </c>
      <c r="C68" s="1">
        <v>2014</v>
      </c>
      <c r="D68" s="1" t="s">
        <v>183</v>
      </c>
      <c r="E68" s="1" t="s">
        <v>232</v>
      </c>
      <c r="G68" s="1">
        <v>2009</v>
      </c>
      <c r="I68" s="1">
        <v>107595</v>
      </c>
      <c r="J68" s="1" t="s">
        <v>343</v>
      </c>
      <c r="L68" s="29">
        <f>I68/fiscal!$Z$14</f>
        <v>2.7006838795741225E-3</v>
      </c>
    </row>
    <row r="69" spans="1:12" x14ac:dyDescent="0.35">
      <c r="A69" t="s">
        <v>181</v>
      </c>
      <c r="B69" s="1" t="s">
        <v>182</v>
      </c>
      <c r="C69" s="1">
        <v>2014</v>
      </c>
      <c r="D69" s="1" t="s">
        <v>183</v>
      </c>
      <c r="E69" s="1" t="s">
        <v>233</v>
      </c>
      <c r="G69" s="1">
        <v>2009</v>
      </c>
      <c r="I69" s="1">
        <v>147720</v>
      </c>
      <c r="J69" s="1" t="s">
        <v>343</v>
      </c>
      <c r="L69" s="29">
        <f>I69/fiscal!$Z$14</f>
        <v>3.707839794513587E-3</v>
      </c>
    </row>
    <row r="70" spans="1:12" x14ac:dyDescent="0.35">
      <c r="A70" t="s">
        <v>181</v>
      </c>
      <c r="B70" s="1" t="s">
        <v>182</v>
      </c>
      <c r="C70" s="1">
        <v>2014</v>
      </c>
      <c r="D70" s="1" t="s">
        <v>183</v>
      </c>
      <c r="E70" s="1" t="s">
        <v>304</v>
      </c>
      <c r="G70" s="1">
        <v>2009</v>
      </c>
      <c r="I70" s="1">
        <v>105285</v>
      </c>
      <c r="J70" s="1" t="s">
        <v>343</v>
      </c>
      <c r="L70" s="29">
        <f>I70/fiscal!$Z$14</f>
        <v>2.6427018194243364E-3</v>
      </c>
    </row>
    <row r="71" spans="1:12" x14ac:dyDescent="0.35">
      <c r="A71" t="s">
        <v>181</v>
      </c>
      <c r="B71" s="1" t="s">
        <v>182</v>
      </c>
      <c r="C71" s="1">
        <v>2014</v>
      </c>
      <c r="D71" s="1" t="s">
        <v>183</v>
      </c>
      <c r="E71" s="1" t="s">
        <v>305</v>
      </c>
      <c r="G71" s="1">
        <v>2009</v>
      </c>
      <c r="I71" s="1">
        <v>126162</v>
      </c>
      <c r="J71" s="1" t="s">
        <v>343</v>
      </c>
      <c r="L71" s="29">
        <f>I71/fiscal!$Z$14</f>
        <v>3.1667241007001298E-3</v>
      </c>
    </row>
    <row r="72" spans="1:12" x14ac:dyDescent="0.35">
      <c r="A72" t="s">
        <v>181</v>
      </c>
      <c r="B72" s="1" t="s">
        <v>182</v>
      </c>
      <c r="C72" s="1">
        <v>2014</v>
      </c>
      <c r="D72" s="1" t="s">
        <v>183</v>
      </c>
      <c r="E72" s="1" t="s">
        <v>226</v>
      </c>
      <c r="G72" s="1">
        <v>2010</v>
      </c>
      <c r="I72" s="1">
        <v>3518195</v>
      </c>
      <c r="J72" s="1" t="s">
        <v>343</v>
      </c>
      <c r="L72" s="29">
        <f>I72/fiscal!$AA$14</f>
        <v>8.1187339879944004E-2</v>
      </c>
    </row>
    <row r="73" spans="1:12" x14ac:dyDescent="0.35">
      <c r="A73" t="s">
        <v>181</v>
      </c>
      <c r="B73" s="1" t="s">
        <v>182</v>
      </c>
      <c r="C73" s="1">
        <v>2014</v>
      </c>
      <c r="D73" s="1" t="s">
        <v>183</v>
      </c>
      <c r="E73" s="1" t="s">
        <v>227</v>
      </c>
      <c r="G73" s="1">
        <v>2010</v>
      </c>
      <c r="I73" s="1">
        <v>1130455</v>
      </c>
      <c r="J73" s="1" t="s">
        <v>343</v>
      </c>
      <c r="L73" s="29">
        <f>I73/fiscal!$AA$14</f>
        <v>2.6086852577524015E-2</v>
      </c>
    </row>
    <row r="74" spans="1:12" x14ac:dyDescent="0.35">
      <c r="A74" t="s">
        <v>181</v>
      </c>
      <c r="B74" s="1" t="s">
        <v>182</v>
      </c>
      <c r="C74" s="1">
        <v>2014</v>
      </c>
      <c r="D74" s="1" t="s">
        <v>183</v>
      </c>
      <c r="E74" s="1" t="s">
        <v>228</v>
      </c>
      <c r="G74" s="1">
        <v>2010</v>
      </c>
      <c r="I74" s="1">
        <v>492295</v>
      </c>
      <c r="J74" s="1" t="s">
        <v>343</v>
      </c>
      <c r="L74" s="29">
        <f>I74/fiscal!$AA$14</f>
        <v>1.136040540282646E-2</v>
      </c>
    </row>
    <row r="75" spans="1:12" x14ac:dyDescent="0.35">
      <c r="A75" t="s">
        <v>181</v>
      </c>
      <c r="B75" s="1" t="s">
        <v>182</v>
      </c>
      <c r="C75" s="1">
        <v>2014</v>
      </c>
      <c r="D75" s="1" t="s">
        <v>183</v>
      </c>
      <c r="E75" s="1" t="s">
        <v>302</v>
      </c>
      <c r="G75" s="1">
        <v>2010</v>
      </c>
      <c r="I75" s="1">
        <v>430684</v>
      </c>
      <c r="J75" s="1" t="s">
        <v>343</v>
      </c>
      <c r="L75" s="29">
        <f>I75/fiscal!$AA$14</f>
        <v>9.9386441879582583E-3</v>
      </c>
    </row>
    <row r="76" spans="1:12" x14ac:dyDescent="0.35">
      <c r="A76" t="s">
        <v>181</v>
      </c>
      <c r="B76" s="1" t="s">
        <v>182</v>
      </c>
      <c r="C76" s="1">
        <v>2014</v>
      </c>
      <c r="D76" s="1" t="s">
        <v>183</v>
      </c>
      <c r="E76" s="1" t="s">
        <v>230</v>
      </c>
      <c r="G76" s="1">
        <v>2010</v>
      </c>
      <c r="I76" s="1">
        <v>270614</v>
      </c>
      <c r="J76" s="1" t="s">
        <v>343</v>
      </c>
      <c r="L76" s="29">
        <f>I76/fiscal!$AA$14</f>
        <v>6.2448018925247654E-3</v>
      </c>
    </row>
    <row r="77" spans="1:12" x14ac:dyDescent="0.35">
      <c r="A77" t="s">
        <v>181</v>
      </c>
      <c r="B77" s="1" t="s">
        <v>182</v>
      </c>
      <c r="C77" s="1">
        <v>2014</v>
      </c>
      <c r="D77" s="1" t="s">
        <v>183</v>
      </c>
      <c r="E77" s="1" t="s">
        <v>303</v>
      </c>
      <c r="G77" s="1">
        <v>2010</v>
      </c>
      <c r="I77" s="1">
        <v>192052</v>
      </c>
      <c r="J77" s="1" t="s">
        <v>343</v>
      </c>
      <c r="L77" s="29">
        <f>I77/fiscal!$AA$14</f>
        <v>4.4318723091309629E-3</v>
      </c>
    </row>
    <row r="78" spans="1:12" x14ac:dyDescent="0.35">
      <c r="A78" t="s">
        <v>181</v>
      </c>
      <c r="B78" s="1" t="s">
        <v>182</v>
      </c>
      <c r="C78" s="1">
        <v>2014</v>
      </c>
      <c r="D78" s="1" t="s">
        <v>183</v>
      </c>
      <c r="E78" s="1" t="s">
        <v>232</v>
      </c>
      <c r="G78" s="1">
        <v>2010</v>
      </c>
      <c r="I78" s="1">
        <v>120685</v>
      </c>
      <c r="J78" s="1" t="s">
        <v>343</v>
      </c>
      <c r="L78" s="29">
        <f>I78/fiscal!$AA$14</f>
        <v>2.7849775562215975E-3</v>
      </c>
    </row>
    <row r="79" spans="1:12" x14ac:dyDescent="0.35">
      <c r="A79" t="s">
        <v>181</v>
      </c>
      <c r="B79" s="1" t="s">
        <v>182</v>
      </c>
      <c r="C79" s="1">
        <v>2014</v>
      </c>
      <c r="D79" s="1" t="s">
        <v>183</v>
      </c>
      <c r="E79" s="1" t="s">
        <v>233</v>
      </c>
      <c r="G79" s="1">
        <v>2010</v>
      </c>
      <c r="I79" s="1">
        <v>169874</v>
      </c>
      <c r="J79" s="1" t="s">
        <v>343</v>
      </c>
      <c r="L79" s="29">
        <f>I79/fiscal!$AA$14</f>
        <v>3.9200835015585009E-3</v>
      </c>
    </row>
    <row r="80" spans="1:12" x14ac:dyDescent="0.35">
      <c r="A80" t="s">
        <v>181</v>
      </c>
      <c r="B80" s="1" t="s">
        <v>182</v>
      </c>
      <c r="C80" s="1">
        <v>2014</v>
      </c>
      <c r="D80" s="1" t="s">
        <v>183</v>
      </c>
      <c r="E80" s="1" t="s">
        <v>304</v>
      </c>
      <c r="G80" s="1">
        <v>2010</v>
      </c>
      <c r="I80" s="1">
        <v>129013</v>
      </c>
      <c r="J80" s="1" t="s">
        <v>343</v>
      </c>
      <c r="L80" s="29">
        <f>I80/fiscal!$AA$14</f>
        <v>2.9771579687684216E-3</v>
      </c>
    </row>
    <row r="81" spans="1:12" x14ac:dyDescent="0.35">
      <c r="A81" t="s">
        <v>181</v>
      </c>
      <c r="B81" s="1" t="s">
        <v>182</v>
      </c>
      <c r="C81" s="1">
        <v>2014</v>
      </c>
      <c r="D81" s="1" t="s">
        <v>183</v>
      </c>
      <c r="E81" s="1" t="s">
        <v>305</v>
      </c>
      <c r="G81" s="1">
        <v>2010</v>
      </c>
      <c r="I81" s="1">
        <v>111202</v>
      </c>
      <c r="J81" s="1" t="s">
        <v>343</v>
      </c>
      <c r="L81" s="29">
        <f>I81/fiscal!$AA$14</f>
        <v>2.5661438804072925E-3</v>
      </c>
    </row>
    <row r="82" spans="1:12" x14ac:dyDescent="0.35">
      <c r="A82" t="s">
        <v>181</v>
      </c>
      <c r="B82" s="1" t="s">
        <v>182</v>
      </c>
      <c r="C82" s="1">
        <v>2014</v>
      </c>
      <c r="D82" s="1" t="s">
        <v>183</v>
      </c>
      <c r="E82" s="1" t="s">
        <v>226</v>
      </c>
      <c r="G82" s="1">
        <v>2011</v>
      </c>
      <c r="I82" s="1">
        <v>3668965</v>
      </c>
      <c r="J82" s="1" t="s">
        <v>343</v>
      </c>
      <c r="L82" s="29">
        <f>I82/fiscal!$AB$14</f>
        <v>8.3617450775197458E-2</v>
      </c>
    </row>
    <row r="83" spans="1:12" x14ac:dyDescent="0.35">
      <c r="A83" t="s">
        <v>181</v>
      </c>
      <c r="B83" s="1" t="s">
        <v>182</v>
      </c>
      <c r="C83" s="1">
        <v>2014</v>
      </c>
      <c r="D83" s="1" t="s">
        <v>183</v>
      </c>
      <c r="E83" s="1" t="s">
        <v>227</v>
      </c>
      <c r="G83" s="1">
        <v>2011</v>
      </c>
      <c r="I83" s="1">
        <v>1176760</v>
      </c>
      <c r="J83" s="1" t="s">
        <v>343</v>
      </c>
      <c r="L83" s="29">
        <f>I83/fiscal!$AB$14</f>
        <v>2.6818917971204784E-2</v>
      </c>
    </row>
    <row r="84" spans="1:12" x14ac:dyDescent="0.35">
      <c r="A84" t="s">
        <v>181</v>
      </c>
      <c r="B84" s="1" t="s">
        <v>182</v>
      </c>
      <c r="C84" s="1">
        <v>2014</v>
      </c>
      <c r="D84" s="1" t="s">
        <v>183</v>
      </c>
      <c r="E84" s="1" t="s">
        <v>228</v>
      </c>
      <c r="G84" s="1">
        <v>2011</v>
      </c>
      <c r="I84" s="1">
        <v>505534</v>
      </c>
      <c r="J84" s="1" t="s">
        <v>343</v>
      </c>
      <c r="L84" s="29">
        <f>I84/fiscal!$AB$14</f>
        <v>1.152135939159645E-2</v>
      </c>
    </row>
    <row r="85" spans="1:12" x14ac:dyDescent="0.35">
      <c r="A85" t="s">
        <v>181</v>
      </c>
      <c r="B85" s="1" t="s">
        <v>182</v>
      </c>
      <c r="C85" s="1">
        <v>2014</v>
      </c>
      <c r="D85" s="1" t="s">
        <v>183</v>
      </c>
      <c r="E85" s="1" t="s">
        <v>302</v>
      </c>
      <c r="G85" s="1">
        <v>2011</v>
      </c>
      <c r="I85" s="1">
        <v>421059</v>
      </c>
      <c r="J85" s="1" t="s">
        <v>343</v>
      </c>
      <c r="L85" s="29">
        <f>I85/fiscal!$AB$14</f>
        <v>9.5961341157394155E-3</v>
      </c>
    </row>
    <row r="86" spans="1:12" x14ac:dyDescent="0.35">
      <c r="A86" t="s">
        <v>181</v>
      </c>
      <c r="B86" s="1" t="s">
        <v>182</v>
      </c>
      <c r="C86" s="1">
        <v>2014</v>
      </c>
      <c r="D86" s="1" t="s">
        <v>183</v>
      </c>
      <c r="E86" s="1" t="s">
        <v>230</v>
      </c>
      <c r="G86" s="1">
        <v>2011</v>
      </c>
      <c r="I86" s="1">
        <v>297607</v>
      </c>
      <c r="J86" s="1" t="s">
        <v>343</v>
      </c>
      <c r="L86" s="29">
        <f>I86/fiscal!$AB$14</f>
        <v>6.7826045418405978E-3</v>
      </c>
    </row>
    <row r="87" spans="1:12" x14ac:dyDescent="0.35">
      <c r="A87" t="s">
        <v>181</v>
      </c>
      <c r="B87" s="1" t="s">
        <v>182</v>
      </c>
      <c r="C87" s="1">
        <v>2014</v>
      </c>
      <c r="D87" s="1" t="s">
        <v>183</v>
      </c>
      <c r="E87" s="1" t="s">
        <v>303</v>
      </c>
      <c r="G87" s="1">
        <v>2011</v>
      </c>
      <c r="I87" s="1">
        <v>183369</v>
      </c>
      <c r="J87" s="1" t="s">
        <v>343</v>
      </c>
      <c r="L87" s="29">
        <f>I87/fiscal!$AB$14</f>
        <v>4.1790663937097197E-3</v>
      </c>
    </row>
    <row r="88" spans="1:12" x14ac:dyDescent="0.35">
      <c r="A88" t="s">
        <v>181</v>
      </c>
      <c r="B88" s="1" t="s">
        <v>182</v>
      </c>
      <c r="C88" s="1">
        <v>2014</v>
      </c>
      <c r="D88" s="1" t="s">
        <v>183</v>
      </c>
      <c r="E88" s="1" t="s">
        <v>232</v>
      </c>
      <c r="G88" s="1">
        <v>2011</v>
      </c>
      <c r="I88" s="1">
        <v>203074</v>
      </c>
      <c r="J88" s="1" t="s">
        <v>343</v>
      </c>
      <c r="L88" s="29">
        <f>I88/fiscal!$AB$14</f>
        <v>4.6281526803124175E-3</v>
      </c>
    </row>
    <row r="89" spans="1:12" x14ac:dyDescent="0.35">
      <c r="A89" t="s">
        <v>181</v>
      </c>
      <c r="B89" s="1" t="s">
        <v>182</v>
      </c>
      <c r="C89" s="1">
        <v>2014</v>
      </c>
      <c r="D89" s="1" t="s">
        <v>183</v>
      </c>
      <c r="E89" s="1" t="s">
        <v>233</v>
      </c>
      <c r="G89" s="1">
        <v>2011</v>
      </c>
      <c r="I89" s="1">
        <v>162284</v>
      </c>
      <c r="J89" s="1" t="s">
        <v>343</v>
      </c>
      <c r="L89" s="29">
        <f>I89/fiscal!$AB$14</f>
        <v>3.6985292532368511E-3</v>
      </c>
    </row>
    <row r="90" spans="1:12" x14ac:dyDescent="0.35">
      <c r="A90" t="s">
        <v>181</v>
      </c>
      <c r="B90" s="1" t="s">
        <v>182</v>
      </c>
      <c r="C90" s="1">
        <v>2014</v>
      </c>
      <c r="D90" s="1" t="s">
        <v>183</v>
      </c>
      <c r="E90" s="1" t="s">
        <v>304</v>
      </c>
      <c r="G90" s="1">
        <v>2011</v>
      </c>
      <c r="I90" s="1">
        <v>120045</v>
      </c>
      <c r="J90" s="1" t="s">
        <v>343</v>
      </c>
      <c r="L90" s="29">
        <f>I90/fiscal!$AB$14</f>
        <v>2.7358824295976056E-3</v>
      </c>
    </row>
    <row r="91" spans="1:12" x14ac:dyDescent="0.35">
      <c r="A91" t="s">
        <v>181</v>
      </c>
      <c r="B91" s="1" t="s">
        <v>182</v>
      </c>
      <c r="C91" s="1">
        <v>2014</v>
      </c>
      <c r="D91" s="1" t="s">
        <v>183</v>
      </c>
      <c r="E91" s="1" t="s">
        <v>305</v>
      </c>
      <c r="G91" s="1">
        <v>2011</v>
      </c>
      <c r="I91" s="1">
        <v>45484</v>
      </c>
      <c r="J91" s="1" t="s">
        <v>343</v>
      </c>
      <c r="L91" s="29">
        <f>I91/fiscal!$AB$14</f>
        <v>1.0366019111817859E-3</v>
      </c>
    </row>
    <row r="92" spans="1:12" x14ac:dyDescent="0.35">
      <c r="A92" t="s">
        <v>181</v>
      </c>
      <c r="B92" s="1" t="s">
        <v>182</v>
      </c>
      <c r="C92" s="1">
        <v>2014</v>
      </c>
      <c r="D92" s="1" t="s">
        <v>183</v>
      </c>
      <c r="E92" s="1" t="s">
        <v>226</v>
      </c>
      <c r="G92" s="1">
        <v>2012</v>
      </c>
      <c r="I92" s="1">
        <v>3742864</v>
      </c>
      <c r="J92" s="1" t="s">
        <v>343</v>
      </c>
      <c r="L92" s="29">
        <f>I92/fiscal!$AC$14</f>
        <v>8.893916786603065E-2</v>
      </c>
    </row>
    <row r="93" spans="1:12" x14ac:dyDescent="0.35">
      <c r="A93" t="s">
        <v>181</v>
      </c>
      <c r="B93" s="1" t="s">
        <v>182</v>
      </c>
      <c r="C93" s="1">
        <v>2014</v>
      </c>
      <c r="D93" s="1" t="s">
        <v>183</v>
      </c>
      <c r="E93" s="1" t="s">
        <v>227</v>
      </c>
      <c r="G93" s="1">
        <v>2012</v>
      </c>
      <c r="I93" s="1">
        <v>1132630</v>
      </c>
      <c r="J93" s="1" t="s">
        <v>343</v>
      </c>
      <c r="L93" s="29">
        <f>I93/fiscal!$AC$14</f>
        <v>2.6913927329473442E-2</v>
      </c>
    </row>
    <row r="94" spans="1:12" x14ac:dyDescent="0.35">
      <c r="A94" t="s">
        <v>181</v>
      </c>
      <c r="B94" s="1" t="s">
        <v>182</v>
      </c>
      <c r="C94" s="1">
        <v>2014</v>
      </c>
      <c r="D94" s="1" t="s">
        <v>183</v>
      </c>
      <c r="E94" s="1" t="s">
        <v>228</v>
      </c>
      <c r="G94" s="1">
        <v>2012</v>
      </c>
      <c r="I94" s="1">
        <v>461860</v>
      </c>
      <c r="J94" s="1" t="s">
        <v>343</v>
      </c>
      <c r="L94" s="29">
        <f>I94/fiscal!$AC$14</f>
        <v>1.0974869530553318E-2</v>
      </c>
    </row>
    <row r="95" spans="1:12" x14ac:dyDescent="0.35">
      <c r="A95" t="s">
        <v>181</v>
      </c>
      <c r="B95" s="1" t="s">
        <v>182</v>
      </c>
      <c r="C95" s="1">
        <v>2014</v>
      </c>
      <c r="D95" s="1" t="s">
        <v>183</v>
      </c>
      <c r="E95" s="1" t="s">
        <v>302</v>
      </c>
      <c r="G95" s="1">
        <v>2012</v>
      </c>
      <c r="I95" s="1">
        <v>410071</v>
      </c>
      <c r="J95" s="1" t="s">
        <v>343</v>
      </c>
      <c r="L95" s="29">
        <f>I95/fiscal!$AC$14</f>
        <v>9.7442422449736492E-3</v>
      </c>
    </row>
    <row r="96" spans="1:12" x14ac:dyDescent="0.35">
      <c r="A96" t="s">
        <v>181</v>
      </c>
      <c r="B96" s="1" t="s">
        <v>182</v>
      </c>
      <c r="C96" s="1">
        <v>2014</v>
      </c>
      <c r="D96" s="1" t="s">
        <v>183</v>
      </c>
      <c r="E96" s="1" t="s">
        <v>230</v>
      </c>
      <c r="G96" s="1">
        <v>2012</v>
      </c>
      <c r="I96" s="1">
        <v>327535</v>
      </c>
      <c r="J96" s="1" t="s">
        <v>343</v>
      </c>
      <c r="L96" s="29">
        <f>I96/fiscal!$AC$14</f>
        <v>7.7829946124145432E-3</v>
      </c>
    </row>
    <row r="97" spans="1:13" x14ac:dyDescent="0.35">
      <c r="A97" t="s">
        <v>181</v>
      </c>
      <c r="B97" s="1" t="s">
        <v>182</v>
      </c>
      <c r="C97" s="1">
        <v>2014</v>
      </c>
      <c r="D97" s="1" t="s">
        <v>183</v>
      </c>
      <c r="E97" s="1" t="s">
        <v>303</v>
      </c>
      <c r="G97" s="1">
        <v>2012</v>
      </c>
      <c r="I97" s="1">
        <v>178720</v>
      </c>
      <c r="J97" s="1" t="s">
        <v>343</v>
      </c>
      <c r="L97" s="29">
        <f>I97/fiscal!$AC$14</f>
        <v>4.2468035389522565E-3</v>
      </c>
    </row>
    <row r="98" spans="1:13" x14ac:dyDescent="0.35">
      <c r="A98" t="s">
        <v>181</v>
      </c>
      <c r="B98" s="1" t="s">
        <v>182</v>
      </c>
      <c r="C98" s="1">
        <v>2014</v>
      </c>
      <c r="D98" s="1" t="s">
        <v>183</v>
      </c>
      <c r="E98" s="1" t="s">
        <v>232</v>
      </c>
      <c r="G98" s="1">
        <v>2012</v>
      </c>
      <c r="I98" s="1">
        <v>260135</v>
      </c>
      <c r="J98" s="1" t="s">
        <v>343</v>
      </c>
      <c r="L98" s="29">
        <f>I98/fiscal!$AC$14</f>
        <v>6.1814136000746707E-3</v>
      </c>
    </row>
    <row r="99" spans="1:13" x14ac:dyDescent="0.35">
      <c r="A99" t="s">
        <v>181</v>
      </c>
      <c r="B99" s="1" t="s">
        <v>182</v>
      </c>
      <c r="C99" s="1">
        <v>2014</v>
      </c>
      <c r="D99" s="1" t="s">
        <v>183</v>
      </c>
      <c r="E99" s="1" t="s">
        <v>233</v>
      </c>
      <c r="G99" s="1">
        <v>2012</v>
      </c>
      <c r="I99" s="1">
        <v>161635</v>
      </c>
      <c r="J99" s="1" t="s">
        <v>343</v>
      </c>
      <c r="L99" s="29">
        <f>I99/fiscal!$AC$14</f>
        <v>3.8408241384207025E-3</v>
      </c>
    </row>
    <row r="100" spans="1:13" x14ac:dyDescent="0.35">
      <c r="A100" t="s">
        <v>181</v>
      </c>
      <c r="B100" s="1" t="s">
        <v>182</v>
      </c>
      <c r="C100" s="1">
        <v>2014</v>
      </c>
      <c r="D100" s="1" t="s">
        <v>183</v>
      </c>
      <c r="E100" s="1" t="s">
        <v>304</v>
      </c>
      <c r="G100" s="1">
        <v>2012</v>
      </c>
      <c r="I100" s="1">
        <v>116404</v>
      </c>
      <c r="J100" s="1" t="s">
        <v>343</v>
      </c>
      <c r="L100" s="29">
        <f>I100/fiscal!$AC$14</f>
        <v>2.7660302100951119E-3</v>
      </c>
    </row>
    <row r="101" spans="1:13" x14ac:dyDescent="0.35">
      <c r="A101" t="s">
        <v>181</v>
      </c>
      <c r="B101" s="1" t="s">
        <v>182</v>
      </c>
      <c r="C101" s="1">
        <v>2014</v>
      </c>
      <c r="D101" s="1" t="s">
        <v>183</v>
      </c>
      <c r="E101" s="1" t="s">
        <v>305</v>
      </c>
      <c r="G101" s="1">
        <v>2012</v>
      </c>
      <c r="I101" s="1">
        <v>28780</v>
      </c>
      <c r="J101" s="1" t="s">
        <v>343</v>
      </c>
      <c r="L101" s="29">
        <f>I101/fiscal!$AC$14</f>
        <v>6.8387984473503765E-4</v>
      </c>
    </row>
    <row r="102" spans="1:13" x14ac:dyDescent="0.35">
      <c r="A102" t="s">
        <v>181</v>
      </c>
      <c r="B102" s="1" t="s">
        <v>182</v>
      </c>
      <c r="C102" s="1">
        <v>2014</v>
      </c>
      <c r="D102" s="1" t="s">
        <v>183</v>
      </c>
      <c r="E102" s="1" t="s">
        <v>226</v>
      </c>
      <c r="G102" s="1">
        <v>2013</v>
      </c>
      <c r="I102" s="1">
        <v>3758777</v>
      </c>
      <c r="J102" s="1" t="s">
        <v>343</v>
      </c>
      <c r="L102" s="29">
        <f>I102/fiscal!$AD$14</f>
        <v>9.0619103095386497E-2</v>
      </c>
    </row>
    <row r="103" spans="1:13" x14ac:dyDescent="0.35">
      <c r="A103" t="s">
        <v>181</v>
      </c>
      <c r="B103" s="1" t="s">
        <v>182</v>
      </c>
      <c r="C103" s="1">
        <v>2014</v>
      </c>
      <c r="D103" s="1" t="s">
        <v>183</v>
      </c>
      <c r="E103" s="1" t="s">
        <v>227</v>
      </c>
      <c r="G103" s="1">
        <v>2013</v>
      </c>
      <c r="I103" s="1">
        <v>1186795</v>
      </c>
      <c r="J103" s="1" t="s">
        <v>343</v>
      </c>
      <c r="L103" s="29">
        <f>I103/fiscal!$AD$14</f>
        <v>2.8612045475985729E-2</v>
      </c>
    </row>
    <row r="104" spans="1:13" x14ac:dyDescent="0.35">
      <c r="A104" t="s">
        <v>181</v>
      </c>
      <c r="B104" s="1" t="s">
        <v>182</v>
      </c>
      <c r="C104" s="1">
        <v>2014</v>
      </c>
      <c r="D104" s="1" t="s">
        <v>183</v>
      </c>
      <c r="E104" s="1" t="s">
        <v>228</v>
      </c>
      <c r="G104" s="1">
        <v>2013</v>
      </c>
      <c r="I104" s="1">
        <v>443852</v>
      </c>
      <c r="J104" s="1" t="s">
        <v>343</v>
      </c>
      <c r="L104" s="29">
        <f>I104/fiscal!$AD$14</f>
        <v>1.0700680074155366E-2</v>
      </c>
    </row>
    <row r="105" spans="1:13" x14ac:dyDescent="0.35">
      <c r="A105" t="s">
        <v>181</v>
      </c>
      <c r="B105" s="1" t="s">
        <v>182</v>
      </c>
      <c r="C105" s="1">
        <v>2014</v>
      </c>
      <c r="D105" s="1" t="s">
        <v>183</v>
      </c>
      <c r="E105" s="1" t="s">
        <v>302</v>
      </c>
      <c r="G105" s="1">
        <v>2013</v>
      </c>
      <c r="I105" s="1">
        <v>413338</v>
      </c>
      <c r="J105" s="1" t="s">
        <v>343</v>
      </c>
      <c r="L105" s="29">
        <f>I105/fiscal!$AD$14</f>
        <v>9.9650282087074774E-3</v>
      </c>
    </row>
    <row r="106" spans="1:13" x14ac:dyDescent="0.35">
      <c r="A106" t="s">
        <v>181</v>
      </c>
      <c r="B106" s="1" t="s">
        <v>182</v>
      </c>
      <c r="C106" s="1">
        <v>2014</v>
      </c>
      <c r="D106" s="1" t="s">
        <v>183</v>
      </c>
      <c r="E106" s="1" t="s">
        <v>230</v>
      </c>
      <c r="G106" s="1">
        <v>2013</v>
      </c>
      <c r="I106" s="1">
        <v>294719</v>
      </c>
      <c r="J106" s="1" t="s">
        <v>343</v>
      </c>
      <c r="L106" s="29">
        <f>I106/fiscal!$AD$14</f>
        <v>7.1052822354636131E-3</v>
      </c>
    </row>
    <row r="107" spans="1:13" x14ac:dyDescent="0.35">
      <c r="A107" t="s">
        <v>181</v>
      </c>
      <c r="B107" s="1" t="s">
        <v>182</v>
      </c>
      <c r="C107" s="1">
        <v>2014</v>
      </c>
      <c r="D107" s="1" t="s">
        <v>183</v>
      </c>
      <c r="E107" s="1" t="s">
        <v>303</v>
      </c>
      <c r="G107" s="1">
        <v>2013</v>
      </c>
      <c r="I107" s="1">
        <v>181106</v>
      </c>
      <c r="J107" s="1" t="s">
        <v>343</v>
      </c>
      <c r="L107" s="29">
        <f>I107/fiscal!$AD$14</f>
        <v>4.3662242493218055E-3</v>
      </c>
    </row>
    <row r="108" spans="1:13" x14ac:dyDescent="0.35">
      <c r="A108" t="s">
        <v>181</v>
      </c>
      <c r="B108" s="1" t="s">
        <v>182</v>
      </c>
      <c r="C108" s="1">
        <v>2014</v>
      </c>
      <c r="D108" s="1" t="s">
        <v>183</v>
      </c>
      <c r="E108" s="1" t="s">
        <v>232</v>
      </c>
      <c r="G108" s="1">
        <v>2013</v>
      </c>
      <c r="I108" s="1">
        <v>161957</v>
      </c>
      <c r="J108" s="1" t="s">
        <v>343</v>
      </c>
      <c r="L108" s="29">
        <f>I108/fiscal!$AD$14</f>
        <v>3.90456738455607E-3</v>
      </c>
    </row>
    <row r="109" spans="1:13" x14ac:dyDescent="0.35">
      <c r="A109" t="s">
        <v>181</v>
      </c>
      <c r="B109" s="1" t="s">
        <v>182</v>
      </c>
      <c r="C109" s="1">
        <v>2014</v>
      </c>
      <c r="D109" s="1" t="s">
        <v>183</v>
      </c>
      <c r="E109" s="1" t="s">
        <v>233</v>
      </c>
      <c r="G109" s="1">
        <v>2013</v>
      </c>
      <c r="I109" s="1">
        <v>150848</v>
      </c>
      <c r="J109" s="1" t="s">
        <v>343</v>
      </c>
      <c r="L109" s="29">
        <f>I109/fiscal!$AD$14</f>
        <v>3.6367442026310317E-3</v>
      </c>
    </row>
    <row r="110" spans="1:13" x14ac:dyDescent="0.35">
      <c r="A110" t="s">
        <v>181</v>
      </c>
      <c r="B110" s="1" t="s">
        <v>182</v>
      </c>
      <c r="C110" s="1">
        <v>2014</v>
      </c>
      <c r="D110" s="1" t="s">
        <v>183</v>
      </c>
      <c r="E110" s="1" t="s">
        <v>304</v>
      </c>
      <c r="G110" s="1">
        <v>2013</v>
      </c>
      <c r="I110" s="1">
        <v>120707</v>
      </c>
      <c r="J110" s="1" t="s">
        <v>343</v>
      </c>
      <c r="L110" s="29">
        <f>I110/fiscal!$AD$14</f>
        <v>2.910084869981597E-3</v>
      </c>
    </row>
    <row r="111" spans="1:13" x14ac:dyDescent="0.35">
      <c r="A111" t="s">
        <v>181</v>
      </c>
      <c r="B111" s="1" t="s">
        <v>182</v>
      </c>
      <c r="C111" s="1">
        <v>2014</v>
      </c>
      <c r="D111" s="1" t="s">
        <v>183</v>
      </c>
      <c r="E111" s="1" t="s">
        <v>305</v>
      </c>
      <c r="G111" s="1">
        <v>2013</v>
      </c>
      <c r="I111" s="1">
        <v>33949</v>
      </c>
      <c r="J111" s="1" t="s">
        <v>343</v>
      </c>
      <c r="L111" s="29">
        <f>I111/fiscal!$AD$14</f>
        <v>8.1846513666154611E-4</v>
      </c>
    </row>
    <row r="112" spans="1:13" x14ac:dyDescent="0.35">
      <c r="A112" t="s">
        <v>181</v>
      </c>
      <c r="B112" s="1" t="s">
        <v>182</v>
      </c>
      <c r="C112" s="1">
        <v>2014</v>
      </c>
      <c r="D112" s="1" t="s">
        <v>183</v>
      </c>
      <c r="E112" s="1" t="s">
        <v>226</v>
      </c>
      <c r="G112" s="1">
        <v>2014</v>
      </c>
      <c r="I112" s="1">
        <v>2736265</v>
      </c>
      <c r="J112" s="1" t="s">
        <v>343</v>
      </c>
      <c r="M112" s="1" t="s">
        <v>301</v>
      </c>
    </row>
    <row r="113" spans="1:13" x14ac:dyDescent="0.35">
      <c r="A113" t="s">
        <v>181</v>
      </c>
      <c r="B113" s="1" t="s">
        <v>182</v>
      </c>
      <c r="C113" s="1">
        <v>2014</v>
      </c>
      <c r="D113" s="1" t="s">
        <v>183</v>
      </c>
      <c r="E113" s="1" t="s">
        <v>227</v>
      </c>
      <c r="G113" s="1">
        <v>2014</v>
      </c>
      <c r="I113" s="1">
        <v>762856</v>
      </c>
      <c r="J113" s="1" t="s">
        <v>343</v>
      </c>
      <c r="M113" s="1" t="s">
        <v>301</v>
      </c>
    </row>
    <row r="114" spans="1:13" x14ac:dyDescent="0.35">
      <c r="A114" t="s">
        <v>181</v>
      </c>
      <c r="B114" s="1" t="s">
        <v>182</v>
      </c>
      <c r="C114" s="1">
        <v>2014</v>
      </c>
      <c r="D114" s="1" t="s">
        <v>183</v>
      </c>
      <c r="E114" s="1" t="s">
        <v>228</v>
      </c>
      <c r="G114" s="1">
        <v>2014</v>
      </c>
      <c r="I114" s="1">
        <v>290074</v>
      </c>
      <c r="J114" s="1" t="s">
        <v>343</v>
      </c>
      <c r="M114" s="1" t="s">
        <v>301</v>
      </c>
    </row>
    <row r="115" spans="1:13" x14ac:dyDescent="0.35">
      <c r="A115" t="s">
        <v>181</v>
      </c>
      <c r="B115" s="1" t="s">
        <v>182</v>
      </c>
      <c r="C115" s="1">
        <v>2014</v>
      </c>
      <c r="D115" s="1" t="s">
        <v>183</v>
      </c>
      <c r="E115" s="1" t="s">
        <v>302</v>
      </c>
      <c r="G115" s="1">
        <v>2014</v>
      </c>
      <c r="I115" s="1">
        <v>261297</v>
      </c>
      <c r="J115" s="1" t="s">
        <v>343</v>
      </c>
      <c r="M115" s="1" t="s">
        <v>301</v>
      </c>
    </row>
    <row r="116" spans="1:13" x14ac:dyDescent="0.35">
      <c r="A116" t="s">
        <v>181</v>
      </c>
      <c r="B116" s="1" t="s">
        <v>182</v>
      </c>
      <c r="C116" s="1">
        <v>2014</v>
      </c>
      <c r="D116" s="1" t="s">
        <v>183</v>
      </c>
      <c r="E116" s="1" t="s">
        <v>230</v>
      </c>
      <c r="G116" s="1">
        <v>2014</v>
      </c>
      <c r="I116" s="1">
        <v>204844</v>
      </c>
      <c r="J116" s="1" t="s">
        <v>343</v>
      </c>
      <c r="M116" s="1" t="s">
        <v>301</v>
      </c>
    </row>
    <row r="117" spans="1:13" x14ac:dyDescent="0.35">
      <c r="A117" t="s">
        <v>181</v>
      </c>
      <c r="B117" s="1" t="s">
        <v>182</v>
      </c>
      <c r="C117" s="1">
        <v>2014</v>
      </c>
      <c r="D117" s="1" t="s">
        <v>183</v>
      </c>
      <c r="E117" s="1" t="s">
        <v>303</v>
      </c>
      <c r="G117" s="1">
        <v>2014</v>
      </c>
      <c r="I117" s="1">
        <v>126126</v>
      </c>
      <c r="J117" s="1" t="s">
        <v>343</v>
      </c>
      <c r="M117" s="1" t="s">
        <v>301</v>
      </c>
    </row>
    <row r="118" spans="1:13" x14ac:dyDescent="0.35">
      <c r="A118" t="s">
        <v>181</v>
      </c>
      <c r="B118" s="1" t="s">
        <v>182</v>
      </c>
      <c r="C118" s="1">
        <v>2014</v>
      </c>
      <c r="D118" s="1" t="s">
        <v>183</v>
      </c>
      <c r="E118" s="1" t="s">
        <v>232</v>
      </c>
      <c r="G118" s="1">
        <v>2014</v>
      </c>
      <c r="I118" s="1">
        <v>134291</v>
      </c>
      <c r="J118" s="1" t="s">
        <v>343</v>
      </c>
      <c r="M118" s="1" t="s">
        <v>301</v>
      </c>
    </row>
    <row r="119" spans="1:13" x14ac:dyDescent="0.35">
      <c r="A119" t="s">
        <v>181</v>
      </c>
      <c r="B119" s="1" t="s">
        <v>182</v>
      </c>
      <c r="C119" s="1">
        <v>2014</v>
      </c>
      <c r="D119" s="1" t="s">
        <v>183</v>
      </c>
      <c r="E119" s="1" t="s">
        <v>233</v>
      </c>
      <c r="G119" s="1">
        <v>2014</v>
      </c>
      <c r="I119" s="1">
        <v>120190</v>
      </c>
      <c r="J119" s="1" t="s">
        <v>343</v>
      </c>
      <c r="M119" s="1" t="s">
        <v>301</v>
      </c>
    </row>
    <row r="120" spans="1:13" x14ac:dyDescent="0.35">
      <c r="A120" t="s">
        <v>181</v>
      </c>
      <c r="B120" s="1" t="s">
        <v>182</v>
      </c>
      <c r="C120" s="1">
        <v>2014</v>
      </c>
      <c r="D120" s="1" t="s">
        <v>183</v>
      </c>
      <c r="E120" s="1" t="s">
        <v>304</v>
      </c>
      <c r="G120" s="1">
        <v>2014</v>
      </c>
      <c r="I120" s="1">
        <v>79206</v>
      </c>
      <c r="J120" s="1" t="s">
        <v>343</v>
      </c>
      <c r="M120" s="1" t="s">
        <v>301</v>
      </c>
    </row>
    <row r="121" spans="1:13" x14ac:dyDescent="0.35">
      <c r="A121" t="s">
        <v>181</v>
      </c>
      <c r="B121" s="1" t="s">
        <v>182</v>
      </c>
      <c r="C121" s="1">
        <v>2014</v>
      </c>
      <c r="D121" s="1" t="s">
        <v>183</v>
      </c>
      <c r="E121" s="1" t="s">
        <v>305</v>
      </c>
      <c r="G121" s="1">
        <v>2014</v>
      </c>
      <c r="I121" s="1">
        <v>11364</v>
      </c>
      <c r="J121" s="1" t="s">
        <v>343</v>
      </c>
      <c r="M121" s="1" t="s">
        <v>301</v>
      </c>
    </row>
    <row r="122" spans="1:13" x14ac:dyDescent="0.35">
      <c r="A122" t="s">
        <v>181</v>
      </c>
      <c r="B122" s="1" t="s">
        <v>182</v>
      </c>
      <c r="C122" s="1">
        <v>2009</v>
      </c>
      <c r="D122" s="1" t="s">
        <v>183</v>
      </c>
      <c r="E122" s="1" t="s">
        <v>285</v>
      </c>
      <c r="F122" s="1" t="s">
        <v>298</v>
      </c>
      <c r="G122" s="1">
        <v>2008</v>
      </c>
      <c r="I122" s="1">
        <v>2841252.02</v>
      </c>
      <c r="J122" s="1" t="s">
        <v>343</v>
      </c>
      <c r="L122" s="29">
        <f>I122/fiscal!$Y$14</f>
        <v>7.4743700514641423E-2</v>
      </c>
    </row>
    <row r="123" spans="1:13" x14ac:dyDescent="0.35">
      <c r="A123" t="s">
        <v>181</v>
      </c>
      <c r="B123" s="1" t="s">
        <v>182</v>
      </c>
      <c r="C123" s="1">
        <v>2009</v>
      </c>
      <c r="D123" s="1" t="s">
        <v>183</v>
      </c>
      <c r="E123" s="1" t="s">
        <v>287</v>
      </c>
      <c r="F123" s="1" t="s">
        <v>298</v>
      </c>
      <c r="G123" s="1">
        <v>2008</v>
      </c>
      <c r="I123" s="1">
        <v>1195462.03</v>
      </c>
      <c r="J123" s="1" t="s">
        <v>343</v>
      </c>
      <c r="L123" s="29">
        <f>I123/fiscal!$Y$14</f>
        <v>3.1448549906159071E-2</v>
      </c>
    </row>
    <row r="124" spans="1:13" x14ac:dyDescent="0.35">
      <c r="A124" t="s">
        <v>181</v>
      </c>
      <c r="B124" s="1" t="s">
        <v>182</v>
      </c>
      <c r="C124" s="1">
        <v>2009</v>
      </c>
      <c r="D124" s="1" t="s">
        <v>183</v>
      </c>
      <c r="E124" s="1" t="s">
        <v>288</v>
      </c>
      <c r="F124" s="1" t="s">
        <v>296</v>
      </c>
      <c r="G124" s="1">
        <v>2008</v>
      </c>
      <c r="I124" s="1">
        <v>835439.45</v>
      </c>
      <c r="J124" s="1" t="s">
        <v>343</v>
      </c>
      <c r="L124" s="29">
        <f>I124/fiscal!$Y$14</f>
        <v>2.1977577352999732E-2</v>
      </c>
    </row>
    <row r="125" spans="1:13" x14ac:dyDescent="0.35">
      <c r="A125" t="s">
        <v>181</v>
      </c>
      <c r="B125" s="1" t="s">
        <v>182</v>
      </c>
      <c r="C125" s="1">
        <v>2009</v>
      </c>
      <c r="D125" s="1" t="s">
        <v>183</v>
      </c>
      <c r="E125" s="1" t="s">
        <v>289</v>
      </c>
      <c r="F125" s="1" t="s">
        <v>297</v>
      </c>
      <c r="G125" s="1">
        <v>2008</v>
      </c>
      <c r="I125" s="1">
        <v>605073.35</v>
      </c>
      <c r="J125" s="1" t="s">
        <v>343</v>
      </c>
      <c r="L125" s="29">
        <f>I125/fiscal!$Y$14</f>
        <v>1.5917426874998159E-2</v>
      </c>
    </row>
    <row r="126" spans="1:13" x14ac:dyDescent="0.35">
      <c r="A126" t="s">
        <v>181</v>
      </c>
      <c r="B126" s="1" t="s">
        <v>182</v>
      </c>
      <c r="C126" s="1">
        <v>2009</v>
      </c>
      <c r="D126" s="1" t="s">
        <v>183</v>
      </c>
      <c r="E126" s="1" t="s">
        <v>290</v>
      </c>
      <c r="F126" s="1" t="s">
        <v>298</v>
      </c>
      <c r="G126" s="1">
        <v>2008</v>
      </c>
      <c r="I126" s="1">
        <v>1712007.54</v>
      </c>
      <c r="J126" s="1" t="s">
        <v>343</v>
      </c>
      <c r="L126" s="29">
        <f>I126/fiscal!$Y$14</f>
        <v>4.5037109678348064E-2</v>
      </c>
    </row>
    <row r="127" spans="1:13" x14ac:dyDescent="0.35">
      <c r="A127" t="s">
        <v>181</v>
      </c>
      <c r="B127" s="1" t="s">
        <v>182</v>
      </c>
      <c r="C127" s="1">
        <v>2009</v>
      </c>
      <c r="D127" s="1" t="s">
        <v>183</v>
      </c>
      <c r="E127" s="1" t="s">
        <v>291</v>
      </c>
      <c r="F127" s="1" t="s">
        <v>297</v>
      </c>
      <c r="G127" s="1">
        <v>2008</v>
      </c>
      <c r="I127" s="1">
        <v>294097.96000000002</v>
      </c>
      <c r="J127" s="1" t="s">
        <v>343</v>
      </c>
      <c r="L127" s="29">
        <f>I127/fiscal!$Y$14</f>
        <v>7.7367194777065188E-3</v>
      </c>
    </row>
    <row r="128" spans="1:13" x14ac:dyDescent="0.35">
      <c r="A128" t="s">
        <v>181</v>
      </c>
      <c r="B128" s="1" t="s">
        <v>182</v>
      </c>
      <c r="C128" s="1">
        <v>2009</v>
      </c>
      <c r="D128" s="1" t="s">
        <v>183</v>
      </c>
      <c r="E128" s="1" t="s">
        <v>292</v>
      </c>
      <c r="F128" s="1" t="s">
        <v>299</v>
      </c>
      <c r="G128" s="1">
        <v>2008</v>
      </c>
      <c r="I128" s="1">
        <v>193809.7</v>
      </c>
      <c r="J128" s="1" t="s">
        <v>343</v>
      </c>
      <c r="L128" s="29">
        <f>I128/fiscal!$Y$14</f>
        <v>5.098475626823311E-3</v>
      </c>
    </row>
    <row r="129" spans="1:12" x14ac:dyDescent="0.35">
      <c r="A129" t="s">
        <v>181</v>
      </c>
      <c r="B129" s="1" t="s">
        <v>182</v>
      </c>
      <c r="C129" s="1">
        <v>2009</v>
      </c>
      <c r="D129" s="1" t="s">
        <v>183</v>
      </c>
      <c r="E129" s="1" t="s">
        <v>293</v>
      </c>
      <c r="F129" s="1" t="s">
        <v>298</v>
      </c>
      <c r="G129" s="1">
        <v>2008</v>
      </c>
      <c r="I129" s="1">
        <v>279139.38</v>
      </c>
      <c r="J129" s="1" t="s">
        <v>343</v>
      </c>
      <c r="L129" s="29">
        <f>I129/fiscal!$Y$14</f>
        <v>7.3432099911230984E-3</v>
      </c>
    </row>
    <row r="130" spans="1:12" x14ac:dyDescent="0.35">
      <c r="A130" t="s">
        <v>181</v>
      </c>
      <c r="B130" s="1" t="s">
        <v>182</v>
      </c>
      <c r="C130" s="1">
        <v>2009</v>
      </c>
      <c r="D130" s="1" t="s">
        <v>183</v>
      </c>
      <c r="E130" s="1" t="s">
        <v>294</v>
      </c>
      <c r="F130" s="1" t="s">
        <v>300</v>
      </c>
      <c r="G130" s="1">
        <v>2008</v>
      </c>
      <c r="I130" s="1">
        <v>219708.39</v>
      </c>
      <c r="J130" s="1" t="s">
        <v>343</v>
      </c>
      <c r="L130" s="29">
        <f>I130/fiscal!$Y$14</f>
        <v>5.7797822886243083E-3</v>
      </c>
    </row>
    <row r="131" spans="1:12" x14ac:dyDescent="0.35">
      <c r="A131" t="s">
        <v>181</v>
      </c>
      <c r="B131" s="1" t="s">
        <v>182</v>
      </c>
      <c r="C131" s="1">
        <v>2009</v>
      </c>
      <c r="D131" s="1" t="s">
        <v>183</v>
      </c>
      <c r="E131" s="1" t="s">
        <v>295</v>
      </c>
      <c r="F131" s="1" t="s">
        <v>299</v>
      </c>
      <c r="G131" s="1">
        <v>2008</v>
      </c>
      <c r="I131" s="1">
        <v>162116.18</v>
      </c>
      <c r="J131" s="1" t="s">
        <v>343</v>
      </c>
      <c r="L131" s="29">
        <f>I131/fiscal!$Y$14</f>
        <v>4.2647266490980617E-3</v>
      </c>
    </row>
    <row r="132" spans="1:12" x14ac:dyDescent="0.35">
      <c r="A132" t="s">
        <v>181</v>
      </c>
      <c r="B132" s="1" t="s">
        <v>182</v>
      </c>
      <c r="C132" s="1">
        <v>2009</v>
      </c>
      <c r="D132" s="1" t="s">
        <v>183</v>
      </c>
      <c r="E132" s="1" t="s">
        <v>285</v>
      </c>
      <c r="F132" s="1" t="s">
        <v>298</v>
      </c>
      <c r="G132" s="1">
        <v>2007</v>
      </c>
      <c r="I132" s="1">
        <v>2740495.18</v>
      </c>
      <c r="J132" s="1" t="s">
        <v>343</v>
      </c>
      <c r="L132" s="29">
        <f>I132/fiscal!$X$14</f>
        <v>7.6644957502456812E-2</v>
      </c>
    </row>
    <row r="133" spans="1:12" x14ac:dyDescent="0.35">
      <c r="A133" t="s">
        <v>181</v>
      </c>
      <c r="B133" s="1" t="s">
        <v>182</v>
      </c>
      <c r="C133" s="1">
        <v>2009</v>
      </c>
      <c r="D133" s="1" t="s">
        <v>183</v>
      </c>
      <c r="E133" s="1" t="s">
        <v>287</v>
      </c>
      <c r="F133" s="1" t="s">
        <v>298</v>
      </c>
      <c r="G133" s="1">
        <v>2007</v>
      </c>
      <c r="I133" s="1">
        <v>1081546.1499999999</v>
      </c>
      <c r="J133" s="1" t="s">
        <v>343</v>
      </c>
      <c r="L133" s="29">
        <f>I133/fiscal!$X$14</f>
        <v>3.0248204524736939E-2</v>
      </c>
    </row>
    <row r="134" spans="1:12" x14ac:dyDescent="0.35">
      <c r="A134" t="s">
        <v>181</v>
      </c>
      <c r="B134" s="1" t="s">
        <v>182</v>
      </c>
      <c r="C134" s="1">
        <v>2009</v>
      </c>
      <c r="D134" s="1" t="s">
        <v>183</v>
      </c>
      <c r="E134" s="1" t="s">
        <v>288</v>
      </c>
      <c r="F134" s="1" t="s">
        <v>296</v>
      </c>
      <c r="G134" s="1">
        <v>2007</v>
      </c>
      <c r="I134" s="1">
        <v>803258.38</v>
      </c>
      <c r="J134" s="1" t="s">
        <v>343</v>
      </c>
      <c r="L134" s="29">
        <f>I134/fiscal!$X$14</f>
        <v>2.2465175216470297E-2</v>
      </c>
    </row>
    <row r="135" spans="1:12" x14ac:dyDescent="0.35">
      <c r="A135" t="s">
        <v>181</v>
      </c>
      <c r="B135" s="1" t="s">
        <v>182</v>
      </c>
      <c r="C135" s="1">
        <v>2009</v>
      </c>
      <c r="D135" s="1" t="s">
        <v>183</v>
      </c>
      <c r="E135" s="1" t="s">
        <v>289</v>
      </c>
      <c r="F135" s="1" t="s">
        <v>297</v>
      </c>
      <c r="G135" s="1">
        <v>2007</v>
      </c>
      <c r="I135" s="1">
        <v>581590.56000000006</v>
      </c>
      <c r="J135" s="1" t="s">
        <v>343</v>
      </c>
      <c r="L135" s="29">
        <f>I135/fiscal!$X$14</f>
        <v>1.6265667635667967E-2</v>
      </c>
    </row>
    <row r="136" spans="1:12" x14ac:dyDescent="0.35">
      <c r="A136" t="s">
        <v>181</v>
      </c>
      <c r="B136" s="1" t="s">
        <v>182</v>
      </c>
      <c r="C136" s="1">
        <v>2009</v>
      </c>
      <c r="D136" s="1" t="s">
        <v>183</v>
      </c>
      <c r="E136" s="1" t="s">
        <v>290</v>
      </c>
      <c r="F136" s="1" t="s">
        <v>298</v>
      </c>
      <c r="G136" s="1">
        <v>2007</v>
      </c>
      <c r="I136" s="1">
        <v>1600375.52</v>
      </c>
      <c r="J136" s="1" t="s">
        <v>343</v>
      </c>
      <c r="L136" s="29">
        <f>I136/fiscal!$X$14</f>
        <v>4.4758594947929164E-2</v>
      </c>
    </row>
    <row r="137" spans="1:12" x14ac:dyDescent="0.35">
      <c r="A137" t="s">
        <v>181</v>
      </c>
      <c r="B137" s="1" t="s">
        <v>182</v>
      </c>
      <c r="C137" s="1">
        <v>2009</v>
      </c>
      <c r="D137" s="1" t="s">
        <v>183</v>
      </c>
      <c r="E137" s="1" t="s">
        <v>291</v>
      </c>
      <c r="F137" s="1" t="s">
        <v>297</v>
      </c>
      <c r="G137" s="1">
        <v>2007</v>
      </c>
      <c r="I137" s="1">
        <v>238017.99</v>
      </c>
      <c r="J137" s="1" t="s">
        <v>343</v>
      </c>
      <c r="L137" s="29">
        <f>I137/fiscal!$X$14</f>
        <v>6.6567819062430134E-3</v>
      </c>
    </row>
    <row r="138" spans="1:12" x14ac:dyDescent="0.35">
      <c r="A138" t="s">
        <v>181</v>
      </c>
      <c r="B138" s="1" t="s">
        <v>182</v>
      </c>
      <c r="C138" s="1">
        <v>2009</v>
      </c>
      <c r="D138" s="1" t="s">
        <v>183</v>
      </c>
      <c r="E138" s="1" t="s">
        <v>292</v>
      </c>
      <c r="F138" s="1" t="s">
        <v>299</v>
      </c>
      <c r="G138" s="1">
        <v>2007</v>
      </c>
      <c r="I138" s="1">
        <v>194588.88</v>
      </c>
      <c r="J138" s="1" t="s">
        <v>343</v>
      </c>
      <c r="L138" s="29">
        <f>I138/fiscal!$X$14</f>
        <v>5.4421757596562047E-3</v>
      </c>
    </row>
    <row r="139" spans="1:12" x14ac:dyDescent="0.35">
      <c r="A139" t="s">
        <v>181</v>
      </c>
      <c r="B139" s="1" t="s">
        <v>182</v>
      </c>
      <c r="C139" s="1">
        <v>2009</v>
      </c>
      <c r="D139" s="1" t="s">
        <v>183</v>
      </c>
      <c r="E139" s="1" t="s">
        <v>293</v>
      </c>
      <c r="F139" s="1" t="s">
        <v>298</v>
      </c>
      <c r="G139" s="1">
        <v>2007</v>
      </c>
      <c r="I139" s="1">
        <v>314985.58</v>
      </c>
      <c r="J139" s="1" t="s">
        <v>343</v>
      </c>
      <c r="L139" s="29">
        <f>I139/fiscal!$X$14</f>
        <v>8.8093774326531427E-3</v>
      </c>
    </row>
    <row r="140" spans="1:12" x14ac:dyDescent="0.35">
      <c r="A140" t="s">
        <v>181</v>
      </c>
      <c r="B140" s="1" t="s">
        <v>182</v>
      </c>
      <c r="C140" s="1">
        <v>2009</v>
      </c>
      <c r="D140" s="1" t="s">
        <v>183</v>
      </c>
      <c r="E140" s="1" t="s">
        <v>294</v>
      </c>
      <c r="F140" s="1" t="s">
        <v>300</v>
      </c>
      <c r="G140" s="1">
        <v>2007</v>
      </c>
      <c r="I140" s="1">
        <v>152046.89000000001</v>
      </c>
      <c r="J140" s="1" t="s">
        <v>343</v>
      </c>
      <c r="L140" s="29">
        <f>I140/fiscal!$X$14</f>
        <v>4.2523801929951676E-3</v>
      </c>
    </row>
    <row r="141" spans="1:12" x14ac:dyDescent="0.35">
      <c r="A141" t="s">
        <v>181</v>
      </c>
      <c r="B141" s="1" t="s">
        <v>182</v>
      </c>
      <c r="C141" s="1">
        <v>2009</v>
      </c>
      <c r="D141" s="1" t="s">
        <v>183</v>
      </c>
      <c r="E141" s="1" t="s">
        <v>295</v>
      </c>
      <c r="F141" s="1" t="s">
        <v>299</v>
      </c>
      <c r="G141" s="1">
        <v>2007</v>
      </c>
      <c r="I141" s="1">
        <v>138139.22</v>
      </c>
      <c r="J141" s="1" t="s">
        <v>343</v>
      </c>
      <c r="L141" s="29">
        <f>I141/fiscal!$X$14</f>
        <v>3.8634166276192948E-3</v>
      </c>
    </row>
    <row r="142" spans="1:12" x14ac:dyDescent="0.35">
      <c r="A142" t="s">
        <v>181</v>
      </c>
      <c r="B142" s="1" t="s">
        <v>182</v>
      </c>
      <c r="C142" s="1">
        <v>2009</v>
      </c>
      <c r="D142" s="1" t="s">
        <v>183</v>
      </c>
      <c r="E142" s="1" t="s">
        <v>285</v>
      </c>
      <c r="F142" s="1" t="s">
        <v>298</v>
      </c>
      <c r="G142" s="1">
        <v>2006</v>
      </c>
      <c r="I142" s="1">
        <v>2144674.69</v>
      </c>
      <c r="J142" s="1" t="s">
        <v>343</v>
      </c>
      <c r="L142" s="29">
        <f>I142/fiscal!$W$14</f>
        <v>6.6199449593865728E-2</v>
      </c>
    </row>
    <row r="143" spans="1:12" x14ac:dyDescent="0.35">
      <c r="A143" t="s">
        <v>181</v>
      </c>
      <c r="B143" s="1" t="s">
        <v>182</v>
      </c>
      <c r="C143" s="1">
        <v>2009</v>
      </c>
      <c r="D143" s="1" t="s">
        <v>183</v>
      </c>
      <c r="E143" s="1" t="s">
        <v>287</v>
      </c>
      <c r="F143" s="1" t="s">
        <v>298</v>
      </c>
      <c r="G143" s="1">
        <v>2006</v>
      </c>
      <c r="I143" s="1">
        <v>944585.3</v>
      </c>
      <c r="J143" s="1" t="s">
        <v>343</v>
      </c>
      <c r="L143" s="29">
        <f>I143/fiscal!$W$14</f>
        <v>2.9156415770662424E-2</v>
      </c>
    </row>
    <row r="144" spans="1:12" x14ac:dyDescent="0.35">
      <c r="A144" t="s">
        <v>181</v>
      </c>
      <c r="B144" s="1" t="s">
        <v>182</v>
      </c>
      <c r="C144" s="1">
        <v>2009</v>
      </c>
      <c r="D144" s="1" t="s">
        <v>183</v>
      </c>
      <c r="E144" s="1" t="s">
        <v>288</v>
      </c>
      <c r="F144" s="1" t="s">
        <v>296</v>
      </c>
      <c r="G144" s="1">
        <v>2006</v>
      </c>
      <c r="I144" s="1">
        <v>655455.03</v>
      </c>
      <c r="J144" s="1" t="s">
        <v>343</v>
      </c>
      <c r="L144" s="29">
        <f>I144/fiscal!$W$14</f>
        <v>2.0231861933117119E-2</v>
      </c>
    </row>
    <row r="145" spans="1:12" x14ac:dyDescent="0.35">
      <c r="A145" t="s">
        <v>181</v>
      </c>
      <c r="B145" s="1" t="s">
        <v>182</v>
      </c>
      <c r="C145" s="1">
        <v>2009</v>
      </c>
      <c r="D145" s="1" t="s">
        <v>183</v>
      </c>
      <c r="E145" s="1" t="s">
        <v>289</v>
      </c>
      <c r="F145" s="1" t="s">
        <v>297</v>
      </c>
      <c r="G145" s="1">
        <v>2006</v>
      </c>
      <c r="I145" s="1">
        <v>655861.75</v>
      </c>
      <c r="J145" s="1" t="s">
        <v>343</v>
      </c>
      <c r="L145" s="29">
        <f>I145/fiscal!$W$14</f>
        <v>2.0244416116865522E-2</v>
      </c>
    </row>
    <row r="146" spans="1:12" x14ac:dyDescent="0.35">
      <c r="A146" t="s">
        <v>181</v>
      </c>
      <c r="B146" s="1" t="s">
        <v>182</v>
      </c>
      <c r="C146" s="1">
        <v>2009</v>
      </c>
      <c r="D146" s="1" t="s">
        <v>183</v>
      </c>
      <c r="E146" s="1" t="s">
        <v>290</v>
      </c>
      <c r="F146" s="1" t="s">
        <v>298</v>
      </c>
      <c r="G146" s="1">
        <v>2006</v>
      </c>
      <c r="I146" s="1">
        <v>1452893.45</v>
      </c>
      <c r="J146" s="1" t="s">
        <v>343</v>
      </c>
      <c r="L146" s="29">
        <f>I146/fiscal!$W$14</f>
        <v>4.4846310331816658E-2</v>
      </c>
    </row>
    <row r="147" spans="1:12" x14ac:dyDescent="0.35">
      <c r="A147" t="s">
        <v>181</v>
      </c>
      <c r="B147" s="1" t="s">
        <v>182</v>
      </c>
      <c r="C147" s="1">
        <v>2009</v>
      </c>
      <c r="D147" s="1" t="s">
        <v>183</v>
      </c>
      <c r="E147" s="1" t="s">
        <v>291</v>
      </c>
      <c r="F147" s="1" t="s">
        <v>297</v>
      </c>
      <c r="G147" s="1">
        <v>2006</v>
      </c>
      <c r="I147" s="1">
        <v>161740.69</v>
      </c>
      <c r="J147" s="1" t="s">
        <v>343</v>
      </c>
      <c r="L147" s="29">
        <f>I147/fiscal!$W$14</f>
        <v>4.9924329805617574E-3</v>
      </c>
    </row>
    <row r="148" spans="1:12" x14ac:dyDescent="0.35">
      <c r="A148" t="s">
        <v>181</v>
      </c>
      <c r="B148" s="1" t="s">
        <v>182</v>
      </c>
      <c r="C148" s="1">
        <v>2009</v>
      </c>
      <c r="D148" s="1" t="s">
        <v>183</v>
      </c>
      <c r="E148" s="1" t="s">
        <v>292</v>
      </c>
      <c r="F148" s="1" t="s">
        <v>299</v>
      </c>
      <c r="G148" s="1">
        <v>2006</v>
      </c>
      <c r="I148" s="1">
        <v>156872.04</v>
      </c>
      <c r="J148" s="1" t="s">
        <v>343</v>
      </c>
      <c r="L148" s="29">
        <f>I148/fiscal!$W$14</f>
        <v>4.8421528696582367E-3</v>
      </c>
    </row>
    <row r="149" spans="1:12" x14ac:dyDescent="0.35">
      <c r="A149" t="s">
        <v>181</v>
      </c>
      <c r="B149" s="1" t="s">
        <v>182</v>
      </c>
      <c r="C149" s="1">
        <v>2009</v>
      </c>
      <c r="D149" s="1" t="s">
        <v>183</v>
      </c>
      <c r="E149" s="1" t="s">
        <v>293</v>
      </c>
      <c r="F149" s="1" t="s">
        <v>298</v>
      </c>
      <c r="G149" s="1">
        <v>2006</v>
      </c>
      <c r="I149" s="1">
        <v>255261.19</v>
      </c>
      <c r="J149" s="1" t="s">
        <v>343</v>
      </c>
      <c r="L149" s="29">
        <f>I149/fiscal!$W$14</f>
        <v>7.8791204836175799E-3</v>
      </c>
    </row>
    <row r="150" spans="1:12" x14ac:dyDescent="0.35">
      <c r="A150" t="s">
        <v>181</v>
      </c>
      <c r="B150" s="1" t="s">
        <v>182</v>
      </c>
      <c r="C150" s="1">
        <v>2009</v>
      </c>
      <c r="D150" s="1" t="s">
        <v>183</v>
      </c>
      <c r="E150" s="1" t="s">
        <v>294</v>
      </c>
      <c r="F150" s="1" t="s">
        <v>300</v>
      </c>
      <c r="G150" s="1">
        <v>2006</v>
      </c>
      <c r="I150" s="1">
        <v>147103.1</v>
      </c>
      <c r="J150" s="1" t="s">
        <v>343</v>
      </c>
      <c r="L150" s="29">
        <f>I150/fiscal!$W$14</f>
        <v>4.5406160192767468E-3</v>
      </c>
    </row>
    <row r="151" spans="1:12" x14ac:dyDescent="0.35">
      <c r="A151" t="s">
        <v>181</v>
      </c>
      <c r="B151" s="1" t="s">
        <v>182</v>
      </c>
      <c r="C151" s="1">
        <v>2009</v>
      </c>
      <c r="D151" s="1" t="s">
        <v>183</v>
      </c>
      <c r="E151" s="1" t="s">
        <v>295</v>
      </c>
      <c r="F151" s="1" t="s">
        <v>299</v>
      </c>
      <c r="G151" s="1">
        <v>2006</v>
      </c>
      <c r="I151" s="1">
        <v>116919.27</v>
      </c>
      <c r="J151" s="1" t="s">
        <v>343</v>
      </c>
      <c r="L151" s="29">
        <f>I151/fiscal!$W$14</f>
        <v>3.6089348920868639E-3</v>
      </c>
    </row>
    <row r="152" spans="1:12" x14ac:dyDescent="0.35">
      <c r="A152" t="s">
        <v>181</v>
      </c>
      <c r="B152" s="1" t="s">
        <v>182</v>
      </c>
      <c r="C152" s="1">
        <v>2008</v>
      </c>
      <c r="D152" s="1" t="s">
        <v>183</v>
      </c>
      <c r="E152" s="1" t="s">
        <v>285</v>
      </c>
      <c r="F152" s="1" t="s">
        <v>298</v>
      </c>
      <c r="G152" s="1">
        <v>2005</v>
      </c>
      <c r="I152" s="1">
        <v>2046280.86</v>
      </c>
      <c r="J152" s="1" t="s">
        <v>343</v>
      </c>
      <c r="L152" s="29">
        <f>I152/fiscal!$V$14</f>
        <v>6.6973350948681828E-2</v>
      </c>
    </row>
    <row r="153" spans="1:12" x14ac:dyDescent="0.35">
      <c r="A153" t="s">
        <v>181</v>
      </c>
      <c r="B153" s="1" t="s">
        <v>182</v>
      </c>
      <c r="C153" s="1">
        <v>2008</v>
      </c>
      <c r="D153" s="1" t="s">
        <v>183</v>
      </c>
      <c r="E153" s="1" t="s">
        <v>287</v>
      </c>
      <c r="F153" s="1" t="s">
        <v>298</v>
      </c>
      <c r="G153" s="1">
        <v>2005</v>
      </c>
      <c r="I153" s="1">
        <v>865601.57</v>
      </c>
      <c r="J153" s="1" t="s">
        <v>343</v>
      </c>
      <c r="L153" s="29">
        <f>I153/fiscal!$V$14</f>
        <v>2.8330538032467337E-2</v>
      </c>
    </row>
    <row r="154" spans="1:12" x14ac:dyDescent="0.35">
      <c r="A154" t="s">
        <v>181</v>
      </c>
      <c r="B154" s="1" t="s">
        <v>182</v>
      </c>
      <c r="C154" s="1">
        <v>2008</v>
      </c>
      <c r="D154" s="1" t="s">
        <v>183</v>
      </c>
      <c r="E154" s="1" t="s">
        <v>288</v>
      </c>
      <c r="F154" s="1" t="s">
        <v>296</v>
      </c>
      <c r="G154" s="1">
        <v>2005</v>
      </c>
      <c r="I154" s="1">
        <v>598000.15</v>
      </c>
      <c r="J154" s="1" t="s">
        <v>343</v>
      </c>
      <c r="L154" s="29">
        <f>I154/fiscal!$V$14</f>
        <v>1.9572129464825457E-2</v>
      </c>
    </row>
    <row r="155" spans="1:12" x14ac:dyDescent="0.35">
      <c r="A155" t="s">
        <v>181</v>
      </c>
      <c r="B155" s="1" t="s">
        <v>182</v>
      </c>
      <c r="C155" s="1">
        <v>2008</v>
      </c>
      <c r="D155" s="1" t="s">
        <v>183</v>
      </c>
      <c r="E155" s="1" t="s">
        <v>289</v>
      </c>
      <c r="F155" s="1" t="s">
        <v>297</v>
      </c>
      <c r="G155" s="1">
        <v>2005</v>
      </c>
      <c r="I155" s="1">
        <v>665171.56000000006</v>
      </c>
      <c r="J155" s="1" t="s">
        <v>343</v>
      </c>
      <c r="L155" s="29">
        <f>I155/fiscal!$V$14</f>
        <v>2.1770603048577686E-2</v>
      </c>
    </row>
    <row r="156" spans="1:12" x14ac:dyDescent="0.35">
      <c r="A156" t="s">
        <v>181</v>
      </c>
      <c r="B156" s="1" t="s">
        <v>182</v>
      </c>
      <c r="C156" s="1">
        <v>2008</v>
      </c>
      <c r="D156" s="1" t="s">
        <v>183</v>
      </c>
      <c r="E156" s="1" t="s">
        <v>290</v>
      </c>
      <c r="F156" s="1" t="s">
        <v>298</v>
      </c>
      <c r="G156" s="1">
        <v>2005</v>
      </c>
      <c r="I156" s="1">
        <v>1443838.81</v>
      </c>
      <c r="J156" s="1" t="s">
        <v>343</v>
      </c>
      <c r="L156" s="29">
        <f>I156/fiscal!$V$14</f>
        <v>4.7255841182748073E-2</v>
      </c>
    </row>
    <row r="157" spans="1:12" x14ac:dyDescent="0.35">
      <c r="A157" t="s">
        <v>181</v>
      </c>
      <c r="B157" s="1" t="s">
        <v>182</v>
      </c>
      <c r="C157" s="1">
        <v>2008</v>
      </c>
      <c r="D157" s="1" t="s">
        <v>183</v>
      </c>
      <c r="E157" s="1" t="s">
        <v>291</v>
      </c>
      <c r="F157" s="1" t="s">
        <v>297</v>
      </c>
      <c r="G157" s="1">
        <v>2005</v>
      </c>
      <c r="I157" s="1">
        <v>180538.91</v>
      </c>
      <c r="J157" s="1" t="s">
        <v>343</v>
      </c>
      <c r="L157" s="29">
        <f>I157/fiscal!$V$14</f>
        <v>5.9089130997015153E-3</v>
      </c>
    </row>
    <row r="158" spans="1:12" x14ac:dyDescent="0.35">
      <c r="A158" t="s">
        <v>181</v>
      </c>
      <c r="B158" s="1" t="s">
        <v>182</v>
      </c>
      <c r="C158" s="1">
        <v>2008</v>
      </c>
      <c r="D158" s="1" t="s">
        <v>183</v>
      </c>
      <c r="E158" s="1" t="s">
        <v>292</v>
      </c>
      <c r="F158" s="1" t="s">
        <v>299</v>
      </c>
      <c r="G158" s="1">
        <v>2005</v>
      </c>
      <c r="I158" s="1">
        <v>139292.25</v>
      </c>
      <c r="J158" s="1" t="s">
        <v>343</v>
      </c>
      <c r="L158" s="29">
        <f>I158/fiscal!$V$14</f>
        <v>4.5589385729198125E-3</v>
      </c>
    </row>
    <row r="159" spans="1:12" x14ac:dyDescent="0.35">
      <c r="A159" t="s">
        <v>181</v>
      </c>
      <c r="B159" s="1" t="s">
        <v>182</v>
      </c>
      <c r="C159" s="1">
        <v>2008</v>
      </c>
      <c r="D159" s="1" t="s">
        <v>183</v>
      </c>
      <c r="E159" s="1" t="s">
        <v>293</v>
      </c>
      <c r="F159" s="1" t="s">
        <v>298</v>
      </c>
      <c r="G159" s="1">
        <v>2005</v>
      </c>
      <c r="I159" s="1">
        <v>246923.47</v>
      </c>
      <c r="J159" s="1" t="s">
        <v>343</v>
      </c>
      <c r="L159" s="29">
        <f>I159/fiscal!$V$14</f>
        <v>8.0816336295968221E-3</v>
      </c>
    </row>
    <row r="160" spans="1:12" x14ac:dyDescent="0.35">
      <c r="A160" t="s">
        <v>181</v>
      </c>
      <c r="B160" s="1" t="s">
        <v>182</v>
      </c>
      <c r="C160" s="1">
        <v>2008</v>
      </c>
      <c r="D160" s="1" t="s">
        <v>183</v>
      </c>
      <c r="E160" s="1" t="s">
        <v>294</v>
      </c>
      <c r="F160" s="1" t="s">
        <v>300</v>
      </c>
      <c r="G160" s="1">
        <v>2005</v>
      </c>
      <c r="I160" s="1">
        <v>137731.91</v>
      </c>
      <c r="J160" s="1" t="s">
        <v>343</v>
      </c>
      <c r="L160" s="29">
        <f>I160/fiscal!$V$14</f>
        <v>4.5078697287244621E-3</v>
      </c>
    </row>
    <row r="161" spans="1:12" x14ac:dyDescent="0.35">
      <c r="A161" t="s">
        <v>181</v>
      </c>
      <c r="B161" s="1" t="s">
        <v>182</v>
      </c>
      <c r="C161" s="1">
        <v>2008</v>
      </c>
      <c r="D161" s="1" t="s">
        <v>183</v>
      </c>
      <c r="E161" s="1" t="s">
        <v>295</v>
      </c>
      <c r="F161" s="1" t="s">
        <v>299</v>
      </c>
      <c r="G161" s="1">
        <v>2005</v>
      </c>
      <c r="I161" s="1">
        <v>105773.74</v>
      </c>
      <c r="J161" s="1" t="s">
        <v>343</v>
      </c>
      <c r="L161" s="29">
        <f>I161/fiscal!$V$14</f>
        <v>3.4619010267117607E-3</v>
      </c>
    </row>
    <row r="162" spans="1:12" x14ac:dyDescent="0.35">
      <c r="A162" t="s">
        <v>181</v>
      </c>
      <c r="B162" s="1" t="s">
        <v>182</v>
      </c>
      <c r="C162" s="1">
        <v>2006</v>
      </c>
      <c r="D162" s="1" t="s">
        <v>183</v>
      </c>
      <c r="E162" s="1" t="s">
        <v>285</v>
      </c>
      <c r="F162" s="1" t="s">
        <v>298</v>
      </c>
      <c r="G162" s="1">
        <v>2004</v>
      </c>
      <c r="I162" s="1">
        <v>1760868.1</v>
      </c>
      <c r="J162" s="1" t="s">
        <v>343</v>
      </c>
      <c r="L162" s="29">
        <f>I162/fiscal!$U$14</f>
        <v>6.4412288400208129E-2</v>
      </c>
    </row>
    <row r="163" spans="1:12" x14ac:dyDescent="0.35">
      <c r="A163" t="s">
        <v>181</v>
      </c>
      <c r="B163" s="1" t="s">
        <v>182</v>
      </c>
      <c r="C163" s="1">
        <v>2006</v>
      </c>
      <c r="D163" s="1" t="s">
        <v>183</v>
      </c>
      <c r="E163" s="1" t="s">
        <v>290</v>
      </c>
      <c r="F163" s="1" t="s">
        <v>298</v>
      </c>
      <c r="G163" s="1">
        <v>2004</v>
      </c>
      <c r="I163" s="1">
        <v>1569066.6</v>
      </c>
      <c r="J163" s="1" t="s">
        <v>343</v>
      </c>
      <c r="L163" s="29">
        <f>I163/fiscal!$U$14</f>
        <v>5.7396218580104894E-2</v>
      </c>
    </row>
    <row r="164" spans="1:12" x14ac:dyDescent="0.35">
      <c r="A164" t="s">
        <v>181</v>
      </c>
      <c r="B164" s="1" t="s">
        <v>182</v>
      </c>
      <c r="C164" s="1">
        <v>2006</v>
      </c>
      <c r="D164" s="1" t="s">
        <v>183</v>
      </c>
      <c r="E164" s="1" t="s">
        <v>287</v>
      </c>
      <c r="F164" s="1" t="s">
        <v>298</v>
      </c>
      <c r="G164" s="1">
        <v>2004</v>
      </c>
      <c r="I164" s="1">
        <v>851201</v>
      </c>
      <c r="J164" s="1" t="s">
        <v>343</v>
      </c>
      <c r="L164" s="29">
        <f>I164/fiscal!$U$14</f>
        <v>3.1136803658687186E-2</v>
      </c>
    </row>
    <row r="165" spans="1:12" x14ac:dyDescent="0.35">
      <c r="A165" t="s">
        <v>181</v>
      </c>
      <c r="B165" s="1" t="s">
        <v>182</v>
      </c>
      <c r="C165" s="1">
        <v>2006</v>
      </c>
      <c r="D165" s="1" t="s">
        <v>183</v>
      </c>
      <c r="E165" s="1" t="s">
        <v>289</v>
      </c>
      <c r="F165" s="1" t="s">
        <v>297</v>
      </c>
      <c r="G165" s="1">
        <v>2004</v>
      </c>
      <c r="I165" s="1">
        <v>437607</v>
      </c>
      <c r="J165" s="1" t="s">
        <v>343</v>
      </c>
      <c r="L165" s="29">
        <f>I165/fiscal!$U$14</f>
        <v>1.6007597780861541E-2</v>
      </c>
    </row>
    <row r="166" spans="1:12" x14ac:dyDescent="0.35">
      <c r="A166" t="s">
        <v>181</v>
      </c>
      <c r="B166" s="1" t="s">
        <v>182</v>
      </c>
      <c r="C166" s="1">
        <v>2006</v>
      </c>
      <c r="D166" s="1" t="s">
        <v>183</v>
      </c>
      <c r="E166" s="1" t="s">
        <v>452</v>
      </c>
      <c r="F166" s="1" t="s">
        <v>297</v>
      </c>
      <c r="G166" s="1">
        <v>2004</v>
      </c>
      <c r="I166" s="1">
        <v>284297.40000000002</v>
      </c>
      <c r="J166" s="1" t="s">
        <v>343</v>
      </c>
      <c r="L166" s="29">
        <f>I166/fiscal!$U$14</f>
        <v>1.0399555832847067E-2</v>
      </c>
    </row>
    <row r="167" spans="1:12" x14ac:dyDescent="0.35">
      <c r="A167" t="s">
        <v>181</v>
      </c>
      <c r="B167" s="1" t="s">
        <v>182</v>
      </c>
      <c r="C167" s="1">
        <v>2006</v>
      </c>
      <c r="D167" s="1" t="s">
        <v>183</v>
      </c>
      <c r="E167" s="1" t="s">
        <v>288</v>
      </c>
      <c r="F167" s="1" t="s">
        <v>296</v>
      </c>
      <c r="G167" s="1">
        <v>2004</v>
      </c>
      <c r="I167" s="1">
        <v>503241.2</v>
      </c>
      <c r="J167" s="1" t="s">
        <v>343</v>
      </c>
      <c r="L167" s="29">
        <f>I167/fiscal!$U$14</f>
        <v>1.8408486876028259E-2</v>
      </c>
    </row>
    <row r="168" spans="1:12" x14ac:dyDescent="0.35">
      <c r="A168" t="s">
        <v>181</v>
      </c>
      <c r="B168" s="1" t="s">
        <v>182</v>
      </c>
      <c r="C168" s="1">
        <v>2006</v>
      </c>
      <c r="D168" s="1" t="s">
        <v>183</v>
      </c>
      <c r="E168" s="1" t="s">
        <v>293</v>
      </c>
      <c r="F168" s="1" t="s">
        <v>298</v>
      </c>
      <c r="G168" s="1">
        <v>2004</v>
      </c>
      <c r="I168" s="1">
        <v>199558.39999999999</v>
      </c>
      <c r="J168" s="1" t="s">
        <v>343</v>
      </c>
      <c r="L168" s="29">
        <f>I168/fiscal!$U$14</f>
        <v>7.2998160472576524E-3</v>
      </c>
    </row>
    <row r="169" spans="1:12" x14ac:dyDescent="0.35">
      <c r="A169" t="s">
        <v>181</v>
      </c>
      <c r="B169" s="1" t="s">
        <v>182</v>
      </c>
      <c r="C169" s="1">
        <v>2006</v>
      </c>
      <c r="D169" s="1" t="s">
        <v>183</v>
      </c>
      <c r="E169" s="1" t="s">
        <v>291</v>
      </c>
      <c r="F169" s="1" t="s">
        <v>297</v>
      </c>
      <c r="G169" s="1">
        <v>2004</v>
      </c>
      <c r="I169" s="1">
        <v>169625.04</v>
      </c>
      <c r="J169" s="1" t="s">
        <v>343</v>
      </c>
      <c r="L169" s="29">
        <f>I169/fiscal!$U$14</f>
        <v>6.2048582721084215E-3</v>
      </c>
    </row>
    <row r="170" spans="1:12" x14ac:dyDescent="0.35">
      <c r="A170" t="s">
        <v>181</v>
      </c>
      <c r="B170" s="1" t="s">
        <v>182</v>
      </c>
      <c r="C170" s="1">
        <v>2006</v>
      </c>
      <c r="D170" s="1" t="s">
        <v>183</v>
      </c>
      <c r="E170" s="1" t="s">
        <v>292</v>
      </c>
      <c r="F170" s="1" t="s">
        <v>299</v>
      </c>
      <c r="G170" s="1">
        <v>2004</v>
      </c>
      <c r="I170" s="1">
        <v>131369.25</v>
      </c>
      <c r="J170" s="1" t="s">
        <v>343</v>
      </c>
      <c r="L170" s="29">
        <f>I170/fiscal!$U$14</f>
        <v>4.8054672680588858E-3</v>
      </c>
    </row>
    <row r="171" spans="1:12" x14ac:dyDescent="0.35">
      <c r="A171" t="s">
        <v>181</v>
      </c>
      <c r="B171" s="1" t="s">
        <v>182</v>
      </c>
      <c r="C171" s="1">
        <v>2006</v>
      </c>
      <c r="D171" s="1" t="s">
        <v>183</v>
      </c>
      <c r="E171" s="1" t="s">
        <v>294</v>
      </c>
      <c r="F171" s="1" t="s">
        <v>300</v>
      </c>
      <c r="G171" s="1">
        <v>2004</v>
      </c>
      <c r="I171" s="1">
        <v>129113</v>
      </c>
      <c r="J171" s="1" t="s">
        <v>343</v>
      </c>
      <c r="L171" s="29">
        <f>I171/fiscal!$U$14</f>
        <v>4.7229339847862945E-3</v>
      </c>
    </row>
    <row r="172" spans="1:12" x14ac:dyDescent="0.35">
      <c r="A172" t="s">
        <v>181</v>
      </c>
      <c r="B172" s="1" t="s">
        <v>182</v>
      </c>
      <c r="C172" s="1">
        <v>2005</v>
      </c>
      <c r="D172" s="1" t="s">
        <v>183</v>
      </c>
      <c r="E172" s="1" t="s">
        <v>295</v>
      </c>
      <c r="F172" s="1" t="s">
        <v>299</v>
      </c>
      <c r="G172" s="1">
        <v>2004</v>
      </c>
      <c r="I172" s="1" t="s">
        <v>388</v>
      </c>
    </row>
    <row r="173" spans="1:12" x14ac:dyDescent="0.35">
      <c r="A173" t="s">
        <v>181</v>
      </c>
      <c r="B173" s="1" t="s">
        <v>182</v>
      </c>
      <c r="C173" s="1">
        <v>2005</v>
      </c>
      <c r="D173" s="1" t="s">
        <v>183</v>
      </c>
      <c r="E173" s="1" t="s">
        <v>290</v>
      </c>
      <c r="F173" s="1" t="s">
        <v>298</v>
      </c>
      <c r="G173" s="1">
        <v>2003</v>
      </c>
      <c r="I173" s="1">
        <v>1480530.64</v>
      </c>
      <c r="J173" s="1" t="s">
        <v>343</v>
      </c>
      <c r="L173" s="29">
        <f>I173/fiscal!$T$14</f>
        <v>5.470798531232772E-2</v>
      </c>
    </row>
    <row r="174" spans="1:12" x14ac:dyDescent="0.35">
      <c r="A174" t="s">
        <v>181</v>
      </c>
      <c r="B174" s="1" t="s">
        <v>182</v>
      </c>
      <c r="C174" s="1">
        <v>2005</v>
      </c>
      <c r="D174" s="1" t="s">
        <v>183</v>
      </c>
      <c r="E174" s="1" t="s">
        <v>285</v>
      </c>
      <c r="F174" s="1" t="s">
        <v>298</v>
      </c>
      <c r="G174" s="1">
        <v>2003</v>
      </c>
      <c r="I174" s="1">
        <v>1839052.83</v>
      </c>
      <c r="J174" s="1" t="s">
        <v>343</v>
      </c>
      <c r="L174" s="29">
        <f>I174/fiscal!$T$14</f>
        <v>6.7955956124106112E-2</v>
      </c>
    </row>
    <row r="175" spans="1:12" x14ac:dyDescent="0.35">
      <c r="A175" t="s">
        <v>181</v>
      </c>
      <c r="B175" s="1" t="s">
        <v>182</v>
      </c>
      <c r="C175" s="1">
        <v>2005</v>
      </c>
      <c r="D175" s="1" t="s">
        <v>183</v>
      </c>
      <c r="E175" s="1" t="s">
        <v>287</v>
      </c>
      <c r="F175" s="1" t="s">
        <v>298</v>
      </c>
      <c r="G175" s="1">
        <v>2003</v>
      </c>
      <c r="I175" s="1">
        <v>788884.8</v>
      </c>
      <c r="J175" s="1" t="s">
        <v>343</v>
      </c>
      <c r="L175" s="29">
        <f>I175/fiscal!$T$14</f>
        <v>2.9150560539239225E-2</v>
      </c>
    </row>
    <row r="176" spans="1:12" x14ac:dyDescent="0.35">
      <c r="A176" t="s">
        <v>181</v>
      </c>
      <c r="B176" s="1" t="s">
        <v>182</v>
      </c>
      <c r="C176" s="1">
        <v>2005</v>
      </c>
      <c r="D176" s="1" t="s">
        <v>183</v>
      </c>
      <c r="E176" s="1" t="s">
        <v>289</v>
      </c>
      <c r="F176" s="1" t="s">
        <v>297</v>
      </c>
      <c r="G176" s="1">
        <v>2003</v>
      </c>
      <c r="I176" s="1">
        <v>388870.02</v>
      </c>
      <c r="J176" s="1" t="s">
        <v>343</v>
      </c>
      <c r="L176" s="29">
        <f>I176/fiscal!$T$14</f>
        <v>1.4369371877750932E-2</v>
      </c>
    </row>
    <row r="177" spans="1:12" x14ac:dyDescent="0.35">
      <c r="A177" t="s">
        <v>181</v>
      </c>
      <c r="B177" s="1" t="s">
        <v>182</v>
      </c>
      <c r="C177" s="1">
        <v>2005</v>
      </c>
      <c r="D177" s="1" t="s">
        <v>183</v>
      </c>
      <c r="E177" s="1" t="s">
        <v>452</v>
      </c>
      <c r="F177" s="1" t="s">
        <v>297</v>
      </c>
      <c r="G177" s="1">
        <v>2003</v>
      </c>
      <c r="I177" s="1">
        <v>443196.31</v>
      </c>
      <c r="J177" s="1" t="s">
        <v>343</v>
      </c>
      <c r="L177" s="29">
        <f>I177/fiscal!$T$14</f>
        <v>1.637681555712879E-2</v>
      </c>
    </row>
    <row r="178" spans="1:12" x14ac:dyDescent="0.35">
      <c r="A178" t="s">
        <v>181</v>
      </c>
      <c r="B178" s="1" t="s">
        <v>182</v>
      </c>
      <c r="C178" s="1">
        <v>2005</v>
      </c>
      <c r="D178" s="1" t="s">
        <v>183</v>
      </c>
      <c r="E178" s="1" t="s">
        <v>288</v>
      </c>
      <c r="F178" s="1" t="s">
        <v>296</v>
      </c>
      <c r="G178" s="1">
        <v>2003</v>
      </c>
      <c r="I178" s="1">
        <v>462370.94</v>
      </c>
      <c r="J178" s="1" t="s">
        <v>343</v>
      </c>
      <c r="L178" s="29">
        <f>I178/fiscal!$T$14</f>
        <v>1.7085348935681036E-2</v>
      </c>
    </row>
    <row r="179" spans="1:12" x14ac:dyDescent="0.35">
      <c r="A179" t="s">
        <v>181</v>
      </c>
      <c r="B179" s="1" t="s">
        <v>182</v>
      </c>
      <c r="C179" s="1">
        <v>2005</v>
      </c>
      <c r="D179" s="1" t="s">
        <v>183</v>
      </c>
      <c r="E179" s="1" t="s">
        <v>293</v>
      </c>
      <c r="F179" s="1" t="s">
        <v>298</v>
      </c>
      <c r="G179" s="1">
        <v>2003</v>
      </c>
      <c r="I179" s="1">
        <v>202987.54</v>
      </c>
      <c r="J179" s="1" t="s">
        <v>343</v>
      </c>
      <c r="L179" s="29">
        <f>I179/fiscal!$T$14</f>
        <v>7.5007156602348579E-3</v>
      </c>
    </row>
    <row r="180" spans="1:12" x14ac:dyDescent="0.35">
      <c r="A180" t="s">
        <v>181</v>
      </c>
      <c r="B180" s="1" t="s">
        <v>182</v>
      </c>
      <c r="C180" s="1">
        <v>2005</v>
      </c>
      <c r="D180" s="1" t="s">
        <v>183</v>
      </c>
      <c r="E180" s="1" t="s">
        <v>294</v>
      </c>
      <c r="F180" s="1" t="s">
        <v>300</v>
      </c>
      <c r="G180" s="1">
        <v>2003</v>
      </c>
      <c r="I180" s="1">
        <v>135579.1</v>
      </c>
      <c r="J180" s="1" t="s">
        <v>343</v>
      </c>
      <c r="L180" s="29">
        <f>I180/fiscal!$T$14</f>
        <v>5.009865524605835E-3</v>
      </c>
    </row>
    <row r="181" spans="1:12" x14ac:dyDescent="0.35">
      <c r="A181" t="s">
        <v>181</v>
      </c>
      <c r="B181" s="1" t="s">
        <v>182</v>
      </c>
      <c r="C181" s="1">
        <v>2005</v>
      </c>
      <c r="D181" s="1" t="s">
        <v>183</v>
      </c>
      <c r="E181" s="1" t="s">
        <v>466</v>
      </c>
      <c r="F181" s="1" t="s">
        <v>467</v>
      </c>
      <c r="G181" s="1">
        <v>2003</v>
      </c>
      <c r="I181" s="1">
        <v>99880.45</v>
      </c>
      <c r="J181" s="1" t="s">
        <v>343</v>
      </c>
      <c r="L181" s="29">
        <f>I181/fiscal!$T$14</f>
        <v>3.6907430646546317E-3</v>
      </c>
    </row>
    <row r="182" spans="1:12" x14ac:dyDescent="0.35">
      <c r="A182" t="s">
        <v>181</v>
      </c>
      <c r="B182" s="1" t="s">
        <v>182</v>
      </c>
      <c r="C182" s="1">
        <v>2005</v>
      </c>
      <c r="D182" s="1" t="s">
        <v>183</v>
      </c>
      <c r="E182" s="1" t="s">
        <v>295</v>
      </c>
      <c r="F182" s="1" t="s">
        <v>299</v>
      </c>
      <c r="G182" s="1">
        <v>2003</v>
      </c>
      <c r="I182" s="1">
        <v>84793.66</v>
      </c>
      <c r="J182" s="1" t="s">
        <v>343</v>
      </c>
      <c r="L182" s="29">
        <f>I182/fiscal!$T$14</f>
        <v>3.1332619403665373E-3</v>
      </c>
    </row>
    <row r="183" spans="1:12" x14ac:dyDescent="0.35">
      <c r="A183" t="s">
        <v>181</v>
      </c>
      <c r="B183" s="1" t="s">
        <v>182</v>
      </c>
      <c r="C183" s="1">
        <v>2003</v>
      </c>
      <c r="D183" s="1" t="s">
        <v>183</v>
      </c>
      <c r="E183" s="1" t="s">
        <v>290</v>
      </c>
      <c r="F183" s="1" t="s">
        <v>298</v>
      </c>
      <c r="G183" s="1">
        <v>2003</v>
      </c>
      <c r="I183" s="1">
        <v>1964585</v>
      </c>
      <c r="J183" s="1" t="s">
        <v>343</v>
      </c>
      <c r="L183" s="29">
        <f>I183/fiscal!$T$14</f>
        <v>7.2594571446909978E-2</v>
      </c>
    </row>
    <row r="184" spans="1:12" x14ac:dyDescent="0.35">
      <c r="A184" t="s">
        <v>181</v>
      </c>
      <c r="B184" s="1" t="s">
        <v>182</v>
      </c>
      <c r="C184" s="1">
        <v>2003</v>
      </c>
      <c r="D184" s="1" t="s">
        <v>183</v>
      </c>
      <c r="E184" s="1" t="s">
        <v>537</v>
      </c>
      <c r="F184" s="1" t="s">
        <v>298</v>
      </c>
      <c r="G184" s="1">
        <v>2003</v>
      </c>
      <c r="I184" s="1">
        <v>1567890</v>
      </c>
      <c r="J184" s="1" t="s">
        <v>343</v>
      </c>
      <c r="L184" s="29">
        <f>I184/fiscal!$T$14</f>
        <v>5.7936053988957306E-2</v>
      </c>
    </row>
    <row r="185" spans="1:12" x14ac:dyDescent="0.35">
      <c r="A185" t="s">
        <v>181</v>
      </c>
      <c r="B185" s="1" t="s">
        <v>182</v>
      </c>
      <c r="C185" s="1">
        <v>2003</v>
      </c>
      <c r="D185" s="1" t="s">
        <v>183</v>
      </c>
      <c r="E185" s="1" t="s">
        <v>287</v>
      </c>
      <c r="F185" s="1" t="s">
        <v>298</v>
      </c>
      <c r="G185" s="1">
        <v>2003</v>
      </c>
      <c r="I185" s="1">
        <v>685184</v>
      </c>
      <c r="J185" s="1" t="s">
        <v>343</v>
      </c>
      <c r="L185" s="29">
        <f>I185/fiscal!$T$14</f>
        <v>2.5318649405487455E-2</v>
      </c>
    </row>
    <row r="186" spans="1:12" x14ac:dyDescent="0.35">
      <c r="A186" t="s">
        <v>181</v>
      </c>
      <c r="B186" s="1" t="s">
        <v>182</v>
      </c>
      <c r="C186" s="1">
        <v>2003</v>
      </c>
      <c r="D186" s="1" t="s">
        <v>183</v>
      </c>
      <c r="E186" s="1" t="s">
        <v>289</v>
      </c>
      <c r="F186" s="1" t="s">
        <v>297</v>
      </c>
      <c r="G186" s="1">
        <v>2003</v>
      </c>
      <c r="I186" s="1">
        <v>502544</v>
      </c>
      <c r="J186" s="1" t="s">
        <v>343</v>
      </c>
      <c r="L186" s="29">
        <f>I186/fiscal!$T$14</f>
        <v>1.8569808032340637E-2</v>
      </c>
    </row>
    <row r="187" spans="1:12" x14ac:dyDescent="0.35">
      <c r="A187" t="s">
        <v>181</v>
      </c>
      <c r="B187" s="1" t="s">
        <v>182</v>
      </c>
      <c r="C187" s="1">
        <v>2003</v>
      </c>
      <c r="D187" s="1" t="s">
        <v>183</v>
      </c>
      <c r="E187" s="1" t="s">
        <v>452</v>
      </c>
      <c r="F187" s="1" t="s">
        <v>297</v>
      </c>
      <c r="G187" s="1">
        <v>2003</v>
      </c>
      <c r="I187" s="1">
        <v>359085</v>
      </c>
      <c r="J187" s="1" t="s">
        <v>343</v>
      </c>
      <c r="L187" s="29">
        <f>I187/fiscal!$T$14</f>
        <v>1.3268767545315511E-2</v>
      </c>
    </row>
    <row r="188" spans="1:12" x14ac:dyDescent="0.35">
      <c r="A188" t="s">
        <v>181</v>
      </c>
      <c r="B188" s="1" t="s">
        <v>182</v>
      </c>
      <c r="C188" s="1">
        <v>2003</v>
      </c>
      <c r="D188" s="1" t="s">
        <v>183</v>
      </c>
      <c r="E188" s="1" t="s">
        <v>288</v>
      </c>
      <c r="F188" s="1" t="s">
        <v>296</v>
      </c>
      <c r="G188" s="1">
        <v>2003</v>
      </c>
      <c r="I188" s="1">
        <v>416018</v>
      </c>
      <c r="J188" s="1" t="s">
        <v>343</v>
      </c>
      <c r="L188" s="29">
        <f>I188/fiscal!$T$14</f>
        <v>1.5372533346330444E-2</v>
      </c>
    </row>
    <row r="189" spans="1:12" x14ac:dyDescent="0.35">
      <c r="A189" t="s">
        <v>181</v>
      </c>
      <c r="B189" s="1" t="s">
        <v>182</v>
      </c>
      <c r="C189" s="1">
        <v>2003</v>
      </c>
      <c r="D189" s="1" t="s">
        <v>183</v>
      </c>
      <c r="E189" s="1" t="s">
        <v>293</v>
      </c>
      <c r="F189" s="1" t="s">
        <v>298</v>
      </c>
      <c r="G189" s="1">
        <v>2003</v>
      </c>
      <c r="I189" s="1">
        <v>201543</v>
      </c>
      <c r="J189" s="1" t="s">
        <v>343</v>
      </c>
      <c r="L189" s="29">
        <f>I189/fiscal!$T$14</f>
        <v>7.4473375868820023E-3</v>
      </c>
    </row>
    <row r="190" spans="1:12" x14ac:dyDescent="0.35">
      <c r="A190" t="s">
        <v>181</v>
      </c>
      <c r="B190" s="1" t="s">
        <v>182</v>
      </c>
      <c r="C190" s="1">
        <v>2003</v>
      </c>
      <c r="D190" s="1" t="s">
        <v>183</v>
      </c>
      <c r="E190" s="1" t="s">
        <v>294</v>
      </c>
      <c r="F190" s="1" t="s">
        <v>300</v>
      </c>
      <c r="G190" s="1">
        <v>2003</v>
      </c>
      <c r="I190" s="1">
        <v>140751</v>
      </c>
      <c r="J190" s="1" t="s">
        <v>343</v>
      </c>
      <c r="L190" s="29">
        <f>I190/fiscal!$T$14</f>
        <v>5.2009755371867483E-3</v>
      </c>
    </row>
    <row r="191" spans="1:12" x14ac:dyDescent="0.35">
      <c r="A191" t="s">
        <v>181</v>
      </c>
      <c r="B191" s="1" t="s">
        <v>182</v>
      </c>
      <c r="C191" s="1">
        <v>2003</v>
      </c>
      <c r="D191" s="1" t="s">
        <v>183</v>
      </c>
      <c r="E191" s="1" t="s">
        <v>538</v>
      </c>
      <c r="F191" s="1" t="s">
        <v>539</v>
      </c>
      <c r="G191" s="1">
        <v>2003</v>
      </c>
      <c r="I191" s="1">
        <v>112253</v>
      </c>
      <c r="J191" s="1" t="s">
        <v>343</v>
      </c>
      <c r="L191" s="29">
        <f>I191/fiscal!$T$14</f>
        <v>4.1479286610810861E-3</v>
      </c>
    </row>
    <row r="192" spans="1:12" x14ac:dyDescent="0.35">
      <c r="A192" t="s">
        <v>181</v>
      </c>
      <c r="B192" s="1" t="s">
        <v>182</v>
      </c>
      <c r="C192" s="1">
        <v>2003</v>
      </c>
      <c r="D192" s="1" t="s">
        <v>183</v>
      </c>
      <c r="E192" s="1" t="s">
        <v>291</v>
      </c>
      <c r="F192" s="1" t="s">
        <v>297</v>
      </c>
      <c r="G192" s="1">
        <v>2003</v>
      </c>
      <c r="I192" s="1">
        <v>93670</v>
      </c>
      <c r="J192" s="1" t="s">
        <v>343</v>
      </c>
      <c r="L192" s="29">
        <f>I192/fiscal!$T$14</f>
        <v>3.4612569613592988E-3</v>
      </c>
    </row>
    <row r="193" spans="1:12" x14ac:dyDescent="0.35">
      <c r="A193" t="s">
        <v>181</v>
      </c>
      <c r="B193" s="1" t="s">
        <v>182</v>
      </c>
      <c r="C193" s="1">
        <v>2002</v>
      </c>
      <c r="D193" s="1" t="s">
        <v>183</v>
      </c>
      <c r="E193" s="1" t="s">
        <v>290</v>
      </c>
      <c r="F193" s="1" t="s">
        <v>298</v>
      </c>
      <c r="G193" s="1">
        <v>2002</v>
      </c>
      <c r="I193" s="1">
        <v>1724958</v>
      </c>
      <c r="J193" s="1" t="s">
        <v>343</v>
      </c>
      <c r="L193" s="29">
        <f>I193/fiscal!$S$14</f>
        <v>6.9513487234433874E-2</v>
      </c>
    </row>
    <row r="194" spans="1:12" x14ac:dyDescent="0.35">
      <c r="A194" t="s">
        <v>181</v>
      </c>
      <c r="B194" s="1" t="s">
        <v>182</v>
      </c>
      <c r="C194" s="1">
        <v>2002</v>
      </c>
      <c r="D194" s="1" t="s">
        <v>183</v>
      </c>
      <c r="E194" s="1" t="s">
        <v>537</v>
      </c>
      <c r="F194" s="1" t="s">
        <v>298</v>
      </c>
      <c r="G194" s="1">
        <v>2002</v>
      </c>
      <c r="I194" s="1">
        <v>1505693</v>
      </c>
      <c r="J194" s="1" t="s">
        <v>343</v>
      </c>
      <c r="L194" s="29">
        <f>I194/fiscal!$S$14</f>
        <v>6.0677402658195996E-2</v>
      </c>
    </row>
    <row r="195" spans="1:12" x14ac:dyDescent="0.35">
      <c r="A195" t="s">
        <v>181</v>
      </c>
      <c r="B195" s="1" t="s">
        <v>182</v>
      </c>
      <c r="C195" s="1">
        <v>2002</v>
      </c>
      <c r="D195" s="1" t="s">
        <v>183</v>
      </c>
      <c r="E195" s="1" t="s">
        <v>287</v>
      </c>
      <c r="F195" s="1" t="s">
        <v>298</v>
      </c>
      <c r="G195" s="1">
        <v>2002</v>
      </c>
      <c r="I195" s="1">
        <v>741401</v>
      </c>
      <c r="J195" s="1" t="s">
        <v>343</v>
      </c>
      <c r="L195" s="29">
        <f>I195/fiscal!$S$14</f>
        <v>2.987746307393949E-2</v>
      </c>
    </row>
    <row r="196" spans="1:12" x14ac:dyDescent="0.35">
      <c r="A196" t="s">
        <v>181</v>
      </c>
      <c r="B196" s="1" t="s">
        <v>182</v>
      </c>
      <c r="C196" s="1">
        <v>2002</v>
      </c>
      <c r="D196" s="1" t="s">
        <v>183</v>
      </c>
      <c r="E196" s="1" t="s">
        <v>289</v>
      </c>
      <c r="F196" s="1" t="s">
        <v>297</v>
      </c>
      <c r="G196" s="1">
        <v>2002</v>
      </c>
      <c r="I196" s="1">
        <v>490489</v>
      </c>
      <c r="J196" s="1" t="s">
        <v>343</v>
      </c>
      <c r="L196" s="29">
        <f>I196/fiscal!$S$14</f>
        <v>1.9766046964697252E-2</v>
      </c>
    </row>
    <row r="197" spans="1:12" x14ac:dyDescent="0.35">
      <c r="A197" t="s">
        <v>181</v>
      </c>
      <c r="B197" s="1" t="s">
        <v>182</v>
      </c>
      <c r="C197" s="1">
        <v>2002</v>
      </c>
      <c r="D197" s="1" t="s">
        <v>183</v>
      </c>
      <c r="E197" s="1" t="s">
        <v>452</v>
      </c>
      <c r="F197" s="1" t="s">
        <v>297</v>
      </c>
      <c r="G197" s="1">
        <v>2002</v>
      </c>
      <c r="I197" s="1">
        <v>465951</v>
      </c>
      <c r="J197" s="1" t="s">
        <v>343</v>
      </c>
      <c r="L197" s="29">
        <f>I197/fiscal!$S$14</f>
        <v>1.8777198569687899E-2</v>
      </c>
    </row>
    <row r="198" spans="1:12" x14ac:dyDescent="0.35">
      <c r="A198" t="s">
        <v>181</v>
      </c>
      <c r="B198" s="1" t="s">
        <v>182</v>
      </c>
      <c r="C198" s="1">
        <v>2002</v>
      </c>
      <c r="D198" s="1" t="s">
        <v>183</v>
      </c>
      <c r="E198" s="1" t="s">
        <v>288</v>
      </c>
      <c r="F198" s="1" t="s">
        <v>296</v>
      </c>
      <c r="G198" s="1">
        <v>2002</v>
      </c>
      <c r="I198" s="1">
        <v>462502</v>
      </c>
      <c r="J198" s="1" t="s">
        <v>343</v>
      </c>
      <c r="L198" s="29">
        <f>I198/fiscal!$S$14</f>
        <v>1.863820850878696E-2</v>
      </c>
    </row>
    <row r="199" spans="1:12" x14ac:dyDescent="0.35">
      <c r="A199" t="s">
        <v>181</v>
      </c>
      <c r="B199" s="1" t="s">
        <v>182</v>
      </c>
      <c r="C199" s="1">
        <v>2002</v>
      </c>
      <c r="D199" s="1" t="s">
        <v>183</v>
      </c>
      <c r="E199" s="1" t="s">
        <v>293</v>
      </c>
      <c r="F199" s="1" t="s">
        <v>298</v>
      </c>
      <c r="G199" s="1">
        <v>2002</v>
      </c>
      <c r="I199" s="1">
        <v>186734</v>
      </c>
      <c r="J199" s="1" t="s">
        <v>343</v>
      </c>
      <c r="L199" s="29">
        <f>I199/fiscal!$S$14</f>
        <v>7.5251290322632643E-3</v>
      </c>
    </row>
    <row r="200" spans="1:12" x14ac:dyDescent="0.35">
      <c r="A200" t="s">
        <v>181</v>
      </c>
      <c r="B200" s="1" t="s">
        <v>182</v>
      </c>
      <c r="C200" s="1">
        <v>2002</v>
      </c>
      <c r="D200" s="1" t="s">
        <v>183</v>
      </c>
      <c r="E200" s="1" t="s">
        <v>294</v>
      </c>
      <c r="F200" s="1" t="s">
        <v>300</v>
      </c>
      <c r="G200" s="1">
        <v>2002</v>
      </c>
      <c r="I200" s="1">
        <v>123487</v>
      </c>
      <c r="J200" s="1" t="s">
        <v>343</v>
      </c>
      <c r="L200" s="29">
        <f>I200/fiscal!$S$14</f>
        <v>4.9763600030369066E-3</v>
      </c>
    </row>
    <row r="201" spans="1:12" x14ac:dyDescent="0.35">
      <c r="A201" t="s">
        <v>181</v>
      </c>
      <c r="B201" s="1" t="s">
        <v>182</v>
      </c>
      <c r="C201" s="1">
        <v>2002</v>
      </c>
      <c r="D201" s="1" t="s">
        <v>183</v>
      </c>
      <c r="E201" s="1" t="s">
        <v>538</v>
      </c>
      <c r="F201" s="1" t="s">
        <v>539</v>
      </c>
      <c r="G201" s="1">
        <v>2002</v>
      </c>
      <c r="I201" s="1">
        <v>101396</v>
      </c>
      <c r="J201" s="1" t="s">
        <v>343</v>
      </c>
      <c r="L201" s="29">
        <f>I201/fiscal!$S$14</f>
        <v>4.0861224166748745E-3</v>
      </c>
    </row>
    <row r="202" spans="1:12" x14ac:dyDescent="0.35">
      <c r="A202" t="s">
        <v>181</v>
      </c>
      <c r="B202" s="1" t="s">
        <v>182</v>
      </c>
      <c r="C202" s="1">
        <v>2002</v>
      </c>
      <c r="D202" s="1" t="s">
        <v>183</v>
      </c>
      <c r="E202" s="1" t="s">
        <v>291</v>
      </c>
      <c r="F202" s="1" t="s">
        <v>297</v>
      </c>
      <c r="G202" s="1">
        <v>2002</v>
      </c>
      <c r="I202" s="1">
        <v>96220</v>
      </c>
      <c r="J202" s="1" t="s">
        <v>343</v>
      </c>
      <c r="L202" s="29">
        <f>I202/fiscal!$S$14</f>
        <v>3.877536578686106E-3</v>
      </c>
    </row>
    <row r="203" spans="1:12" x14ac:dyDescent="0.35">
      <c r="A203" t="s">
        <v>181</v>
      </c>
      <c r="B203" s="1" t="s">
        <v>182</v>
      </c>
      <c r="C203" s="1">
        <v>2000</v>
      </c>
      <c r="D203" s="1" t="s">
        <v>183</v>
      </c>
      <c r="E203" s="1" t="s">
        <v>570</v>
      </c>
      <c r="F203" s="1" t="s">
        <v>297</v>
      </c>
      <c r="G203" s="1">
        <v>1999</v>
      </c>
      <c r="I203" s="1">
        <v>1913692</v>
      </c>
      <c r="J203" s="1" t="s">
        <v>343</v>
      </c>
      <c r="L203" s="29">
        <f>I203/fiscal!$P$14</f>
        <v>8.674546664990708E-2</v>
      </c>
    </row>
    <row r="204" spans="1:12" x14ac:dyDescent="0.35">
      <c r="A204" t="s">
        <v>181</v>
      </c>
      <c r="B204" s="1" t="s">
        <v>182</v>
      </c>
      <c r="C204" s="1">
        <v>2000</v>
      </c>
      <c r="D204" s="1" t="s">
        <v>183</v>
      </c>
      <c r="E204" s="1" t="s">
        <v>571</v>
      </c>
      <c r="F204" s="1" t="s">
        <v>298</v>
      </c>
      <c r="G204" s="1">
        <v>1999</v>
      </c>
      <c r="I204" s="1">
        <v>1359893</v>
      </c>
      <c r="J204" s="1" t="s">
        <v>343</v>
      </c>
      <c r="L204" s="29">
        <f>I204/fiscal!$Q$14</f>
        <v>5.5783517979683603E-2</v>
      </c>
    </row>
    <row r="205" spans="1:12" x14ac:dyDescent="0.35">
      <c r="A205" t="s">
        <v>181</v>
      </c>
      <c r="B205" s="1" t="s">
        <v>182</v>
      </c>
      <c r="C205" s="1">
        <v>2000</v>
      </c>
      <c r="D205" s="1" t="s">
        <v>183</v>
      </c>
      <c r="E205" s="1" t="s">
        <v>287</v>
      </c>
      <c r="F205" s="1" t="s">
        <v>298</v>
      </c>
      <c r="G205" s="1">
        <v>1999</v>
      </c>
      <c r="I205" s="1">
        <v>650274</v>
      </c>
      <c r="J205" s="1" t="s">
        <v>343</v>
      </c>
      <c r="L205" s="29">
        <f>I205/fiscal!$Q$14</f>
        <v>2.6674577610680233E-2</v>
      </c>
    </row>
    <row r="206" spans="1:12" x14ac:dyDescent="0.35">
      <c r="A206" t="s">
        <v>181</v>
      </c>
      <c r="B206" s="1" t="s">
        <v>182</v>
      </c>
      <c r="C206" s="1">
        <v>2000</v>
      </c>
      <c r="D206" s="1" t="s">
        <v>183</v>
      </c>
      <c r="E206" s="1" t="s">
        <v>452</v>
      </c>
      <c r="F206" s="1" t="s">
        <v>297</v>
      </c>
      <c r="G206" s="1">
        <v>1999</v>
      </c>
      <c r="I206" s="1">
        <v>375685</v>
      </c>
      <c r="J206" s="1" t="s">
        <v>343</v>
      </c>
      <c r="L206" s="29">
        <f>I206/fiscal!$Q$14</f>
        <v>1.5410794049382882E-2</v>
      </c>
    </row>
    <row r="207" spans="1:12" x14ac:dyDescent="0.35">
      <c r="A207" t="s">
        <v>181</v>
      </c>
      <c r="B207" s="1" t="s">
        <v>182</v>
      </c>
      <c r="C207" s="1">
        <v>2000</v>
      </c>
      <c r="D207" s="1" t="s">
        <v>183</v>
      </c>
      <c r="E207" s="1" t="s">
        <v>288</v>
      </c>
      <c r="F207" s="1" t="s">
        <v>296</v>
      </c>
      <c r="G207" s="1">
        <v>1999</v>
      </c>
      <c r="I207" s="1">
        <v>329379</v>
      </c>
      <c r="J207" s="1" t="s">
        <v>343</v>
      </c>
      <c r="L207" s="29">
        <f>I207/fiscal!$Q$14</f>
        <v>1.3511297851103143E-2</v>
      </c>
    </row>
    <row r="208" spans="1:12" x14ac:dyDescent="0.35">
      <c r="A208" t="s">
        <v>181</v>
      </c>
      <c r="B208" s="1" t="s">
        <v>182</v>
      </c>
      <c r="C208" s="1">
        <v>2000</v>
      </c>
      <c r="D208" s="1" t="s">
        <v>183</v>
      </c>
      <c r="E208" s="1" t="s">
        <v>289</v>
      </c>
      <c r="F208" s="1" t="s">
        <v>297</v>
      </c>
      <c r="G208" s="1">
        <v>1999</v>
      </c>
      <c r="I208" s="1">
        <v>437868</v>
      </c>
      <c r="J208" s="1" t="s">
        <v>343</v>
      </c>
      <c r="L208" s="29">
        <f>I208/fiscal!$Q$14</f>
        <v>1.796157304341452E-2</v>
      </c>
    </row>
    <row r="209" spans="1:12" x14ac:dyDescent="0.35">
      <c r="A209" t="s">
        <v>181</v>
      </c>
      <c r="B209" s="1" t="s">
        <v>182</v>
      </c>
      <c r="C209" s="1">
        <v>2000</v>
      </c>
      <c r="D209" s="1" t="s">
        <v>183</v>
      </c>
      <c r="E209" s="1" t="s">
        <v>293</v>
      </c>
      <c r="F209" s="1" t="s">
        <v>298</v>
      </c>
      <c r="G209" s="1">
        <v>1999</v>
      </c>
      <c r="I209" s="1">
        <v>160258</v>
      </c>
      <c r="J209" s="1" t="s">
        <v>343</v>
      </c>
      <c r="L209" s="29">
        <f>I209/fiscal!$Q$14</f>
        <v>6.5738664912519847E-3</v>
      </c>
    </row>
    <row r="210" spans="1:12" x14ac:dyDescent="0.35">
      <c r="A210" t="s">
        <v>181</v>
      </c>
      <c r="B210" s="1" t="s">
        <v>182</v>
      </c>
      <c r="C210" s="1">
        <v>2000</v>
      </c>
      <c r="D210" s="1" t="s">
        <v>183</v>
      </c>
      <c r="E210" s="1" t="s">
        <v>466</v>
      </c>
      <c r="F210" s="1" t="s">
        <v>467</v>
      </c>
      <c r="G210" s="1">
        <v>1999</v>
      </c>
      <c r="I210" s="1">
        <v>145285</v>
      </c>
      <c r="J210" s="1" t="s">
        <v>343</v>
      </c>
      <c r="L210" s="29">
        <f>I210/fiscal!$Q$14</f>
        <v>5.959666245563682E-3</v>
      </c>
    </row>
    <row r="211" spans="1:12" x14ac:dyDescent="0.35">
      <c r="A211" t="s">
        <v>181</v>
      </c>
      <c r="B211" s="1" t="s">
        <v>182</v>
      </c>
      <c r="C211" s="1">
        <v>2000</v>
      </c>
      <c r="D211" s="1" t="s">
        <v>183</v>
      </c>
      <c r="E211" s="1" t="s">
        <v>294</v>
      </c>
      <c r="F211" s="1" t="s">
        <v>300</v>
      </c>
      <c r="G211" s="1">
        <v>1999</v>
      </c>
      <c r="I211" s="1">
        <v>104123</v>
      </c>
      <c r="J211" s="1" t="s">
        <v>343</v>
      </c>
      <c r="L211" s="29">
        <f>I211/fiscal!$Q$14</f>
        <v>4.2711796020706008E-3</v>
      </c>
    </row>
    <row r="212" spans="1:12" x14ac:dyDescent="0.35">
      <c r="A212" t="s">
        <v>181</v>
      </c>
      <c r="B212" s="1" t="s">
        <v>182</v>
      </c>
      <c r="C212" s="1">
        <v>2000</v>
      </c>
      <c r="D212" s="1" t="s">
        <v>183</v>
      </c>
      <c r="E212" s="1" t="s">
        <v>572</v>
      </c>
      <c r="F212" s="1" t="s">
        <v>297</v>
      </c>
      <c r="G212" s="1">
        <v>1999</v>
      </c>
      <c r="I212" s="1">
        <v>51171</v>
      </c>
      <c r="J212" s="1" t="s">
        <v>343</v>
      </c>
      <c r="L212" s="29">
        <f>I212/fiscal!$Q$14</f>
        <v>2.0990610279914596E-3</v>
      </c>
    </row>
    <row r="213" spans="1:12" x14ac:dyDescent="0.35">
      <c r="A213" t="s">
        <v>181</v>
      </c>
      <c r="B213" s="1" t="s">
        <v>182</v>
      </c>
      <c r="C213" s="1">
        <v>2001</v>
      </c>
      <c r="D213" s="1" t="s">
        <v>183</v>
      </c>
      <c r="E213" s="1" t="s">
        <v>570</v>
      </c>
      <c r="F213" s="1" t="s">
        <v>297</v>
      </c>
      <c r="G213" s="1">
        <v>2000</v>
      </c>
      <c r="I213" s="1">
        <v>1266124</v>
      </c>
      <c r="J213" s="1" t="s">
        <v>343</v>
      </c>
      <c r="L213" s="29">
        <f>I213/fiscal!$Q$14</f>
        <v>5.1937064841505121E-2</v>
      </c>
    </row>
    <row r="214" spans="1:12" x14ac:dyDescent="0.35">
      <c r="A214" t="s">
        <v>181</v>
      </c>
      <c r="B214" s="1" t="s">
        <v>182</v>
      </c>
      <c r="C214" s="1">
        <v>2001</v>
      </c>
      <c r="D214" s="1" t="s">
        <v>183</v>
      </c>
      <c r="E214" s="1" t="s">
        <v>571</v>
      </c>
      <c r="F214" s="1" t="s">
        <v>298</v>
      </c>
      <c r="G214" s="1">
        <v>2000</v>
      </c>
      <c r="I214" s="1">
        <v>1490011</v>
      </c>
      <c r="J214" s="1" t="s">
        <v>343</v>
      </c>
      <c r="L214" s="29">
        <f>I214/fiscal!$Q$14</f>
        <v>6.11210259986825E-2</v>
      </c>
    </row>
    <row r="215" spans="1:12" x14ac:dyDescent="0.35">
      <c r="A215" t="s">
        <v>181</v>
      </c>
      <c r="B215" s="1" t="s">
        <v>182</v>
      </c>
      <c r="C215" s="1">
        <v>2001</v>
      </c>
      <c r="D215" s="1" t="s">
        <v>183</v>
      </c>
      <c r="E215" s="1" t="s">
        <v>287</v>
      </c>
      <c r="F215" s="1" t="s">
        <v>298</v>
      </c>
      <c r="G215" s="1">
        <v>2000</v>
      </c>
      <c r="I215" s="1">
        <v>702392</v>
      </c>
      <c r="J215" s="1" t="s">
        <v>343</v>
      </c>
      <c r="L215" s="29">
        <f>I215/fiscal!$Q$14</f>
        <v>2.8812485071094508E-2</v>
      </c>
    </row>
    <row r="216" spans="1:12" x14ac:dyDescent="0.35">
      <c r="A216" t="s">
        <v>181</v>
      </c>
      <c r="B216" s="1" t="s">
        <v>182</v>
      </c>
      <c r="C216" s="1">
        <v>2001</v>
      </c>
      <c r="D216" s="1" t="s">
        <v>183</v>
      </c>
      <c r="E216" s="1" t="s">
        <v>452</v>
      </c>
      <c r="F216" s="1" t="s">
        <v>297</v>
      </c>
      <c r="G216" s="1">
        <v>2000</v>
      </c>
      <c r="I216" s="1">
        <v>372587</v>
      </c>
      <c r="J216" s="1" t="s">
        <v>343</v>
      </c>
      <c r="L216" s="29">
        <f>I216/fiscal!$Q$14</f>
        <v>1.5283712478479096E-2</v>
      </c>
    </row>
    <row r="217" spans="1:12" x14ac:dyDescent="0.35">
      <c r="A217" t="s">
        <v>181</v>
      </c>
      <c r="B217" s="1" t="s">
        <v>182</v>
      </c>
      <c r="C217" s="1">
        <v>2001</v>
      </c>
      <c r="D217" s="1" t="s">
        <v>183</v>
      </c>
      <c r="E217" s="1" t="s">
        <v>288</v>
      </c>
      <c r="F217" s="1" t="s">
        <v>296</v>
      </c>
      <c r="G217" s="1">
        <v>2000</v>
      </c>
      <c r="I217" s="1">
        <v>402126</v>
      </c>
      <c r="J217" s="1" t="s">
        <v>343</v>
      </c>
      <c r="L217" s="29">
        <f>I217/fiscal!$Q$14</f>
        <v>1.6495417618223086E-2</v>
      </c>
    </row>
    <row r="218" spans="1:12" x14ac:dyDescent="0.35">
      <c r="A218" t="s">
        <v>181</v>
      </c>
      <c r="B218" s="1" t="s">
        <v>182</v>
      </c>
      <c r="C218" s="1">
        <v>2001</v>
      </c>
      <c r="D218" s="1" t="s">
        <v>183</v>
      </c>
      <c r="E218" s="1" t="s">
        <v>289</v>
      </c>
      <c r="F218" s="1" t="s">
        <v>297</v>
      </c>
      <c r="G218" s="1">
        <v>2000</v>
      </c>
      <c r="I218" s="1">
        <v>404071</v>
      </c>
      <c r="J218" s="1" t="s">
        <v>343</v>
      </c>
      <c r="L218" s="29">
        <f>I218/fiscal!$Q$14</f>
        <v>1.6575202529587794E-2</v>
      </c>
    </row>
    <row r="219" spans="1:12" x14ac:dyDescent="0.35">
      <c r="A219" t="s">
        <v>181</v>
      </c>
      <c r="B219" s="1" t="s">
        <v>182</v>
      </c>
      <c r="C219" s="1">
        <v>2001</v>
      </c>
      <c r="D219" s="1" t="s">
        <v>183</v>
      </c>
      <c r="E219" s="1" t="s">
        <v>293</v>
      </c>
      <c r="F219" s="1" t="s">
        <v>298</v>
      </c>
      <c r="G219" s="1">
        <v>2000</v>
      </c>
      <c r="I219" s="1">
        <v>171781</v>
      </c>
      <c r="J219" s="1" t="s">
        <v>343</v>
      </c>
      <c r="L219" s="29">
        <f>I219/fiscal!$Q$14</f>
        <v>7.0465459430028897E-3</v>
      </c>
    </row>
    <row r="220" spans="1:12" x14ac:dyDescent="0.35">
      <c r="A220" t="s">
        <v>181</v>
      </c>
      <c r="B220" s="1" t="s">
        <v>182</v>
      </c>
      <c r="C220" s="1">
        <v>2001</v>
      </c>
      <c r="D220" s="1" t="s">
        <v>183</v>
      </c>
      <c r="E220" s="1" t="s">
        <v>466</v>
      </c>
      <c r="F220" s="1" t="s">
        <v>467</v>
      </c>
      <c r="G220" s="1">
        <v>2000</v>
      </c>
      <c r="I220" s="1">
        <v>144072</v>
      </c>
      <c r="J220" s="1" t="s">
        <v>343</v>
      </c>
      <c r="L220" s="29">
        <f>I220/fiscal!$Q$14</f>
        <v>5.9099083548256933E-3</v>
      </c>
    </row>
    <row r="221" spans="1:12" x14ac:dyDescent="0.35">
      <c r="A221" t="s">
        <v>181</v>
      </c>
      <c r="B221" s="1" t="s">
        <v>182</v>
      </c>
      <c r="C221" s="1">
        <v>2001</v>
      </c>
      <c r="D221" s="1" t="s">
        <v>183</v>
      </c>
      <c r="E221" s="1" t="s">
        <v>294</v>
      </c>
      <c r="F221" s="1" t="s">
        <v>300</v>
      </c>
      <c r="G221" s="1">
        <v>2000</v>
      </c>
      <c r="I221" s="1">
        <v>134292</v>
      </c>
      <c r="J221" s="1" t="s">
        <v>343</v>
      </c>
      <c r="L221" s="29">
        <f>I221/fiscal!$Q$14</f>
        <v>5.5087276694031594E-3</v>
      </c>
    </row>
    <row r="222" spans="1:12" x14ac:dyDescent="0.35">
      <c r="A222" t="s">
        <v>181</v>
      </c>
      <c r="B222" s="1" t="s">
        <v>182</v>
      </c>
      <c r="C222" s="1">
        <v>2001</v>
      </c>
      <c r="D222" s="1" t="s">
        <v>183</v>
      </c>
      <c r="E222" s="1" t="s">
        <v>572</v>
      </c>
      <c r="F222" s="1" t="s">
        <v>297</v>
      </c>
      <c r="G222" s="1">
        <v>2000</v>
      </c>
      <c r="I222" s="1">
        <v>56878</v>
      </c>
      <c r="J222" s="1" t="s">
        <v>343</v>
      </c>
      <c r="L222" s="29">
        <f>I222/fiscal!$Q$14</f>
        <v>2.3331651355279009E-3</v>
      </c>
    </row>
    <row r="223" spans="1:12" x14ac:dyDescent="0.35">
      <c r="A223" t="s">
        <v>181</v>
      </c>
      <c r="B223" s="1" t="s">
        <v>182</v>
      </c>
      <c r="C223" s="1">
        <v>1999</v>
      </c>
      <c r="D223" s="1" t="s">
        <v>183</v>
      </c>
      <c r="E223" s="1" t="s">
        <v>570</v>
      </c>
      <c r="F223" s="1" t="s">
        <v>297</v>
      </c>
      <c r="G223" s="1">
        <v>1997</v>
      </c>
      <c r="I223" s="1">
        <v>1989721</v>
      </c>
      <c r="J223" s="1" t="s">
        <v>343</v>
      </c>
      <c r="L223" s="29">
        <f>I223/fiscal!$N$14</f>
        <v>9.0252194547150319E-2</v>
      </c>
    </row>
    <row r="224" spans="1:12" x14ac:dyDescent="0.35">
      <c r="A224" t="s">
        <v>181</v>
      </c>
      <c r="B224" s="1" t="s">
        <v>182</v>
      </c>
      <c r="C224" s="1">
        <v>1999</v>
      </c>
      <c r="D224" s="1" t="s">
        <v>183</v>
      </c>
      <c r="E224" s="1" t="s">
        <v>571</v>
      </c>
      <c r="F224" s="1" t="s">
        <v>298</v>
      </c>
      <c r="G224" s="1">
        <v>1997</v>
      </c>
      <c r="I224" s="1">
        <v>970480</v>
      </c>
      <c r="J224" s="1" t="s">
        <v>343</v>
      </c>
      <c r="L224" s="29">
        <f>I224/fiscal!$N$14</f>
        <v>4.402021678623206E-2</v>
      </c>
    </row>
    <row r="225" spans="1:12" x14ac:dyDescent="0.35">
      <c r="A225" t="s">
        <v>181</v>
      </c>
      <c r="B225" s="1" t="s">
        <v>182</v>
      </c>
      <c r="C225" s="1">
        <v>1999</v>
      </c>
      <c r="D225" s="1" t="s">
        <v>183</v>
      </c>
      <c r="E225" s="1" t="s">
        <v>287</v>
      </c>
      <c r="F225" s="1" t="s">
        <v>298</v>
      </c>
      <c r="G225" s="1">
        <v>1997</v>
      </c>
      <c r="I225" s="1">
        <v>1036536</v>
      </c>
      <c r="J225" s="1" t="s">
        <v>343</v>
      </c>
      <c r="L225" s="29">
        <f>I225/fiscal!$N$14</f>
        <v>4.701646548793776E-2</v>
      </c>
    </row>
    <row r="226" spans="1:12" x14ac:dyDescent="0.35">
      <c r="A226" t="s">
        <v>181</v>
      </c>
      <c r="B226" s="1" t="s">
        <v>182</v>
      </c>
      <c r="C226" s="1">
        <v>1999</v>
      </c>
      <c r="D226" s="1" t="s">
        <v>183</v>
      </c>
      <c r="E226" s="1" t="s">
        <v>452</v>
      </c>
      <c r="F226" s="1" t="s">
        <v>297</v>
      </c>
      <c r="G226" s="1">
        <v>1997</v>
      </c>
      <c r="I226" s="1">
        <v>382434</v>
      </c>
      <c r="J226" s="1" t="s">
        <v>343</v>
      </c>
      <c r="L226" s="29">
        <f>I226/fiscal!$N$14</f>
        <v>1.7346908320033255E-2</v>
      </c>
    </row>
    <row r="227" spans="1:12" x14ac:dyDescent="0.35">
      <c r="A227" t="s">
        <v>181</v>
      </c>
      <c r="B227" s="1" t="s">
        <v>182</v>
      </c>
      <c r="C227" s="1">
        <v>1999</v>
      </c>
      <c r="D227" s="1" t="s">
        <v>183</v>
      </c>
      <c r="E227" s="1" t="s">
        <v>288</v>
      </c>
      <c r="F227" s="1" t="s">
        <v>296</v>
      </c>
      <c r="G227" s="1">
        <v>1997</v>
      </c>
      <c r="I227" s="1">
        <v>301463</v>
      </c>
      <c r="J227" s="1" t="s">
        <v>343</v>
      </c>
      <c r="L227" s="29">
        <f>I227/fiscal!$N$14</f>
        <v>1.3674126837263906E-2</v>
      </c>
    </row>
    <row r="228" spans="1:12" x14ac:dyDescent="0.35">
      <c r="A228" t="s">
        <v>181</v>
      </c>
      <c r="B228" s="1" t="s">
        <v>182</v>
      </c>
      <c r="C228" s="1">
        <v>1999</v>
      </c>
      <c r="D228" s="1" t="s">
        <v>183</v>
      </c>
      <c r="E228" s="1" t="s">
        <v>289</v>
      </c>
      <c r="F228" s="1" t="s">
        <v>297</v>
      </c>
      <c r="G228" s="1">
        <v>1997</v>
      </c>
      <c r="I228" s="1">
        <v>353541</v>
      </c>
      <c r="J228" s="1" t="s">
        <v>343</v>
      </c>
      <c r="L228" s="29">
        <f>I228/fiscal!$N$14</f>
        <v>1.6036344347973446E-2</v>
      </c>
    </row>
    <row r="229" spans="1:12" x14ac:dyDescent="0.35">
      <c r="A229" t="s">
        <v>181</v>
      </c>
      <c r="B229" s="1" t="s">
        <v>182</v>
      </c>
      <c r="C229" s="1">
        <v>1999</v>
      </c>
      <c r="D229" s="1" t="s">
        <v>183</v>
      </c>
      <c r="E229" s="1" t="s">
        <v>293</v>
      </c>
      <c r="F229" s="1" t="s">
        <v>298</v>
      </c>
      <c r="G229" s="1">
        <v>1997</v>
      </c>
      <c r="I229" s="1">
        <v>173156</v>
      </c>
      <c r="J229" s="1" t="s">
        <v>343</v>
      </c>
      <c r="L229" s="29">
        <f>I229/fiscal!$N$14</f>
        <v>7.8542212697189015E-3</v>
      </c>
    </row>
    <row r="230" spans="1:12" x14ac:dyDescent="0.35">
      <c r="A230" t="s">
        <v>181</v>
      </c>
      <c r="B230" s="1" t="s">
        <v>182</v>
      </c>
      <c r="C230" s="1">
        <v>1999</v>
      </c>
      <c r="D230" s="1" t="s">
        <v>183</v>
      </c>
      <c r="E230" s="1" t="s">
        <v>466</v>
      </c>
      <c r="F230" s="1" t="s">
        <v>467</v>
      </c>
      <c r="G230" s="1">
        <v>1997</v>
      </c>
      <c r="I230" s="1">
        <v>121152</v>
      </c>
      <c r="J230" s="1" t="s">
        <v>343</v>
      </c>
      <c r="L230" s="29">
        <f>I230/fiscal!$N$14</f>
        <v>5.4953603413626113E-3</v>
      </c>
    </row>
    <row r="231" spans="1:12" x14ac:dyDescent="0.35">
      <c r="A231" t="s">
        <v>181</v>
      </c>
      <c r="B231" s="1" t="s">
        <v>182</v>
      </c>
      <c r="C231" s="1">
        <v>1999</v>
      </c>
      <c r="D231" s="1" t="s">
        <v>183</v>
      </c>
      <c r="E231" s="1" t="s">
        <v>294</v>
      </c>
      <c r="F231" s="1" t="s">
        <v>300</v>
      </c>
      <c r="G231" s="1">
        <v>1997</v>
      </c>
      <c r="I231" s="1">
        <v>102467</v>
      </c>
      <c r="J231" s="1" t="s">
        <v>343</v>
      </c>
      <c r="L231" s="29">
        <f>I231/fiscal!$N$14</f>
        <v>4.6478232971672168E-3</v>
      </c>
    </row>
    <row r="232" spans="1:12" x14ac:dyDescent="0.35">
      <c r="A232" t="s">
        <v>181</v>
      </c>
      <c r="B232" s="1" t="s">
        <v>182</v>
      </c>
      <c r="C232" s="1">
        <v>1999</v>
      </c>
      <c r="D232" s="1" t="s">
        <v>183</v>
      </c>
      <c r="E232" s="1" t="s">
        <v>572</v>
      </c>
      <c r="F232" s="1" t="s">
        <v>297</v>
      </c>
      <c r="G232" s="1">
        <v>1997</v>
      </c>
      <c r="I232" s="1">
        <v>101782</v>
      </c>
      <c r="J232" s="1" t="s">
        <v>343</v>
      </c>
      <c r="L232" s="29">
        <f>I232/fiscal!$N$14</f>
        <v>4.6167522307891682E-3</v>
      </c>
    </row>
    <row r="233" spans="1:12" x14ac:dyDescent="0.35">
      <c r="A233" t="s">
        <v>181</v>
      </c>
      <c r="B233" s="1" t="s">
        <v>182</v>
      </c>
      <c r="C233" s="1">
        <v>1996</v>
      </c>
      <c r="D233" s="1" t="s">
        <v>183</v>
      </c>
      <c r="E233" s="1" t="s">
        <v>570</v>
      </c>
      <c r="F233" s="1" t="s">
        <v>297</v>
      </c>
      <c r="G233" s="1">
        <v>1995</v>
      </c>
      <c r="I233" s="1">
        <v>1614399</v>
      </c>
      <c r="J233" s="1" t="s">
        <v>343</v>
      </c>
      <c r="L233" s="29">
        <f>I233/fiscal!$L$14</f>
        <v>8.3334451755599476E-2</v>
      </c>
    </row>
    <row r="234" spans="1:12" x14ac:dyDescent="0.35">
      <c r="A234" t="s">
        <v>181</v>
      </c>
      <c r="B234" s="1" t="s">
        <v>182</v>
      </c>
      <c r="C234" s="1">
        <v>1996</v>
      </c>
      <c r="D234" s="1" t="s">
        <v>183</v>
      </c>
      <c r="E234" s="1" t="s">
        <v>596</v>
      </c>
      <c r="F234" s="1" t="s">
        <v>298</v>
      </c>
      <c r="G234" s="1">
        <v>1995</v>
      </c>
      <c r="I234" s="1">
        <v>1223315</v>
      </c>
      <c r="J234" s="1" t="s">
        <v>343</v>
      </c>
      <c r="L234" s="29">
        <f>I234/fiscal!$L$14</f>
        <v>6.314689543873675E-2</v>
      </c>
    </row>
    <row r="235" spans="1:12" x14ac:dyDescent="0.35">
      <c r="A235" t="s">
        <v>181</v>
      </c>
      <c r="B235" s="1" t="s">
        <v>182</v>
      </c>
      <c r="C235" s="1">
        <v>1996</v>
      </c>
      <c r="D235" s="1" t="s">
        <v>183</v>
      </c>
      <c r="E235" s="1" t="s">
        <v>597</v>
      </c>
      <c r="F235" s="1" t="s">
        <v>300</v>
      </c>
      <c r="G235" s="1">
        <v>1995</v>
      </c>
      <c r="I235" s="1">
        <v>477351</v>
      </c>
      <c r="J235" s="1" t="s">
        <v>343</v>
      </c>
      <c r="L235" s="29">
        <f>I235/fiscal!$L$14</f>
        <v>2.464061479224601E-2</v>
      </c>
    </row>
    <row r="236" spans="1:12" x14ac:dyDescent="0.35">
      <c r="A236" t="s">
        <v>181</v>
      </c>
      <c r="B236" s="1" t="s">
        <v>182</v>
      </c>
      <c r="C236" s="1">
        <v>1996</v>
      </c>
      <c r="D236" s="1" t="s">
        <v>183</v>
      </c>
      <c r="E236" s="1" t="s">
        <v>452</v>
      </c>
      <c r="F236" s="1" t="s">
        <v>297</v>
      </c>
      <c r="G236" s="1">
        <v>1995</v>
      </c>
      <c r="I236" s="1">
        <v>377417</v>
      </c>
      <c r="J236" s="1" t="s">
        <v>343</v>
      </c>
      <c r="L236" s="29">
        <f>I236/fiscal!$L$14</f>
        <v>1.9482072757876515E-2</v>
      </c>
    </row>
    <row r="237" spans="1:12" x14ac:dyDescent="0.35">
      <c r="A237" t="s">
        <v>181</v>
      </c>
      <c r="B237" s="1" t="s">
        <v>182</v>
      </c>
      <c r="C237" s="1">
        <v>1996</v>
      </c>
      <c r="D237" s="1" t="s">
        <v>183</v>
      </c>
      <c r="E237" s="1" t="s">
        <v>598</v>
      </c>
      <c r="F237" s="1" t="s">
        <v>297</v>
      </c>
      <c r="G237" s="1">
        <v>1995</v>
      </c>
      <c r="I237" s="1">
        <v>480866</v>
      </c>
      <c r="J237" s="1" t="s">
        <v>343</v>
      </c>
      <c r="L237" s="29">
        <f>I237/fiscal!$L$14</f>
        <v>2.4822057296807108E-2</v>
      </c>
    </row>
    <row r="238" spans="1:12" x14ac:dyDescent="0.35">
      <c r="A238" t="s">
        <v>181</v>
      </c>
      <c r="B238" s="1" t="s">
        <v>182</v>
      </c>
      <c r="C238" s="1">
        <v>1996</v>
      </c>
      <c r="D238" s="1" t="s">
        <v>183</v>
      </c>
      <c r="E238" s="1" t="s">
        <v>599</v>
      </c>
      <c r="F238" s="1" t="s">
        <v>297</v>
      </c>
      <c r="G238" s="1">
        <v>1995</v>
      </c>
      <c r="I238" s="1">
        <v>247656</v>
      </c>
      <c r="J238" s="1" t="s">
        <v>343</v>
      </c>
      <c r="L238" s="29">
        <f>I238/fiscal!$L$14</f>
        <v>1.2783876218942619E-2</v>
      </c>
    </row>
    <row r="239" spans="1:12" x14ac:dyDescent="0.35">
      <c r="A239" t="s">
        <v>181</v>
      </c>
      <c r="B239" s="1" t="s">
        <v>182</v>
      </c>
      <c r="C239" s="1">
        <v>1996</v>
      </c>
      <c r="D239" s="1" t="s">
        <v>183</v>
      </c>
      <c r="E239" s="1" t="s">
        <v>466</v>
      </c>
      <c r="F239" s="1" t="s">
        <v>467</v>
      </c>
      <c r="G239" s="1">
        <v>1995</v>
      </c>
      <c r="I239" s="1">
        <v>196008</v>
      </c>
      <c r="J239" s="1" t="s">
        <v>343</v>
      </c>
      <c r="L239" s="29">
        <f>I239/fiscal!$L$14</f>
        <v>1.0117832840401625E-2</v>
      </c>
    </row>
    <row r="240" spans="1:12" x14ac:dyDescent="0.35">
      <c r="A240" t="s">
        <v>181</v>
      </c>
      <c r="B240" s="1" t="s">
        <v>182</v>
      </c>
      <c r="C240" s="1">
        <v>1996</v>
      </c>
      <c r="D240" s="1" t="s">
        <v>183</v>
      </c>
      <c r="E240" s="1" t="s">
        <v>572</v>
      </c>
      <c r="F240" s="1" t="s">
        <v>297</v>
      </c>
      <c r="G240" s="1">
        <v>1995</v>
      </c>
      <c r="I240" s="1">
        <v>120675</v>
      </c>
      <c r="J240" s="1" t="s">
        <v>343</v>
      </c>
      <c r="L240" s="29">
        <f>I240/fiscal!$L$14</f>
        <v>6.2291818600029901E-3</v>
      </c>
    </row>
    <row r="241" spans="1:12" x14ac:dyDescent="0.35">
      <c r="A241" t="s">
        <v>181</v>
      </c>
      <c r="B241" s="1" t="s">
        <v>182</v>
      </c>
      <c r="C241" s="1">
        <v>1996</v>
      </c>
      <c r="D241" s="1" t="s">
        <v>183</v>
      </c>
      <c r="E241" s="1" t="s">
        <v>291</v>
      </c>
      <c r="F241" s="1" t="s">
        <v>297</v>
      </c>
      <c r="G241" s="1">
        <v>1995</v>
      </c>
      <c r="I241" s="1">
        <v>114573</v>
      </c>
      <c r="J241" s="1" t="s">
        <v>343</v>
      </c>
      <c r="L241" s="29">
        <f>I241/fiscal!$L$14</f>
        <v>5.9141997368644915E-3</v>
      </c>
    </row>
    <row r="242" spans="1:12" x14ac:dyDescent="0.35">
      <c r="A242" t="s">
        <v>181</v>
      </c>
      <c r="B242" s="1" t="s">
        <v>182</v>
      </c>
      <c r="C242" s="1">
        <v>1993</v>
      </c>
      <c r="D242" s="1" t="s">
        <v>183</v>
      </c>
      <c r="E242" s="1" t="s">
        <v>294</v>
      </c>
      <c r="F242" s="1" t="s">
        <v>300</v>
      </c>
      <c r="G242" s="1">
        <v>1995</v>
      </c>
      <c r="I242" s="1">
        <v>90372</v>
      </c>
      <c r="J242" s="1" t="s">
        <v>343</v>
      </c>
      <c r="L242" s="29">
        <f>I242/fiscal!$L$14</f>
        <v>4.6649564785762598E-3</v>
      </c>
    </row>
    <row r="243" spans="1:12" x14ac:dyDescent="0.35">
      <c r="A243" t="s">
        <v>181</v>
      </c>
      <c r="B243" s="1" t="s">
        <v>182</v>
      </c>
      <c r="C243" s="1">
        <v>1993</v>
      </c>
      <c r="D243" s="1" t="s">
        <v>183</v>
      </c>
      <c r="E243" s="1" t="s">
        <v>570</v>
      </c>
      <c r="F243" s="1" t="s">
        <v>297</v>
      </c>
      <c r="G243" s="1">
        <v>1992</v>
      </c>
      <c r="I243" s="1">
        <v>1295845</v>
      </c>
      <c r="J243" s="1" t="s">
        <v>343</v>
      </c>
      <c r="L243" s="29">
        <f>I243/fiscal!$I$14</f>
        <v>8.902946753804146E-2</v>
      </c>
    </row>
    <row r="244" spans="1:12" x14ac:dyDescent="0.35">
      <c r="A244" t="s">
        <v>181</v>
      </c>
      <c r="B244" s="1" t="s">
        <v>182</v>
      </c>
      <c r="C244" s="1">
        <v>1993</v>
      </c>
      <c r="D244" s="1" t="s">
        <v>183</v>
      </c>
      <c r="E244" s="1" t="s">
        <v>596</v>
      </c>
      <c r="F244" s="1" t="s">
        <v>298</v>
      </c>
      <c r="G244" s="1">
        <v>1992</v>
      </c>
      <c r="I244" s="1">
        <v>887253</v>
      </c>
      <c r="J244" s="1" t="s">
        <v>343</v>
      </c>
      <c r="L244" s="29">
        <f>I244/fiscal!$I$14</f>
        <v>6.0957647065451426E-2</v>
      </c>
    </row>
    <row r="245" spans="1:12" x14ac:dyDescent="0.35">
      <c r="A245" t="s">
        <v>181</v>
      </c>
      <c r="B245" s="1" t="s">
        <v>182</v>
      </c>
      <c r="C245" s="1">
        <v>1993</v>
      </c>
      <c r="D245" s="1" t="s">
        <v>183</v>
      </c>
      <c r="E245" s="1" t="s">
        <v>597</v>
      </c>
      <c r="F245" s="1" t="s">
        <v>300</v>
      </c>
      <c r="G245" s="1">
        <v>1992</v>
      </c>
      <c r="I245" s="1">
        <v>412418</v>
      </c>
      <c r="J245" s="1" t="s">
        <v>343</v>
      </c>
      <c r="L245" s="29">
        <f>I245/fiscal!$I$14</f>
        <v>2.8334681187259268E-2</v>
      </c>
    </row>
    <row r="246" spans="1:12" x14ac:dyDescent="0.35">
      <c r="A246" t="s">
        <v>181</v>
      </c>
      <c r="B246" s="1" t="s">
        <v>182</v>
      </c>
      <c r="C246" s="1">
        <v>1993</v>
      </c>
      <c r="D246" s="1" t="s">
        <v>183</v>
      </c>
      <c r="E246" s="1" t="s">
        <v>452</v>
      </c>
      <c r="F246" s="1" t="s">
        <v>297</v>
      </c>
      <c r="G246" s="1">
        <v>1992</v>
      </c>
      <c r="I246" s="1">
        <v>374686</v>
      </c>
      <c r="J246" s="1" t="s">
        <v>343</v>
      </c>
      <c r="L246" s="29">
        <f>I246/fiscal!$I$14</f>
        <v>2.5742349643636857E-2</v>
      </c>
    </row>
    <row r="247" spans="1:12" x14ac:dyDescent="0.35">
      <c r="A247" t="s">
        <v>181</v>
      </c>
      <c r="B247" s="1" t="s">
        <v>182</v>
      </c>
      <c r="C247" s="1">
        <v>1993</v>
      </c>
      <c r="D247" s="1" t="s">
        <v>183</v>
      </c>
      <c r="E247" s="1" t="s">
        <v>598</v>
      </c>
      <c r="F247" s="1" t="s">
        <v>297</v>
      </c>
      <c r="G247" s="1">
        <v>1992</v>
      </c>
      <c r="I247" s="1">
        <v>345770</v>
      </c>
      <c r="J247" s="1" t="s">
        <v>343</v>
      </c>
      <c r="L247" s="29">
        <f>I247/fiscal!$I$14</f>
        <v>2.3755710745211499E-2</v>
      </c>
    </row>
    <row r="248" spans="1:12" x14ac:dyDescent="0.35">
      <c r="A248" t="s">
        <v>181</v>
      </c>
      <c r="B248" s="1" t="s">
        <v>182</v>
      </c>
      <c r="C248" s="1">
        <v>1993</v>
      </c>
      <c r="D248" s="1" t="s">
        <v>183</v>
      </c>
      <c r="E248" s="1" t="s">
        <v>599</v>
      </c>
      <c r="F248" s="1" t="s">
        <v>297</v>
      </c>
      <c r="G248" s="1">
        <v>1992</v>
      </c>
      <c r="I248" s="1">
        <v>183239</v>
      </c>
      <c r="J248" s="1" t="s">
        <v>343</v>
      </c>
      <c r="L248" s="29">
        <f>I248/fiscal!$I$14</f>
        <v>1.2589214452502559E-2</v>
      </c>
    </row>
    <row r="249" spans="1:12" x14ac:dyDescent="0.35">
      <c r="A249" t="s">
        <v>181</v>
      </c>
      <c r="B249" s="1" t="s">
        <v>182</v>
      </c>
      <c r="C249" s="1">
        <v>1993</v>
      </c>
      <c r="D249" s="1" t="s">
        <v>183</v>
      </c>
      <c r="E249" s="1" t="s">
        <v>466</v>
      </c>
      <c r="F249" s="1" t="s">
        <v>467</v>
      </c>
      <c r="G249" s="1">
        <v>1992</v>
      </c>
      <c r="I249" s="1">
        <v>179156</v>
      </c>
      <c r="J249" s="1" t="s">
        <v>343</v>
      </c>
      <c r="L249" s="29">
        <f>I249/fiscal!$I$14</f>
        <v>1.2308696862854242E-2</v>
      </c>
    </row>
    <row r="250" spans="1:12" x14ac:dyDescent="0.35">
      <c r="A250" t="s">
        <v>181</v>
      </c>
      <c r="B250" s="1" t="s">
        <v>182</v>
      </c>
      <c r="C250" s="1">
        <v>1993</v>
      </c>
      <c r="D250" s="1" t="s">
        <v>183</v>
      </c>
      <c r="E250" s="1" t="s">
        <v>572</v>
      </c>
      <c r="F250" s="1" t="s">
        <v>297</v>
      </c>
      <c r="G250" s="1">
        <v>1992</v>
      </c>
      <c r="I250" s="1">
        <v>121318</v>
      </c>
      <c r="J250" s="1" t="s">
        <v>343</v>
      </c>
      <c r="L250" s="29">
        <f>I250/fiscal!$I$14</f>
        <v>8.3350068432413715E-3</v>
      </c>
    </row>
    <row r="251" spans="1:12" x14ac:dyDescent="0.35">
      <c r="A251" t="s">
        <v>181</v>
      </c>
      <c r="B251" s="1" t="s">
        <v>182</v>
      </c>
      <c r="C251" s="1">
        <v>1993</v>
      </c>
      <c r="D251" s="1" t="s">
        <v>183</v>
      </c>
      <c r="E251" s="1" t="s">
        <v>291</v>
      </c>
      <c r="F251" s="1" t="s">
        <v>297</v>
      </c>
      <c r="G251" s="1">
        <v>1992</v>
      </c>
      <c r="I251" s="1">
        <v>112863</v>
      </c>
      <c r="J251" s="1" t="s">
        <v>343</v>
      </c>
      <c r="L251" s="29">
        <f>I251/fiscal!$I$14</f>
        <v>7.7541162675674744E-3</v>
      </c>
    </row>
    <row r="252" spans="1:12" x14ac:dyDescent="0.35">
      <c r="A252" t="s">
        <v>181</v>
      </c>
      <c r="B252" s="1" t="s">
        <v>182</v>
      </c>
      <c r="C252" s="1">
        <v>1993</v>
      </c>
      <c r="D252" s="1" t="s">
        <v>183</v>
      </c>
      <c r="E252" s="1" t="s">
        <v>629</v>
      </c>
      <c r="F252" s="1" t="s">
        <v>299</v>
      </c>
      <c r="G252" s="1">
        <v>1992</v>
      </c>
      <c r="I252" s="1">
        <v>79616</v>
      </c>
      <c r="J252" s="1" t="s">
        <v>343</v>
      </c>
      <c r="L252" s="29">
        <f>I252/fiscal!$I$14</f>
        <v>5.4699212386579484E-3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809"/>
  <sheetViews>
    <sheetView topLeftCell="A797" workbookViewId="0">
      <selection activeCell="O810" sqref="O810"/>
    </sheetView>
  </sheetViews>
  <sheetFormatPr defaultColWidth="8.90625" defaultRowHeight="14.5" x14ac:dyDescent="0.35"/>
  <cols>
    <col min="1" max="7" width="8.90625" style="1"/>
    <col min="8" max="8" width="18.6328125" style="1" customWidth="1"/>
    <col min="9" max="16384" width="8.90625" style="1"/>
  </cols>
  <sheetData>
    <row r="1" spans="1:17" x14ac:dyDescent="0.35">
      <c r="A1" s="4" t="s">
        <v>0</v>
      </c>
      <c r="B1" s="4" t="s">
        <v>27</v>
      </c>
      <c r="C1" s="4" t="s">
        <v>2</v>
      </c>
      <c r="D1" s="4" t="s">
        <v>148</v>
      </c>
      <c r="E1" s="4" t="s">
        <v>149</v>
      </c>
      <c r="F1" s="4" t="s">
        <v>24</v>
      </c>
      <c r="G1" s="4" t="s">
        <v>150</v>
      </c>
      <c r="H1" s="4" t="s">
        <v>151</v>
      </c>
      <c r="I1" s="4" t="s">
        <v>152</v>
      </c>
      <c r="J1" s="4" t="s">
        <v>135</v>
      </c>
      <c r="K1" s="4" t="s">
        <v>153</v>
      </c>
      <c r="L1" s="4" t="s">
        <v>179</v>
      </c>
      <c r="M1" s="4" t="s">
        <v>180</v>
      </c>
      <c r="N1" s="4" t="s">
        <v>175</v>
      </c>
      <c r="O1" s="4" t="s">
        <v>154</v>
      </c>
      <c r="P1" s="4" t="s">
        <v>155</v>
      </c>
      <c r="Q1" s="4" t="s">
        <v>96</v>
      </c>
    </row>
    <row r="2" spans="1:17" x14ac:dyDescent="0.35">
      <c r="A2" t="s">
        <v>181</v>
      </c>
      <c r="B2" s="1" t="s">
        <v>182</v>
      </c>
      <c r="C2" s="1">
        <v>2014</v>
      </c>
      <c r="D2" s="1">
        <v>2014</v>
      </c>
      <c r="E2" s="1">
        <v>2010</v>
      </c>
      <c r="F2" s="1" t="s">
        <v>306</v>
      </c>
      <c r="G2" s="1" t="s">
        <v>307</v>
      </c>
      <c r="H2" s="1" t="s">
        <v>308</v>
      </c>
      <c r="I2" s="1" t="s">
        <v>309</v>
      </c>
      <c r="J2" s="1">
        <v>25000</v>
      </c>
      <c r="K2" s="1" t="s">
        <v>310</v>
      </c>
      <c r="N2" s="1" t="s">
        <v>312</v>
      </c>
      <c r="O2" s="1">
        <v>4.6100000000000003</v>
      </c>
      <c r="P2" s="1" t="s">
        <v>311</v>
      </c>
    </row>
    <row r="3" spans="1:17" x14ac:dyDescent="0.35">
      <c r="A3" t="s">
        <v>181</v>
      </c>
      <c r="B3" s="1" t="s">
        <v>182</v>
      </c>
      <c r="C3" s="1">
        <v>2014</v>
      </c>
      <c r="D3" s="1">
        <v>2014</v>
      </c>
      <c r="E3" s="1">
        <v>2010</v>
      </c>
      <c r="F3" s="1" t="s">
        <v>306</v>
      </c>
      <c r="G3" s="1" t="s">
        <v>307</v>
      </c>
      <c r="H3" s="1" t="s">
        <v>308</v>
      </c>
      <c r="I3" s="1" t="s">
        <v>309</v>
      </c>
      <c r="J3" s="1">
        <v>225000</v>
      </c>
      <c r="K3" s="1" t="s">
        <v>310</v>
      </c>
      <c r="N3" s="1" t="s">
        <v>312</v>
      </c>
      <c r="O3" s="1">
        <v>2.96</v>
      </c>
      <c r="P3" s="1" t="s">
        <v>311</v>
      </c>
    </row>
    <row r="4" spans="1:17" x14ac:dyDescent="0.35">
      <c r="A4" t="s">
        <v>181</v>
      </c>
      <c r="B4" s="1" t="s">
        <v>182</v>
      </c>
      <c r="C4" s="1">
        <v>2014</v>
      </c>
      <c r="D4" s="1">
        <v>2014</v>
      </c>
      <c r="E4" s="1">
        <v>2010</v>
      </c>
      <c r="F4" s="1" t="s">
        <v>306</v>
      </c>
      <c r="G4" s="1" t="s">
        <v>307</v>
      </c>
      <c r="H4" s="1" t="s">
        <v>308</v>
      </c>
      <c r="I4" s="1" t="s">
        <v>309</v>
      </c>
      <c r="J4" s="1">
        <v>250000</v>
      </c>
      <c r="K4" s="1" t="s">
        <v>310</v>
      </c>
      <c r="N4" s="1" t="s">
        <v>312</v>
      </c>
      <c r="O4" s="1">
        <v>2.31</v>
      </c>
      <c r="P4" s="1" t="s">
        <v>311</v>
      </c>
    </row>
    <row r="5" spans="1:17" x14ac:dyDescent="0.35">
      <c r="A5" t="s">
        <v>181</v>
      </c>
      <c r="B5" s="1" t="s">
        <v>182</v>
      </c>
      <c r="C5" s="1">
        <v>2014</v>
      </c>
      <c r="D5" s="1">
        <v>2014</v>
      </c>
      <c r="E5" s="1">
        <v>2010</v>
      </c>
      <c r="F5" s="1" t="s">
        <v>306</v>
      </c>
      <c r="G5" s="1" t="s">
        <v>307</v>
      </c>
      <c r="H5" s="1" t="s">
        <v>308</v>
      </c>
      <c r="I5" s="1" t="s">
        <v>309</v>
      </c>
      <c r="J5" s="1">
        <v>25000</v>
      </c>
      <c r="K5" s="1" t="s">
        <v>310</v>
      </c>
      <c r="N5" s="1" t="s">
        <v>313</v>
      </c>
      <c r="O5" s="1">
        <v>5.92</v>
      </c>
      <c r="P5" s="1" t="s">
        <v>311</v>
      </c>
    </row>
    <row r="6" spans="1:17" x14ac:dyDescent="0.35">
      <c r="A6" t="s">
        <v>181</v>
      </c>
      <c r="B6" s="1" t="s">
        <v>182</v>
      </c>
      <c r="C6" s="1">
        <v>2014</v>
      </c>
      <c r="D6" s="1">
        <v>2014</v>
      </c>
      <c r="E6" s="1">
        <v>2010</v>
      </c>
      <c r="F6" s="1" t="s">
        <v>306</v>
      </c>
      <c r="G6" s="1" t="s">
        <v>307</v>
      </c>
      <c r="H6" s="1" t="s">
        <v>308</v>
      </c>
      <c r="I6" s="1" t="s">
        <v>309</v>
      </c>
      <c r="J6" s="1">
        <v>225000</v>
      </c>
      <c r="K6" s="1" t="s">
        <v>310</v>
      </c>
      <c r="N6" s="1" t="s">
        <v>313</v>
      </c>
      <c r="O6" s="1">
        <v>4.1500000000000004</v>
      </c>
      <c r="P6" s="1" t="s">
        <v>311</v>
      </c>
    </row>
    <row r="7" spans="1:17" x14ac:dyDescent="0.35">
      <c r="A7" t="s">
        <v>181</v>
      </c>
      <c r="B7" s="1" t="s">
        <v>182</v>
      </c>
      <c r="C7" s="1">
        <v>2014</v>
      </c>
      <c r="D7" s="1">
        <v>2014</v>
      </c>
      <c r="E7" s="1">
        <v>2010</v>
      </c>
      <c r="F7" s="1" t="s">
        <v>306</v>
      </c>
      <c r="G7" s="1" t="s">
        <v>307</v>
      </c>
      <c r="H7" s="1" t="s">
        <v>308</v>
      </c>
      <c r="I7" s="1" t="s">
        <v>309</v>
      </c>
      <c r="J7" s="1">
        <v>250000</v>
      </c>
      <c r="K7" s="1" t="s">
        <v>310</v>
      </c>
      <c r="N7" s="1" t="s">
        <v>313</v>
      </c>
      <c r="O7" s="1">
        <v>2.95</v>
      </c>
      <c r="P7" s="1" t="s">
        <v>311</v>
      </c>
    </row>
    <row r="8" spans="1:17" x14ac:dyDescent="0.35">
      <c r="A8" t="s">
        <v>181</v>
      </c>
      <c r="B8" s="1" t="s">
        <v>182</v>
      </c>
      <c r="C8" s="1">
        <v>2014</v>
      </c>
      <c r="D8" s="1">
        <v>2014</v>
      </c>
      <c r="E8" s="1">
        <v>2010</v>
      </c>
      <c r="F8" s="1" t="s">
        <v>306</v>
      </c>
      <c r="G8" s="1" t="s">
        <v>307</v>
      </c>
      <c r="H8" s="1" t="s">
        <v>314</v>
      </c>
      <c r="I8" s="1" t="s">
        <v>315</v>
      </c>
      <c r="J8" s="25" t="s">
        <v>319</v>
      </c>
      <c r="K8" s="1" t="s">
        <v>316</v>
      </c>
      <c r="N8" s="1" t="s">
        <v>317</v>
      </c>
      <c r="O8" s="24">
        <v>12.1</v>
      </c>
      <c r="P8" s="1" t="s">
        <v>318</v>
      </c>
    </row>
    <row r="9" spans="1:17" x14ac:dyDescent="0.35">
      <c r="A9" t="s">
        <v>181</v>
      </c>
      <c r="B9" s="1" t="s">
        <v>182</v>
      </c>
      <c r="C9" s="1">
        <v>2014</v>
      </c>
      <c r="D9" s="1">
        <v>2014</v>
      </c>
      <c r="E9" s="1">
        <v>2010</v>
      </c>
      <c r="F9" s="1" t="s">
        <v>306</v>
      </c>
      <c r="G9" s="1" t="s">
        <v>307</v>
      </c>
      <c r="H9" s="1" t="s">
        <v>314</v>
      </c>
      <c r="I9" s="1" t="s">
        <v>315</v>
      </c>
      <c r="J9" s="26" t="s">
        <v>320</v>
      </c>
      <c r="K9" s="1" t="s">
        <v>316</v>
      </c>
      <c r="N9" s="1" t="s">
        <v>317</v>
      </c>
      <c r="O9" s="1">
        <v>14.26</v>
      </c>
      <c r="P9" s="1" t="s">
        <v>318</v>
      </c>
      <c r="Q9" s="1" t="s">
        <v>321</v>
      </c>
    </row>
    <row r="10" spans="1:17" x14ac:dyDescent="0.35">
      <c r="A10" t="s">
        <v>181</v>
      </c>
      <c r="B10" s="1" t="s">
        <v>182</v>
      </c>
      <c r="C10" s="1">
        <v>2014</v>
      </c>
      <c r="D10" s="1">
        <v>2014</v>
      </c>
      <c r="E10" s="1">
        <v>2010</v>
      </c>
      <c r="F10" s="1" t="s">
        <v>306</v>
      </c>
      <c r="G10" s="1" t="s">
        <v>307</v>
      </c>
      <c r="H10" s="1" t="s">
        <v>314</v>
      </c>
      <c r="I10" s="1" t="s">
        <v>315</v>
      </c>
      <c r="J10" s="26" t="s">
        <v>322</v>
      </c>
      <c r="K10" s="1" t="s">
        <v>316</v>
      </c>
      <c r="N10" s="1" t="s">
        <v>317</v>
      </c>
      <c r="O10" s="1">
        <v>18.36</v>
      </c>
      <c r="P10" s="1" t="s">
        <v>318</v>
      </c>
    </row>
    <row r="11" spans="1:17" x14ac:dyDescent="0.35">
      <c r="A11" t="s">
        <v>181</v>
      </c>
      <c r="B11" s="1" t="s">
        <v>182</v>
      </c>
      <c r="C11" s="1">
        <v>2014</v>
      </c>
      <c r="D11" s="1">
        <v>2014</v>
      </c>
      <c r="E11" s="1">
        <v>2010</v>
      </c>
      <c r="F11" s="1" t="s">
        <v>306</v>
      </c>
      <c r="G11" s="1" t="s">
        <v>307</v>
      </c>
      <c r="H11" s="1" t="s">
        <v>314</v>
      </c>
      <c r="I11" s="1" t="s">
        <v>315</v>
      </c>
      <c r="J11" s="1">
        <v>1</v>
      </c>
      <c r="K11" s="1" t="s">
        <v>316</v>
      </c>
      <c r="N11" s="1" t="s">
        <v>317</v>
      </c>
      <c r="O11" s="1">
        <v>27.54</v>
      </c>
      <c r="P11" s="1" t="s">
        <v>318</v>
      </c>
    </row>
    <row r="12" spans="1:17" x14ac:dyDescent="0.35">
      <c r="A12" t="s">
        <v>181</v>
      </c>
      <c r="B12" s="1" t="s">
        <v>182</v>
      </c>
      <c r="C12" s="1">
        <v>2014</v>
      </c>
      <c r="D12" s="1">
        <v>2014</v>
      </c>
      <c r="E12" s="1">
        <v>2010</v>
      </c>
      <c r="F12" s="1" t="s">
        <v>306</v>
      </c>
      <c r="G12" s="1" t="s">
        <v>307</v>
      </c>
      <c r="H12" s="1" t="s">
        <v>314</v>
      </c>
      <c r="I12" s="1" t="s">
        <v>315</v>
      </c>
      <c r="J12" s="1">
        <v>1.5</v>
      </c>
      <c r="K12" s="1" t="s">
        <v>316</v>
      </c>
      <c r="N12" s="1" t="s">
        <v>317</v>
      </c>
      <c r="O12" s="1">
        <v>61.56</v>
      </c>
      <c r="P12" s="1" t="s">
        <v>318</v>
      </c>
    </row>
    <row r="13" spans="1:17" x14ac:dyDescent="0.35">
      <c r="A13" t="s">
        <v>181</v>
      </c>
      <c r="B13" s="1" t="s">
        <v>182</v>
      </c>
      <c r="C13" s="1">
        <v>2014</v>
      </c>
      <c r="D13" s="1">
        <v>2014</v>
      </c>
      <c r="E13" s="1">
        <v>2010</v>
      </c>
      <c r="F13" s="1" t="s">
        <v>306</v>
      </c>
      <c r="G13" s="1" t="s">
        <v>307</v>
      </c>
      <c r="H13" s="1" t="s">
        <v>314</v>
      </c>
      <c r="I13" s="1" t="s">
        <v>315</v>
      </c>
      <c r="J13" s="1">
        <v>2</v>
      </c>
      <c r="K13" s="1" t="s">
        <v>316</v>
      </c>
      <c r="N13" s="1" t="s">
        <v>317</v>
      </c>
      <c r="O13" s="1">
        <v>104.87</v>
      </c>
      <c r="P13" s="1" t="s">
        <v>318</v>
      </c>
    </row>
    <row r="14" spans="1:17" x14ac:dyDescent="0.35">
      <c r="A14" t="s">
        <v>181</v>
      </c>
      <c r="B14" s="1" t="s">
        <v>182</v>
      </c>
      <c r="C14" s="1">
        <v>2014</v>
      </c>
      <c r="D14" s="1">
        <v>2014</v>
      </c>
      <c r="E14" s="1">
        <v>2010</v>
      </c>
      <c r="F14" s="1" t="s">
        <v>306</v>
      </c>
      <c r="G14" s="1" t="s">
        <v>307</v>
      </c>
      <c r="H14" s="1" t="s">
        <v>314</v>
      </c>
      <c r="I14" s="1" t="s">
        <v>315</v>
      </c>
      <c r="J14" s="1">
        <v>3</v>
      </c>
      <c r="K14" s="1" t="s">
        <v>316</v>
      </c>
      <c r="N14" s="1" t="s">
        <v>317</v>
      </c>
      <c r="O14" s="1">
        <v>222.59</v>
      </c>
      <c r="P14" s="1" t="s">
        <v>318</v>
      </c>
    </row>
    <row r="15" spans="1:17" x14ac:dyDescent="0.35">
      <c r="A15" t="s">
        <v>181</v>
      </c>
      <c r="B15" s="1" t="s">
        <v>182</v>
      </c>
      <c r="C15" s="1">
        <v>2014</v>
      </c>
      <c r="D15" s="1">
        <v>2014</v>
      </c>
      <c r="E15" s="1">
        <v>2010</v>
      </c>
      <c r="F15" s="1" t="s">
        <v>306</v>
      </c>
      <c r="G15" s="1" t="s">
        <v>307</v>
      </c>
      <c r="H15" s="1" t="s">
        <v>314</v>
      </c>
      <c r="I15" s="1" t="s">
        <v>315</v>
      </c>
      <c r="J15" s="1">
        <v>4</v>
      </c>
      <c r="K15" s="1" t="s">
        <v>316</v>
      </c>
      <c r="N15" s="1" t="s">
        <v>317</v>
      </c>
      <c r="O15" s="1">
        <v>365.9</v>
      </c>
      <c r="P15" s="1" t="s">
        <v>318</v>
      </c>
    </row>
    <row r="16" spans="1:17" x14ac:dyDescent="0.35">
      <c r="A16" t="s">
        <v>181</v>
      </c>
      <c r="B16" s="1" t="s">
        <v>182</v>
      </c>
      <c r="C16" s="1">
        <v>2014</v>
      </c>
      <c r="D16" s="1">
        <v>2014</v>
      </c>
      <c r="E16" s="1">
        <v>2010</v>
      </c>
      <c r="F16" s="1" t="s">
        <v>306</v>
      </c>
      <c r="G16" s="1" t="s">
        <v>307</v>
      </c>
      <c r="H16" s="1" t="s">
        <v>314</v>
      </c>
      <c r="I16" s="1" t="s">
        <v>315</v>
      </c>
      <c r="J16" s="1">
        <v>6</v>
      </c>
      <c r="K16" s="1" t="s">
        <v>316</v>
      </c>
      <c r="N16" s="1" t="s">
        <v>317</v>
      </c>
      <c r="O16" s="1">
        <v>663.01</v>
      </c>
      <c r="P16" s="1" t="s">
        <v>318</v>
      </c>
    </row>
    <row r="17" spans="1:16" x14ac:dyDescent="0.35">
      <c r="A17" t="s">
        <v>181</v>
      </c>
      <c r="B17" s="1" t="s">
        <v>182</v>
      </c>
      <c r="C17" s="1">
        <v>2014</v>
      </c>
      <c r="D17" s="1">
        <v>2014</v>
      </c>
      <c r="E17" s="1">
        <v>2010</v>
      </c>
      <c r="F17" s="1" t="s">
        <v>306</v>
      </c>
      <c r="G17" s="1" t="s">
        <v>307</v>
      </c>
      <c r="H17" s="1" t="s">
        <v>314</v>
      </c>
      <c r="I17" s="1" t="s">
        <v>315</v>
      </c>
      <c r="J17" s="1">
        <v>8</v>
      </c>
      <c r="K17" s="1" t="s">
        <v>316</v>
      </c>
      <c r="N17" s="1" t="s">
        <v>317</v>
      </c>
      <c r="O17" s="1">
        <v>1587.6</v>
      </c>
      <c r="P17" s="1" t="s">
        <v>318</v>
      </c>
    </row>
    <row r="18" spans="1:16" x14ac:dyDescent="0.35">
      <c r="A18" t="s">
        <v>181</v>
      </c>
      <c r="B18" s="1" t="s">
        <v>182</v>
      </c>
      <c r="C18" s="1">
        <v>2014</v>
      </c>
      <c r="D18" s="1">
        <v>2014</v>
      </c>
      <c r="E18" s="1">
        <v>2010</v>
      </c>
      <c r="F18" s="1" t="s">
        <v>306</v>
      </c>
      <c r="G18" s="1" t="s">
        <v>307</v>
      </c>
      <c r="H18" s="1" t="s">
        <v>314</v>
      </c>
      <c r="I18" s="1" t="s">
        <v>315</v>
      </c>
      <c r="J18" s="1">
        <v>10</v>
      </c>
      <c r="K18" s="1" t="s">
        <v>316</v>
      </c>
      <c r="N18" s="1" t="s">
        <v>317</v>
      </c>
      <c r="O18" s="1">
        <v>2395.44</v>
      </c>
      <c r="P18" s="1" t="s">
        <v>318</v>
      </c>
    </row>
    <row r="19" spans="1:16" x14ac:dyDescent="0.35">
      <c r="A19" t="s">
        <v>181</v>
      </c>
      <c r="B19" s="1" t="s">
        <v>182</v>
      </c>
      <c r="C19" s="1">
        <v>2014</v>
      </c>
      <c r="D19" s="1">
        <v>2014</v>
      </c>
      <c r="E19" s="1">
        <v>2010</v>
      </c>
      <c r="F19" s="1" t="s">
        <v>306</v>
      </c>
      <c r="G19" s="1" t="s">
        <v>307</v>
      </c>
      <c r="H19" s="1" t="s">
        <v>314</v>
      </c>
      <c r="I19" s="1" t="s">
        <v>315</v>
      </c>
      <c r="J19" s="1">
        <v>12</v>
      </c>
      <c r="K19" s="1" t="s">
        <v>316</v>
      </c>
      <c r="N19" s="1" t="s">
        <v>317</v>
      </c>
      <c r="O19" s="1">
        <v>2691.36</v>
      </c>
      <c r="P19" s="1" t="s">
        <v>318</v>
      </c>
    </row>
    <row r="20" spans="1:16" x14ac:dyDescent="0.35">
      <c r="A20" t="s">
        <v>181</v>
      </c>
      <c r="B20" s="1" t="s">
        <v>182</v>
      </c>
      <c r="C20" s="1">
        <v>2014</v>
      </c>
      <c r="D20" s="1">
        <v>2014</v>
      </c>
      <c r="E20" s="1">
        <v>2010</v>
      </c>
      <c r="F20" s="1" t="s">
        <v>306</v>
      </c>
      <c r="G20" s="1" t="s">
        <v>307</v>
      </c>
      <c r="H20" s="1" t="s">
        <v>308</v>
      </c>
      <c r="I20" s="1" t="s">
        <v>309</v>
      </c>
      <c r="J20" s="1" t="s">
        <v>323</v>
      </c>
      <c r="N20" s="1" t="s">
        <v>312</v>
      </c>
      <c r="O20" s="1">
        <v>2.87</v>
      </c>
      <c r="P20" s="1" t="s">
        <v>311</v>
      </c>
    </row>
    <row r="21" spans="1:16" x14ac:dyDescent="0.35">
      <c r="A21" t="s">
        <v>181</v>
      </c>
      <c r="B21" s="1" t="s">
        <v>182</v>
      </c>
      <c r="C21" s="1">
        <v>2014</v>
      </c>
      <c r="D21" s="1">
        <v>2014</v>
      </c>
      <c r="E21" s="1">
        <v>2010</v>
      </c>
      <c r="F21" s="1" t="s">
        <v>306</v>
      </c>
      <c r="G21" s="1" t="s">
        <v>307</v>
      </c>
      <c r="H21" s="1" t="s">
        <v>308</v>
      </c>
      <c r="I21" s="1" t="s">
        <v>309</v>
      </c>
      <c r="J21" s="1" t="s">
        <v>324</v>
      </c>
      <c r="N21" s="1" t="s">
        <v>313</v>
      </c>
      <c r="O21" s="1">
        <v>3.19</v>
      </c>
      <c r="P21" s="1" t="s">
        <v>311</v>
      </c>
    </row>
    <row r="22" spans="1:16" x14ac:dyDescent="0.35">
      <c r="A22" t="s">
        <v>181</v>
      </c>
      <c r="B22" s="1" t="s">
        <v>182</v>
      </c>
      <c r="C22" s="1">
        <v>2014</v>
      </c>
      <c r="D22" s="1">
        <v>2014</v>
      </c>
      <c r="E22" s="1">
        <v>2010</v>
      </c>
      <c r="F22" s="1" t="s">
        <v>306</v>
      </c>
      <c r="G22" s="1" t="s">
        <v>424</v>
      </c>
      <c r="H22" s="1" t="s">
        <v>314</v>
      </c>
      <c r="I22" s="1" t="s">
        <v>325</v>
      </c>
      <c r="N22" s="1" t="s">
        <v>312</v>
      </c>
      <c r="O22" s="1">
        <v>32.299999999999997</v>
      </c>
      <c r="P22" s="1" t="s">
        <v>326</v>
      </c>
    </row>
    <row r="23" spans="1:16" x14ac:dyDescent="0.35">
      <c r="A23" t="s">
        <v>181</v>
      </c>
      <c r="B23" s="1" t="s">
        <v>182</v>
      </c>
      <c r="C23" s="1">
        <v>2014</v>
      </c>
      <c r="D23" s="1">
        <v>2014</v>
      </c>
      <c r="E23" s="1">
        <v>2010</v>
      </c>
      <c r="F23" s="1" t="s">
        <v>306</v>
      </c>
      <c r="G23" s="1" t="s">
        <v>424</v>
      </c>
      <c r="H23" s="1" t="s">
        <v>314</v>
      </c>
      <c r="I23" s="1" t="s">
        <v>325</v>
      </c>
      <c r="N23" s="1" t="s">
        <v>313</v>
      </c>
      <c r="O23" s="1">
        <v>36.299999999999997</v>
      </c>
      <c r="P23" s="1" t="s">
        <v>326</v>
      </c>
    </row>
    <row r="24" spans="1:16" x14ac:dyDescent="0.35">
      <c r="A24" t="s">
        <v>181</v>
      </c>
      <c r="B24" s="1" t="s">
        <v>182</v>
      </c>
      <c r="C24" s="1">
        <v>2014</v>
      </c>
      <c r="D24" s="1">
        <v>2014</v>
      </c>
      <c r="E24" s="1">
        <v>2010</v>
      </c>
      <c r="F24" s="1" t="s">
        <v>306</v>
      </c>
      <c r="G24" s="1" t="s">
        <v>307</v>
      </c>
      <c r="H24" s="1" t="s">
        <v>387</v>
      </c>
      <c r="I24" s="1" t="s">
        <v>315</v>
      </c>
      <c r="J24" s="25" t="s">
        <v>319</v>
      </c>
      <c r="K24" s="1" t="s">
        <v>316</v>
      </c>
      <c r="N24" s="1" t="s">
        <v>312</v>
      </c>
      <c r="O24" s="1">
        <v>9.4</v>
      </c>
      <c r="P24" s="1" t="s">
        <v>318</v>
      </c>
    </row>
    <row r="25" spans="1:16" x14ac:dyDescent="0.35">
      <c r="A25" t="s">
        <v>181</v>
      </c>
      <c r="B25" s="1" t="s">
        <v>182</v>
      </c>
      <c r="C25" s="1">
        <v>2014</v>
      </c>
      <c r="D25" s="1">
        <v>2014</v>
      </c>
      <c r="E25" s="1">
        <v>2010</v>
      </c>
      <c r="F25" s="1" t="s">
        <v>306</v>
      </c>
      <c r="G25" s="1" t="s">
        <v>307</v>
      </c>
      <c r="H25" s="1" t="s">
        <v>387</v>
      </c>
      <c r="I25" s="1" t="s">
        <v>315</v>
      </c>
      <c r="J25" s="26" t="s">
        <v>322</v>
      </c>
      <c r="K25" s="1" t="s">
        <v>316</v>
      </c>
      <c r="N25" s="1" t="s">
        <v>312</v>
      </c>
      <c r="O25" s="1">
        <v>14.26</v>
      </c>
      <c r="P25" s="1" t="s">
        <v>318</v>
      </c>
    </row>
    <row r="26" spans="1:16" x14ac:dyDescent="0.35">
      <c r="A26" t="s">
        <v>181</v>
      </c>
      <c r="B26" s="1" t="s">
        <v>182</v>
      </c>
      <c r="C26" s="1">
        <v>2014</v>
      </c>
      <c r="D26" s="1">
        <v>2014</v>
      </c>
      <c r="E26" s="1">
        <v>2010</v>
      </c>
      <c r="F26" s="1" t="s">
        <v>306</v>
      </c>
      <c r="G26" s="1" t="s">
        <v>307</v>
      </c>
      <c r="H26" s="1" t="s">
        <v>387</v>
      </c>
      <c r="I26" s="1" t="s">
        <v>315</v>
      </c>
      <c r="J26" s="1">
        <v>1</v>
      </c>
      <c r="K26" s="1" t="s">
        <v>316</v>
      </c>
      <c r="N26" s="1" t="s">
        <v>312</v>
      </c>
      <c r="O26" s="1">
        <v>22.14</v>
      </c>
      <c r="P26" s="1" t="s">
        <v>318</v>
      </c>
    </row>
    <row r="27" spans="1:16" x14ac:dyDescent="0.35">
      <c r="A27" t="s">
        <v>181</v>
      </c>
      <c r="B27" s="1" t="s">
        <v>182</v>
      </c>
      <c r="C27" s="1">
        <v>2014</v>
      </c>
      <c r="D27" s="1">
        <v>2014</v>
      </c>
      <c r="E27" s="1">
        <v>2010</v>
      </c>
      <c r="F27" s="1" t="s">
        <v>306</v>
      </c>
      <c r="G27" s="1" t="s">
        <v>307</v>
      </c>
      <c r="H27" s="1" t="s">
        <v>387</v>
      </c>
      <c r="I27" s="1" t="s">
        <v>315</v>
      </c>
      <c r="J27" s="1">
        <v>1.5</v>
      </c>
      <c r="K27" s="1" t="s">
        <v>316</v>
      </c>
      <c r="N27" s="1" t="s">
        <v>312</v>
      </c>
      <c r="O27" s="1">
        <v>48.82</v>
      </c>
      <c r="P27" s="1" t="s">
        <v>318</v>
      </c>
    </row>
    <row r="28" spans="1:16" x14ac:dyDescent="0.35">
      <c r="A28" t="s">
        <v>181</v>
      </c>
      <c r="B28" s="1" t="s">
        <v>182</v>
      </c>
      <c r="C28" s="1">
        <v>2014</v>
      </c>
      <c r="D28" s="1">
        <v>2014</v>
      </c>
      <c r="E28" s="1">
        <v>2010</v>
      </c>
      <c r="F28" s="1" t="s">
        <v>306</v>
      </c>
      <c r="G28" s="1" t="s">
        <v>307</v>
      </c>
      <c r="H28" s="1" t="s">
        <v>387</v>
      </c>
      <c r="I28" s="1" t="s">
        <v>315</v>
      </c>
      <c r="J28" s="1">
        <v>2</v>
      </c>
      <c r="K28" s="1" t="s">
        <v>316</v>
      </c>
      <c r="N28" s="1" t="s">
        <v>312</v>
      </c>
      <c r="O28" s="1">
        <v>78.73</v>
      </c>
      <c r="P28" s="1" t="s">
        <v>318</v>
      </c>
    </row>
    <row r="29" spans="1:16" x14ac:dyDescent="0.35">
      <c r="A29" t="s">
        <v>181</v>
      </c>
      <c r="B29" s="1" t="s">
        <v>182</v>
      </c>
      <c r="C29" s="1">
        <v>2014</v>
      </c>
      <c r="D29" s="1">
        <v>2014</v>
      </c>
      <c r="E29" s="1">
        <v>2010</v>
      </c>
      <c r="F29" s="1" t="s">
        <v>306</v>
      </c>
      <c r="G29" s="1" t="s">
        <v>307</v>
      </c>
      <c r="H29" s="1" t="s">
        <v>387</v>
      </c>
      <c r="I29" s="1" t="s">
        <v>315</v>
      </c>
      <c r="J29" s="1">
        <v>3</v>
      </c>
      <c r="K29" s="1" t="s">
        <v>316</v>
      </c>
      <c r="N29" s="1" t="s">
        <v>312</v>
      </c>
      <c r="O29" s="1">
        <v>134.46</v>
      </c>
      <c r="P29" s="1" t="s">
        <v>318</v>
      </c>
    </row>
    <row r="30" spans="1:16" x14ac:dyDescent="0.35">
      <c r="A30" t="s">
        <v>181</v>
      </c>
      <c r="B30" s="1" t="s">
        <v>182</v>
      </c>
      <c r="C30" s="1">
        <v>2014</v>
      </c>
      <c r="D30" s="1">
        <v>2014</v>
      </c>
      <c r="E30" s="1">
        <v>2010</v>
      </c>
      <c r="F30" s="1" t="s">
        <v>306</v>
      </c>
      <c r="G30" s="1" t="s">
        <v>307</v>
      </c>
      <c r="H30" s="1" t="s">
        <v>387</v>
      </c>
      <c r="I30" s="1" t="s">
        <v>315</v>
      </c>
      <c r="J30" s="1">
        <v>4</v>
      </c>
      <c r="K30" s="1" t="s">
        <v>316</v>
      </c>
      <c r="N30" s="1" t="s">
        <v>312</v>
      </c>
      <c r="O30" s="1">
        <v>241.06</v>
      </c>
      <c r="P30" s="1" t="s">
        <v>318</v>
      </c>
    </row>
    <row r="31" spans="1:16" x14ac:dyDescent="0.35">
      <c r="A31" t="s">
        <v>181</v>
      </c>
      <c r="B31" s="1" t="s">
        <v>182</v>
      </c>
      <c r="C31" s="1">
        <v>2014</v>
      </c>
      <c r="D31" s="1">
        <v>2014</v>
      </c>
      <c r="E31" s="1">
        <v>2010</v>
      </c>
      <c r="F31" s="1" t="s">
        <v>306</v>
      </c>
      <c r="G31" s="1" t="s">
        <v>307</v>
      </c>
      <c r="H31" s="1" t="s">
        <v>387</v>
      </c>
      <c r="I31" s="1" t="s">
        <v>315</v>
      </c>
      <c r="J31" s="1">
        <v>6</v>
      </c>
      <c r="K31" s="1" t="s">
        <v>316</v>
      </c>
      <c r="N31" s="1" t="s">
        <v>312</v>
      </c>
      <c r="O31" s="1">
        <v>482.11</v>
      </c>
      <c r="P31" s="1" t="s">
        <v>318</v>
      </c>
    </row>
    <row r="32" spans="1:16" x14ac:dyDescent="0.35">
      <c r="A32" t="s">
        <v>181</v>
      </c>
      <c r="B32" s="1" t="s">
        <v>182</v>
      </c>
      <c r="C32" s="1">
        <v>2014</v>
      </c>
      <c r="D32" s="1">
        <v>2014</v>
      </c>
      <c r="E32" s="1">
        <v>2010</v>
      </c>
      <c r="F32" s="1" t="s">
        <v>306</v>
      </c>
      <c r="G32" s="1" t="s">
        <v>307</v>
      </c>
      <c r="H32" s="1" t="s">
        <v>387</v>
      </c>
      <c r="I32" s="1" t="s">
        <v>315</v>
      </c>
      <c r="J32" s="1">
        <v>8</v>
      </c>
      <c r="K32" s="1" t="s">
        <v>316</v>
      </c>
      <c r="N32" s="1" t="s">
        <v>312</v>
      </c>
      <c r="O32" s="1">
        <v>872.86</v>
      </c>
      <c r="P32" s="1" t="s">
        <v>318</v>
      </c>
    </row>
    <row r="33" spans="1:16" x14ac:dyDescent="0.35">
      <c r="A33" t="s">
        <v>181</v>
      </c>
      <c r="B33" s="1" t="s">
        <v>182</v>
      </c>
      <c r="C33" s="1">
        <v>2014</v>
      </c>
      <c r="D33" s="1">
        <v>2014</v>
      </c>
      <c r="E33" s="1">
        <v>2010</v>
      </c>
      <c r="F33" s="1" t="s">
        <v>306</v>
      </c>
      <c r="G33" s="1" t="s">
        <v>307</v>
      </c>
      <c r="H33" s="1" t="s">
        <v>387</v>
      </c>
      <c r="I33" s="1" t="s">
        <v>315</v>
      </c>
      <c r="J33" s="1">
        <v>10</v>
      </c>
      <c r="K33" s="1" t="s">
        <v>316</v>
      </c>
      <c r="N33" s="1" t="s">
        <v>312</v>
      </c>
      <c r="O33" s="1">
        <v>1442.99</v>
      </c>
      <c r="P33" s="1" t="s">
        <v>318</v>
      </c>
    </row>
    <row r="34" spans="1:16" x14ac:dyDescent="0.35">
      <c r="A34" t="s">
        <v>181</v>
      </c>
      <c r="B34" s="1" t="s">
        <v>182</v>
      </c>
      <c r="C34" s="1">
        <v>2014</v>
      </c>
      <c r="D34" s="1">
        <v>2014</v>
      </c>
      <c r="E34" s="1">
        <v>2010</v>
      </c>
      <c r="F34" s="1" t="s">
        <v>306</v>
      </c>
      <c r="G34" s="1" t="s">
        <v>307</v>
      </c>
      <c r="H34" s="1" t="s">
        <v>387</v>
      </c>
      <c r="I34" s="1" t="s">
        <v>315</v>
      </c>
      <c r="J34" s="1">
        <v>12</v>
      </c>
      <c r="K34" s="1" t="s">
        <v>316</v>
      </c>
      <c r="N34" s="1" t="s">
        <v>312</v>
      </c>
      <c r="O34" s="1">
        <v>2078.58</v>
      </c>
      <c r="P34" s="1" t="s">
        <v>318</v>
      </c>
    </row>
    <row r="35" spans="1:16" x14ac:dyDescent="0.35">
      <c r="A35" t="s">
        <v>181</v>
      </c>
      <c r="B35" s="1" t="s">
        <v>182</v>
      </c>
      <c r="C35" s="1">
        <v>2014</v>
      </c>
      <c r="D35" s="1">
        <v>2014</v>
      </c>
      <c r="E35" s="1">
        <v>2010</v>
      </c>
      <c r="F35" s="1" t="s">
        <v>306</v>
      </c>
      <c r="G35" s="1" t="s">
        <v>307</v>
      </c>
      <c r="H35" s="1" t="s">
        <v>387</v>
      </c>
      <c r="I35" s="1" t="s">
        <v>315</v>
      </c>
      <c r="J35" s="25" t="s">
        <v>319</v>
      </c>
      <c r="K35" s="1" t="s">
        <v>316</v>
      </c>
      <c r="N35" s="1" t="s">
        <v>313</v>
      </c>
      <c r="O35" s="1">
        <v>11.55</v>
      </c>
      <c r="P35" s="1" t="s">
        <v>318</v>
      </c>
    </row>
    <row r="36" spans="1:16" x14ac:dyDescent="0.35">
      <c r="A36" t="s">
        <v>181</v>
      </c>
      <c r="B36" s="1" t="s">
        <v>182</v>
      </c>
      <c r="C36" s="1">
        <v>2014</v>
      </c>
      <c r="D36" s="1">
        <v>2014</v>
      </c>
      <c r="E36" s="1">
        <v>2010</v>
      </c>
      <c r="F36" s="1" t="s">
        <v>306</v>
      </c>
      <c r="G36" s="1" t="s">
        <v>307</v>
      </c>
      <c r="H36" s="1" t="s">
        <v>387</v>
      </c>
      <c r="I36" s="1" t="s">
        <v>315</v>
      </c>
      <c r="J36" s="26" t="s">
        <v>322</v>
      </c>
      <c r="K36" s="1" t="s">
        <v>316</v>
      </c>
      <c r="N36" s="1" t="s">
        <v>313</v>
      </c>
      <c r="O36" s="1">
        <v>17.16</v>
      </c>
      <c r="P36" s="1" t="s">
        <v>318</v>
      </c>
    </row>
    <row r="37" spans="1:16" x14ac:dyDescent="0.35">
      <c r="A37" t="s">
        <v>181</v>
      </c>
      <c r="B37" s="1" t="s">
        <v>182</v>
      </c>
      <c r="C37" s="1">
        <v>2014</v>
      </c>
      <c r="D37" s="1">
        <v>2014</v>
      </c>
      <c r="E37" s="1">
        <v>2010</v>
      </c>
      <c r="F37" s="1" t="s">
        <v>306</v>
      </c>
      <c r="G37" s="1" t="s">
        <v>307</v>
      </c>
      <c r="H37" s="1" t="s">
        <v>387</v>
      </c>
      <c r="I37" s="1" t="s">
        <v>315</v>
      </c>
      <c r="J37" s="1">
        <v>1</v>
      </c>
      <c r="K37" s="1" t="s">
        <v>316</v>
      </c>
      <c r="N37" s="1" t="s">
        <v>313</v>
      </c>
      <c r="O37" s="1">
        <v>25.74</v>
      </c>
      <c r="P37" s="1" t="s">
        <v>318</v>
      </c>
    </row>
    <row r="38" spans="1:16" x14ac:dyDescent="0.35">
      <c r="A38" t="s">
        <v>181</v>
      </c>
      <c r="B38" s="1" t="s">
        <v>182</v>
      </c>
      <c r="C38" s="1">
        <v>2014</v>
      </c>
      <c r="D38" s="1">
        <v>2014</v>
      </c>
      <c r="E38" s="1">
        <v>2010</v>
      </c>
      <c r="F38" s="1" t="s">
        <v>306</v>
      </c>
      <c r="G38" s="1" t="s">
        <v>307</v>
      </c>
      <c r="H38" s="1" t="s">
        <v>387</v>
      </c>
      <c r="I38" s="1" t="s">
        <v>315</v>
      </c>
      <c r="J38" s="1">
        <v>1.5</v>
      </c>
      <c r="K38" s="1" t="s">
        <v>316</v>
      </c>
      <c r="N38" s="1" t="s">
        <v>313</v>
      </c>
      <c r="O38" s="1">
        <v>57.2</v>
      </c>
      <c r="P38" s="1" t="s">
        <v>318</v>
      </c>
    </row>
    <row r="39" spans="1:16" x14ac:dyDescent="0.35">
      <c r="A39" t="s">
        <v>181</v>
      </c>
      <c r="B39" s="1" t="s">
        <v>182</v>
      </c>
      <c r="C39" s="1">
        <v>2014</v>
      </c>
      <c r="D39" s="1">
        <v>2014</v>
      </c>
      <c r="E39" s="1">
        <v>2010</v>
      </c>
      <c r="F39" s="1" t="s">
        <v>306</v>
      </c>
      <c r="G39" s="1" t="s">
        <v>307</v>
      </c>
      <c r="H39" s="1" t="s">
        <v>387</v>
      </c>
      <c r="I39" s="1" t="s">
        <v>315</v>
      </c>
      <c r="J39" s="1">
        <v>2</v>
      </c>
      <c r="K39" s="1" t="s">
        <v>316</v>
      </c>
      <c r="N39" s="1" t="s">
        <v>313</v>
      </c>
      <c r="O39" s="1">
        <v>92.73</v>
      </c>
      <c r="P39" s="1" t="s">
        <v>318</v>
      </c>
    </row>
    <row r="40" spans="1:16" x14ac:dyDescent="0.35">
      <c r="A40" t="s">
        <v>181</v>
      </c>
      <c r="B40" s="1" t="s">
        <v>182</v>
      </c>
      <c r="C40" s="1">
        <v>2014</v>
      </c>
      <c r="D40" s="1">
        <v>2014</v>
      </c>
      <c r="E40" s="1">
        <v>2010</v>
      </c>
      <c r="F40" s="1" t="s">
        <v>306</v>
      </c>
      <c r="G40" s="1" t="s">
        <v>307</v>
      </c>
      <c r="H40" s="1" t="s">
        <v>387</v>
      </c>
      <c r="I40" s="1" t="s">
        <v>315</v>
      </c>
      <c r="J40" s="1">
        <v>3</v>
      </c>
      <c r="K40" s="1" t="s">
        <v>316</v>
      </c>
      <c r="N40" s="1" t="s">
        <v>313</v>
      </c>
      <c r="O40" s="1">
        <v>158.29</v>
      </c>
      <c r="P40" s="1" t="s">
        <v>318</v>
      </c>
    </row>
    <row r="41" spans="1:16" x14ac:dyDescent="0.35">
      <c r="A41" t="s">
        <v>181</v>
      </c>
      <c r="B41" s="1" t="s">
        <v>182</v>
      </c>
      <c r="C41" s="1">
        <v>2014</v>
      </c>
      <c r="D41" s="1">
        <v>2014</v>
      </c>
      <c r="E41" s="1">
        <v>2010</v>
      </c>
      <c r="F41" s="1" t="s">
        <v>306</v>
      </c>
      <c r="G41" s="1" t="s">
        <v>307</v>
      </c>
      <c r="H41" s="1" t="s">
        <v>387</v>
      </c>
      <c r="I41" s="1" t="s">
        <v>315</v>
      </c>
      <c r="J41" s="1">
        <v>4</v>
      </c>
      <c r="K41" s="1" t="s">
        <v>316</v>
      </c>
      <c r="N41" s="1" t="s">
        <v>313</v>
      </c>
      <c r="O41" s="1">
        <v>281.49</v>
      </c>
      <c r="P41" s="1" t="s">
        <v>318</v>
      </c>
    </row>
    <row r="42" spans="1:16" x14ac:dyDescent="0.35">
      <c r="A42" t="s">
        <v>181</v>
      </c>
      <c r="B42" s="1" t="s">
        <v>182</v>
      </c>
      <c r="C42" s="1">
        <v>2014</v>
      </c>
      <c r="D42" s="1">
        <v>2014</v>
      </c>
      <c r="E42" s="1">
        <v>2010</v>
      </c>
      <c r="F42" s="1" t="s">
        <v>306</v>
      </c>
      <c r="G42" s="1" t="s">
        <v>307</v>
      </c>
      <c r="H42" s="1" t="s">
        <v>387</v>
      </c>
      <c r="I42" s="1" t="s">
        <v>315</v>
      </c>
      <c r="J42" s="1">
        <v>6</v>
      </c>
      <c r="K42" s="1" t="s">
        <v>316</v>
      </c>
      <c r="N42" s="1" t="s">
        <v>313</v>
      </c>
      <c r="O42" s="1">
        <v>563.20000000000005</v>
      </c>
      <c r="P42" s="1" t="s">
        <v>318</v>
      </c>
    </row>
    <row r="43" spans="1:16" x14ac:dyDescent="0.35">
      <c r="A43" t="s">
        <v>181</v>
      </c>
      <c r="B43" s="1" t="s">
        <v>182</v>
      </c>
      <c r="C43" s="1">
        <v>2014</v>
      </c>
      <c r="D43" s="1">
        <v>2014</v>
      </c>
      <c r="E43" s="1">
        <v>2010</v>
      </c>
      <c r="F43" s="1" t="s">
        <v>306</v>
      </c>
      <c r="G43" s="1" t="s">
        <v>307</v>
      </c>
      <c r="H43" s="1" t="s">
        <v>387</v>
      </c>
      <c r="I43" s="1" t="s">
        <v>315</v>
      </c>
      <c r="J43" s="1">
        <v>8</v>
      </c>
      <c r="K43" s="1" t="s">
        <v>316</v>
      </c>
      <c r="N43" s="1" t="s">
        <v>313</v>
      </c>
      <c r="O43" s="1">
        <v>1020.58</v>
      </c>
      <c r="P43" s="1" t="s">
        <v>318</v>
      </c>
    </row>
    <row r="44" spans="1:16" x14ac:dyDescent="0.35">
      <c r="A44" t="s">
        <v>181</v>
      </c>
      <c r="B44" s="1" t="s">
        <v>182</v>
      </c>
      <c r="C44" s="1">
        <v>2014</v>
      </c>
      <c r="D44" s="1">
        <v>2014</v>
      </c>
      <c r="E44" s="1">
        <v>2010</v>
      </c>
      <c r="F44" s="1" t="s">
        <v>306</v>
      </c>
      <c r="G44" s="1" t="s">
        <v>307</v>
      </c>
      <c r="H44" s="1" t="s">
        <v>387</v>
      </c>
      <c r="I44" s="1" t="s">
        <v>315</v>
      </c>
      <c r="J44" s="1">
        <v>10</v>
      </c>
      <c r="K44" s="1" t="s">
        <v>316</v>
      </c>
      <c r="N44" s="1" t="s">
        <v>313</v>
      </c>
      <c r="O44" s="1">
        <v>1689.42</v>
      </c>
      <c r="P44" s="1" t="s">
        <v>318</v>
      </c>
    </row>
    <row r="45" spans="1:16" x14ac:dyDescent="0.35">
      <c r="A45" t="s">
        <v>181</v>
      </c>
      <c r="B45" s="1" t="s">
        <v>182</v>
      </c>
      <c r="C45" s="1">
        <v>2014</v>
      </c>
      <c r="D45" s="1">
        <v>2014</v>
      </c>
      <c r="E45" s="1">
        <v>2010</v>
      </c>
      <c r="F45" s="1" t="s">
        <v>306</v>
      </c>
      <c r="G45" s="1" t="s">
        <v>307</v>
      </c>
      <c r="H45" s="1" t="s">
        <v>387</v>
      </c>
      <c r="I45" s="1" t="s">
        <v>315</v>
      </c>
      <c r="J45" s="1">
        <v>12</v>
      </c>
      <c r="K45" s="1" t="s">
        <v>316</v>
      </c>
      <c r="N45" s="1" t="s">
        <v>313</v>
      </c>
      <c r="O45" s="1">
        <v>2429.92</v>
      </c>
      <c r="P45" s="1" t="s">
        <v>318</v>
      </c>
    </row>
    <row r="46" spans="1:16" x14ac:dyDescent="0.35">
      <c r="A46" t="s">
        <v>181</v>
      </c>
      <c r="B46" s="1" t="s">
        <v>182</v>
      </c>
      <c r="C46" s="1">
        <v>2012</v>
      </c>
      <c r="D46" s="1">
        <v>2012</v>
      </c>
      <c r="E46" s="1">
        <v>2010</v>
      </c>
      <c r="F46" s="1" t="s">
        <v>306</v>
      </c>
      <c r="G46" s="1" t="s">
        <v>307</v>
      </c>
      <c r="H46" s="1" t="s">
        <v>308</v>
      </c>
      <c r="I46" s="1" t="s">
        <v>309</v>
      </c>
      <c r="J46" s="1">
        <v>25000</v>
      </c>
      <c r="K46" s="1" t="s">
        <v>310</v>
      </c>
      <c r="N46" s="1" t="s">
        <v>312</v>
      </c>
      <c r="O46" s="1">
        <v>4.6100000000000003</v>
      </c>
      <c r="P46" s="1" t="s">
        <v>311</v>
      </c>
    </row>
    <row r="47" spans="1:16" x14ac:dyDescent="0.35">
      <c r="A47" t="s">
        <v>181</v>
      </c>
      <c r="B47" s="1" t="s">
        <v>182</v>
      </c>
      <c r="C47" s="1">
        <v>2012</v>
      </c>
      <c r="D47" s="1">
        <v>2012</v>
      </c>
      <c r="E47" s="1">
        <v>2010</v>
      </c>
      <c r="F47" s="1" t="s">
        <v>306</v>
      </c>
      <c r="G47" s="1" t="s">
        <v>307</v>
      </c>
      <c r="H47" s="1" t="s">
        <v>308</v>
      </c>
      <c r="I47" s="1" t="s">
        <v>309</v>
      </c>
      <c r="J47" s="1">
        <v>225000</v>
      </c>
      <c r="K47" s="1" t="s">
        <v>310</v>
      </c>
      <c r="N47" s="1" t="s">
        <v>312</v>
      </c>
      <c r="O47" s="1">
        <v>2.96</v>
      </c>
      <c r="P47" s="1" t="s">
        <v>311</v>
      </c>
    </row>
    <row r="48" spans="1:16" x14ac:dyDescent="0.35">
      <c r="A48" t="s">
        <v>181</v>
      </c>
      <c r="B48" s="1" t="s">
        <v>182</v>
      </c>
      <c r="C48" s="1">
        <v>2012</v>
      </c>
      <c r="D48" s="1">
        <v>2012</v>
      </c>
      <c r="E48" s="1">
        <v>2010</v>
      </c>
      <c r="F48" s="1" t="s">
        <v>306</v>
      </c>
      <c r="G48" s="1" t="s">
        <v>307</v>
      </c>
      <c r="H48" s="1" t="s">
        <v>308</v>
      </c>
      <c r="I48" s="1" t="s">
        <v>309</v>
      </c>
      <c r="J48" s="1">
        <v>250000</v>
      </c>
      <c r="K48" s="1" t="s">
        <v>310</v>
      </c>
      <c r="N48" s="1" t="s">
        <v>312</v>
      </c>
      <c r="O48" s="1">
        <v>2.31</v>
      </c>
      <c r="P48" s="1" t="s">
        <v>311</v>
      </c>
    </row>
    <row r="49" spans="1:16" x14ac:dyDescent="0.35">
      <c r="A49" t="s">
        <v>181</v>
      </c>
      <c r="B49" s="1" t="s">
        <v>182</v>
      </c>
      <c r="C49" s="1">
        <v>2012</v>
      </c>
      <c r="D49" s="1">
        <v>2012</v>
      </c>
      <c r="E49" s="1">
        <v>2010</v>
      </c>
      <c r="F49" s="1" t="s">
        <v>306</v>
      </c>
      <c r="G49" s="1" t="s">
        <v>307</v>
      </c>
      <c r="H49" s="1" t="s">
        <v>308</v>
      </c>
      <c r="I49" s="1" t="s">
        <v>309</v>
      </c>
      <c r="J49" s="1">
        <v>25000</v>
      </c>
      <c r="K49" s="1" t="s">
        <v>310</v>
      </c>
      <c r="N49" s="1" t="s">
        <v>313</v>
      </c>
      <c r="O49" s="1">
        <v>5.92</v>
      </c>
      <c r="P49" s="1" t="s">
        <v>311</v>
      </c>
    </row>
    <row r="50" spans="1:16" x14ac:dyDescent="0.35">
      <c r="A50" t="s">
        <v>181</v>
      </c>
      <c r="B50" s="1" t="s">
        <v>182</v>
      </c>
      <c r="C50" s="1">
        <v>2012</v>
      </c>
      <c r="D50" s="1">
        <v>2012</v>
      </c>
      <c r="E50" s="1">
        <v>2010</v>
      </c>
      <c r="F50" s="1" t="s">
        <v>306</v>
      </c>
      <c r="G50" s="1" t="s">
        <v>307</v>
      </c>
      <c r="H50" s="1" t="s">
        <v>308</v>
      </c>
      <c r="I50" s="1" t="s">
        <v>309</v>
      </c>
      <c r="J50" s="1">
        <v>225000</v>
      </c>
      <c r="K50" s="1" t="s">
        <v>310</v>
      </c>
      <c r="N50" s="1" t="s">
        <v>313</v>
      </c>
      <c r="O50" s="1">
        <v>4.1500000000000004</v>
      </c>
      <c r="P50" s="1" t="s">
        <v>311</v>
      </c>
    </row>
    <row r="51" spans="1:16" x14ac:dyDescent="0.35">
      <c r="A51" t="s">
        <v>181</v>
      </c>
      <c r="B51" s="1" t="s">
        <v>182</v>
      </c>
      <c r="C51" s="1">
        <v>2012</v>
      </c>
      <c r="D51" s="1">
        <v>2012</v>
      </c>
      <c r="E51" s="1">
        <v>2010</v>
      </c>
      <c r="F51" s="1" t="s">
        <v>306</v>
      </c>
      <c r="G51" s="1" t="s">
        <v>307</v>
      </c>
      <c r="H51" s="1" t="s">
        <v>308</v>
      </c>
      <c r="I51" s="1" t="s">
        <v>309</v>
      </c>
      <c r="J51" s="1">
        <v>250000</v>
      </c>
      <c r="K51" s="1" t="s">
        <v>310</v>
      </c>
      <c r="N51" s="1" t="s">
        <v>313</v>
      </c>
      <c r="O51" s="1">
        <v>2.95</v>
      </c>
      <c r="P51" s="1" t="s">
        <v>311</v>
      </c>
    </row>
    <row r="52" spans="1:16" x14ac:dyDescent="0.35">
      <c r="A52" t="s">
        <v>181</v>
      </c>
      <c r="B52" s="1" t="s">
        <v>182</v>
      </c>
      <c r="C52" s="1">
        <v>2012</v>
      </c>
      <c r="D52" s="1">
        <v>2012</v>
      </c>
      <c r="E52" s="1">
        <v>2010</v>
      </c>
      <c r="F52" s="1" t="s">
        <v>306</v>
      </c>
      <c r="G52" s="1" t="s">
        <v>307</v>
      </c>
      <c r="H52" s="1" t="s">
        <v>314</v>
      </c>
      <c r="I52" s="1" t="s">
        <v>315</v>
      </c>
      <c r="J52" s="25" t="s">
        <v>319</v>
      </c>
      <c r="K52" s="1" t="s">
        <v>316</v>
      </c>
      <c r="N52" s="1" t="s">
        <v>317</v>
      </c>
      <c r="O52" s="24">
        <v>12.1</v>
      </c>
      <c r="P52" s="1" t="s">
        <v>318</v>
      </c>
    </row>
    <row r="53" spans="1:16" x14ac:dyDescent="0.35">
      <c r="A53" t="s">
        <v>181</v>
      </c>
      <c r="B53" s="1" t="s">
        <v>182</v>
      </c>
      <c r="C53" s="1">
        <v>2012</v>
      </c>
      <c r="D53" s="1">
        <v>2012</v>
      </c>
      <c r="E53" s="1">
        <v>2010</v>
      </c>
      <c r="F53" s="1" t="s">
        <v>306</v>
      </c>
      <c r="G53" s="1" t="s">
        <v>307</v>
      </c>
      <c r="H53" s="1" t="s">
        <v>314</v>
      </c>
      <c r="I53" s="1" t="s">
        <v>315</v>
      </c>
      <c r="J53" s="26" t="s">
        <v>320</v>
      </c>
      <c r="K53" s="1" t="s">
        <v>316</v>
      </c>
      <c r="N53" s="1" t="s">
        <v>317</v>
      </c>
      <c r="O53" s="1">
        <v>14.26</v>
      </c>
      <c r="P53" s="1" t="s">
        <v>318</v>
      </c>
    </row>
    <row r="54" spans="1:16" x14ac:dyDescent="0.35">
      <c r="A54" t="s">
        <v>181</v>
      </c>
      <c r="B54" s="1" t="s">
        <v>182</v>
      </c>
      <c r="C54" s="1">
        <v>2012</v>
      </c>
      <c r="D54" s="1">
        <v>2012</v>
      </c>
      <c r="E54" s="1">
        <v>2010</v>
      </c>
      <c r="F54" s="1" t="s">
        <v>306</v>
      </c>
      <c r="G54" s="1" t="s">
        <v>307</v>
      </c>
      <c r="H54" s="1" t="s">
        <v>314</v>
      </c>
      <c r="I54" s="1" t="s">
        <v>315</v>
      </c>
      <c r="J54" s="26" t="s">
        <v>322</v>
      </c>
      <c r="K54" s="1" t="s">
        <v>316</v>
      </c>
      <c r="N54" s="1" t="s">
        <v>317</v>
      </c>
      <c r="O54" s="1">
        <v>18.36</v>
      </c>
      <c r="P54" s="1" t="s">
        <v>318</v>
      </c>
    </row>
    <row r="55" spans="1:16" x14ac:dyDescent="0.35">
      <c r="A55" t="s">
        <v>181</v>
      </c>
      <c r="B55" s="1" t="s">
        <v>182</v>
      </c>
      <c r="C55" s="1">
        <v>2012</v>
      </c>
      <c r="D55" s="1">
        <v>2012</v>
      </c>
      <c r="E55" s="1">
        <v>2010</v>
      </c>
      <c r="F55" s="1" t="s">
        <v>306</v>
      </c>
      <c r="G55" s="1" t="s">
        <v>307</v>
      </c>
      <c r="H55" s="1" t="s">
        <v>314</v>
      </c>
      <c r="I55" s="1" t="s">
        <v>315</v>
      </c>
      <c r="J55" s="1">
        <v>1</v>
      </c>
      <c r="K55" s="1" t="s">
        <v>316</v>
      </c>
      <c r="N55" s="1" t="s">
        <v>317</v>
      </c>
      <c r="O55" s="1">
        <v>27.54</v>
      </c>
      <c r="P55" s="1" t="s">
        <v>318</v>
      </c>
    </row>
    <row r="56" spans="1:16" x14ac:dyDescent="0.35">
      <c r="A56" t="s">
        <v>181</v>
      </c>
      <c r="B56" s="1" t="s">
        <v>182</v>
      </c>
      <c r="C56" s="1">
        <v>2012</v>
      </c>
      <c r="D56" s="1">
        <v>2012</v>
      </c>
      <c r="E56" s="1">
        <v>2010</v>
      </c>
      <c r="F56" s="1" t="s">
        <v>306</v>
      </c>
      <c r="G56" s="1" t="s">
        <v>307</v>
      </c>
      <c r="H56" s="1" t="s">
        <v>314</v>
      </c>
      <c r="I56" s="1" t="s">
        <v>315</v>
      </c>
      <c r="J56" s="1">
        <v>1.5</v>
      </c>
      <c r="K56" s="1" t="s">
        <v>316</v>
      </c>
      <c r="N56" s="1" t="s">
        <v>317</v>
      </c>
      <c r="O56" s="1">
        <v>61.56</v>
      </c>
      <c r="P56" s="1" t="s">
        <v>318</v>
      </c>
    </row>
    <row r="57" spans="1:16" x14ac:dyDescent="0.35">
      <c r="A57" t="s">
        <v>181</v>
      </c>
      <c r="B57" s="1" t="s">
        <v>182</v>
      </c>
      <c r="C57" s="1">
        <v>2012</v>
      </c>
      <c r="D57" s="1">
        <v>2012</v>
      </c>
      <c r="E57" s="1">
        <v>2010</v>
      </c>
      <c r="F57" s="1" t="s">
        <v>306</v>
      </c>
      <c r="G57" s="1" t="s">
        <v>307</v>
      </c>
      <c r="H57" s="1" t="s">
        <v>314</v>
      </c>
      <c r="I57" s="1" t="s">
        <v>315</v>
      </c>
      <c r="J57" s="1">
        <v>2</v>
      </c>
      <c r="K57" s="1" t="s">
        <v>316</v>
      </c>
      <c r="N57" s="1" t="s">
        <v>317</v>
      </c>
      <c r="O57" s="1">
        <v>104.87</v>
      </c>
      <c r="P57" s="1" t="s">
        <v>318</v>
      </c>
    </row>
    <row r="58" spans="1:16" x14ac:dyDescent="0.35">
      <c r="A58" t="s">
        <v>181</v>
      </c>
      <c r="B58" s="1" t="s">
        <v>182</v>
      </c>
      <c r="C58" s="1">
        <v>2012</v>
      </c>
      <c r="D58" s="1">
        <v>2012</v>
      </c>
      <c r="E58" s="1">
        <v>2010</v>
      </c>
      <c r="F58" s="1" t="s">
        <v>306</v>
      </c>
      <c r="G58" s="1" t="s">
        <v>307</v>
      </c>
      <c r="H58" s="1" t="s">
        <v>314</v>
      </c>
      <c r="I58" s="1" t="s">
        <v>315</v>
      </c>
      <c r="J58" s="1">
        <v>3</v>
      </c>
      <c r="K58" s="1" t="s">
        <v>316</v>
      </c>
      <c r="N58" s="1" t="s">
        <v>317</v>
      </c>
      <c r="O58" s="1">
        <v>222.59</v>
      </c>
      <c r="P58" s="1" t="s">
        <v>318</v>
      </c>
    </row>
    <row r="59" spans="1:16" x14ac:dyDescent="0.35">
      <c r="A59" t="s">
        <v>181</v>
      </c>
      <c r="B59" s="1" t="s">
        <v>182</v>
      </c>
      <c r="C59" s="1">
        <v>2012</v>
      </c>
      <c r="D59" s="1">
        <v>2012</v>
      </c>
      <c r="E59" s="1">
        <v>2010</v>
      </c>
      <c r="F59" s="1" t="s">
        <v>306</v>
      </c>
      <c r="G59" s="1" t="s">
        <v>307</v>
      </c>
      <c r="H59" s="1" t="s">
        <v>314</v>
      </c>
      <c r="I59" s="1" t="s">
        <v>315</v>
      </c>
      <c r="J59" s="1">
        <v>4</v>
      </c>
      <c r="K59" s="1" t="s">
        <v>316</v>
      </c>
      <c r="N59" s="1" t="s">
        <v>317</v>
      </c>
      <c r="O59" s="1">
        <v>365.9</v>
      </c>
      <c r="P59" s="1" t="s">
        <v>318</v>
      </c>
    </row>
    <row r="60" spans="1:16" x14ac:dyDescent="0.35">
      <c r="A60" t="s">
        <v>181</v>
      </c>
      <c r="B60" s="1" t="s">
        <v>182</v>
      </c>
      <c r="C60" s="1">
        <v>2012</v>
      </c>
      <c r="D60" s="1">
        <v>2012</v>
      </c>
      <c r="E60" s="1">
        <v>2010</v>
      </c>
      <c r="F60" s="1" t="s">
        <v>306</v>
      </c>
      <c r="G60" s="1" t="s">
        <v>307</v>
      </c>
      <c r="H60" s="1" t="s">
        <v>314</v>
      </c>
      <c r="I60" s="1" t="s">
        <v>315</v>
      </c>
      <c r="J60" s="1">
        <v>6</v>
      </c>
      <c r="K60" s="1" t="s">
        <v>316</v>
      </c>
      <c r="N60" s="1" t="s">
        <v>317</v>
      </c>
      <c r="O60" s="1">
        <v>663.01</v>
      </c>
      <c r="P60" s="1" t="s">
        <v>318</v>
      </c>
    </row>
    <row r="61" spans="1:16" x14ac:dyDescent="0.35">
      <c r="A61" t="s">
        <v>181</v>
      </c>
      <c r="B61" s="1" t="s">
        <v>182</v>
      </c>
      <c r="C61" s="1">
        <v>2012</v>
      </c>
      <c r="D61" s="1">
        <v>2012</v>
      </c>
      <c r="E61" s="1">
        <v>2010</v>
      </c>
      <c r="F61" s="1" t="s">
        <v>306</v>
      </c>
      <c r="G61" s="1" t="s">
        <v>307</v>
      </c>
      <c r="H61" s="1" t="s">
        <v>314</v>
      </c>
      <c r="I61" s="1" t="s">
        <v>315</v>
      </c>
      <c r="J61" s="1">
        <v>8</v>
      </c>
      <c r="K61" s="1" t="s">
        <v>316</v>
      </c>
      <c r="N61" s="1" t="s">
        <v>317</v>
      </c>
      <c r="O61" s="1">
        <v>1587.6</v>
      </c>
      <c r="P61" s="1" t="s">
        <v>318</v>
      </c>
    </row>
    <row r="62" spans="1:16" x14ac:dyDescent="0.35">
      <c r="A62" t="s">
        <v>181</v>
      </c>
      <c r="B62" s="1" t="s">
        <v>182</v>
      </c>
      <c r="C62" s="1">
        <v>2012</v>
      </c>
      <c r="D62" s="1">
        <v>2012</v>
      </c>
      <c r="E62" s="1">
        <v>2010</v>
      </c>
      <c r="F62" s="1" t="s">
        <v>306</v>
      </c>
      <c r="G62" s="1" t="s">
        <v>307</v>
      </c>
      <c r="H62" s="1" t="s">
        <v>314</v>
      </c>
      <c r="I62" s="1" t="s">
        <v>315</v>
      </c>
      <c r="J62" s="1">
        <v>10</v>
      </c>
      <c r="K62" s="1" t="s">
        <v>316</v>
      </c>
      <c r="N62" s="1" t="s">
        <v>317</v>
      </c>
      <c r="O62" s="1">
        <v>2395.44</v>
      </c>
      <c r="P62" s="1" t="s">
        <v>318</v>
      </c>
    </row>
    <row r="63" spans="1:16" x14ac:dyDescent="0.35">
      <c r="A63" t="s">
        <v>181</v>
      </c>
      <c r="B63" s="1" t="s">
        <v>182</v>
      </c>
      <c r="C63" s="1">
        <v>2012</v>
      </c>
      <c r="D63" s="1">
        <v>2012</v>
      </c>
      <c r="E63" s="1">
        <v>2010</v>
      </c>
      <c r="F63" s="1" t="s">
        <v>306</v>
      </c>
      <c r="G63" s="1" t="s">
        <v>307</v>
      </c>
      <c r="H63" s="1" t="s">
        <v>314</v>
      </c>
      <c r="I63" s="1" t="s">
        <v>315</v>
      </c>
      <c r="J63" s="1">
        <v>12</v>
      </c>
      <c r="K63" s="1" t="s">
        <v>316</v>
      </c>
      <c r="N63" s="1" t="s">
        <v>317</v>
      </c>
      <c r="O63" s="1">
        <v>2691.36</v>
      </c>
      <c r="P63" s="1" t="s">
        <v>318</v>
      </c>
    </row>
    <row r="64" spans="1:16" x14ac:dyDescent="0.35">
      <c r="A64" t="s">
        <v>181</v>
      </c>
      <c r="B64" s="1" t="s">
        <v>182</v>
      </c>
      <c r="C64" s="1">
        <v>2012</v>
      </c>
      <c r="D64" s="1">
        <v>2012</v>
      </c>
      <c r="E64" s="1">
        <v>2010</v>
      </c>
      <c r="F64" s="1" t="s">
        <v>306</v>
      </c>
      <c r="G64" s="1" t="s">
        <v>307</v>
      </c>
      <c r="H64" s="1" t="s">
        <v>308</v>
      </c>
      <c r="I64" s="1" t="s">
        <v>309</v>
      </c>
      <c r="J64" s="1" t="s">
        <v>323</v>
      </c>
      <c r="N64" s="1" t="s">
        <v>312</v>
      </c>
      <c r="O64" s="1">
        <v>2.87</v>
      </c>
      <c r="P64" s="1" t="s">
        <v>311</v>
      </c>
    </row>
    <row r="65" spans="1:16" x14ac:dyDescent="0.35">
      <c r="A65" t="s">
        <v>181</v>
      </c>
      <c r="B65" s="1" t="s">
        <v>182</v>
      </c>
      <c r="C65" s="1">
        <v>2012</v>
      </c>
      <c r="D65" s="1">
        <v>2012</v>
      </c>
      <c r="E65" s="1">
        <v>2010</v>
      </c>
      <c r="F65" s="1" t="s">
        <v>306</v>
      </c>
      <c r="G65" s="1" t="s">
        <v>307</v>
      </c>
      <c r="H65" s="1" t="s">
        <v>308</v>
      </c>
      <c r="I65" s="1" t="s">
        <v>309</v>
      </c>
      <c r="J65" s="1" t="s">
        <v>323</v>
      </c>
      <c r="N65" s="1" t="s">
        <v>313</v>
      </c>
      <c r="O65" s="1">
        <v>3.11</v>
      </c>
      <c r="P65" s="1" t="s">
        <v>311</v>
      </c>
    </row>
    <row r="66" spans="1:16" x14ac:dyDescent="0.35">
      <c r="A66" t="s">
        <v>181</v>
      </c>
      <c r="B66" s="1" t="s">
        <v>182</v>
      </c>
      <c r="C66" s="1">
        <v>2012</v>
      </c>
      <c r="D66" s="1">
        <v>2012</v>
      </c>
      <c r="E66" s="1">
        <v>2010</v>
      </c>
      <c r="F66" s="1" t="s">
        <v>306</v>
      </c>
      <c r="G66" s="1" t="s">
        <v>307</v>
      </c>
      <c r="H66" s="1" t="s">
        <v>308</v>
      </c>
      <c r="I66" s="1" t="s">
        <v>309</v>
      </c>
      <c r="J66" s="1" t="s">
        <v>324</v>
      </c>
      <c r="N66" s="1" t="s">
        <v>313</v>
      </c>
      <c r="O66" s="1">
        <v>3.76</v>
      </c>
      <c r="P66" s="1" t="s">
        <v>311</v>
      </c>
    </row>
    <row r="67" spans="1:16" x14ac:dyDescent="0.35">
      <c r="A67" t="s">
        <v>181</v>
      </c>
      <c r="B67" s="1" t="s">
        <v>182</v>
      </c>
      <c r="C67" s="1">
        <v>2012</v>
      </c>
      <c r="D67" s="1">
        <v>2012</v>
      </c>
      <c r="E67" s="1">
        <v>2010</v>
      </c>
      <c r="F67" s="1" t="s">
        <v>306</v>
      </c>
      <c r="G67" s="1" t="s">
        <v>307</v>
      </c>
      <c r="H67" s="1" t="s">
        <v>308</v>
      </c>
      <c r="I67" s="1" t="s">
        <v>309</v>
      </c>
      <c r="J67" s="1" t="s">
        <v>324</v>
      </c>
      <c r="N67" s="1" t="s">
        <v>313</v>
      </c>
      <c r="O67" s="1">
        <v>3.4</v>
      </c>
      <c r="P67" s="1" t="s">
        <v>311</v>
      </c>
    </row>
    <row r="68" spans="1:16" x14ac:dyDescent="0.35">
      <c r="A68" t="s">
        <v>181</v>
      </c>
      <c r="B68" s="1" t="s">
        <v>182</v>
      </c>
      <c r="C68" s="1">
        <v>2012</v>
      </c>
      <c r="D68" s="1">
        <v>2012</v>
      </c>
      <c r="E68" s="1">
        <v>2010</v>
      </c>
      <c r="F68" s="1" t="s">
        <v>306</v>
      </c>
      <c r="G68" s="1" t="s">
        <v>307</v>
      </c>
      <c r="H68" s="1" t="s">
        <v>314</v>
      </c>
      <c r="I68" s="1" t="s">
        <v>325</v>
      </c>
      <c r="N68" s="1" t="s">
        <v>312</v>
      </c>
      <c r="O68" s="1">
        <v>32.299999999999997</v>
      </c>
      <c r="P68" s="1" t="s">
        <v>326</v>
      </c>
    </row>
    <row r="69" spans="1:16" x14ac:dyDescent="0.35">
      <c r="A69" t="s">
        <v>181</v>
      </c>
      <c r="B69" s="1" t="s">
        <v>182</v>
      </c>
      <c r="C69" s="1">
        <v>2012</v>
      </c>
      <c r="D69" s="1">
        <v>2012</v>
      </c>
      <c r="E69" s="1">
        <v>2010</v>
      </c>
      <c r="F69" s="1" t="s">
        <v>306</v>
      </c>
      <c r="G69" s="1" t="s">
        <v>307</v>
      </c>
      <c r="H69" s="1" t="s">
        <v>314</v>
      </c>
      <c r="I69" s="1" t="s">
        <v>325</v>
      </c>
      <c r="N69" s="1" t="s">
        <v>313</v>
      </c>
      <c r="O69" s="1">
        <v>36.299999999999997</v>
      </c>
      <c r="P69" s="1" t="s">
        <v>326</v>
      </c>
    </row>
    <row r="70" spans="1:16" x14ac:dyDescent="0.35">
      <c r="A70" t="s">
        <v>181</v>
      </c>
      <c r="B70" s="1" t="s">
        <v>182</v>
      </c>
      <c r="C70" s="1">
        <v>2012</v>
      </c>
      <c r="D70" s="1">
        <v>2012</v>
      </c>
      <c r="E70" s="1">
        <v>2010</v>
      </c>
      <c r="F70" s="1" t="s">
        <v>306</v>
      </c>
      <c r="G70" s="1" t="s">
        <v>307</v>
      </c>
      <c r="H70" s="1" t="s">
        <v>387</v>
      </c>
      <c r="I70" s="1" t="s">
        <v>315</v>
      </c>
      <c r="J70" s="25" t="s">
        <v>319</v>
      </c>
      <c r="K70" s="1" t="s">
        <v>316</v>
      </c>
      <c r="N70" s="1" t="s">
        <v>312</v>
      </c>
      <c r="O70" s="1">
        <v>9.4</v>
      </c>
      <c r="P70" s="1" t="s">
        <v>318</v>
      </c>
    </row>
    <row r="71" spans="1:16" x14ac:dyDescent="0.35">
      <c r="A71" t="s">
        <v>181</v>
      </c>
      <c r="B71" s="1" t="s">
        <v>182</v>
      </c>
      <c r="C71" s="1">
        <v>2012</v>
      </c>
      <c r="D71" s="1">
        <v>2012</v>
      </c>
      <c r="E71" s="1">
        <v>2010</v>
      </c>
      <c r="F71" s="1" t="s">
        <v>306</v>
      </c>
      <c r="G71" s="1" t="s">
        <v>307</v>
      </c>
      <c r="H71" s="1" t="s">
        <v>387</v>
      </c>
      <c r="I71" s="1" t="s">
        <v>315</v>
      </c>
      <c r="J71" s="26" t="s">
        <v>322</v>
      </c>
      <c r="K71" s="1" t="s">
        <v>316</v>
      </c>
      <c r="N71" s="1" t="s">
        <v>312</v>
      </c>
      <c r="O71" s="1">
        <v>14.26</v>
      </c>
      <c r="P71" s="1" t="s">
        <v>318</v>
      </c>
    </row>
    <row r="72" spans="1:16" x14ac:dyDescent="0.35">
      <c r="A72" t="s">
        <v>181</v>
      </c>
      <c r="B72" s="1" t="s">
        <v>182</v>
      </c>
      <c r="C72" s="1">
        <v>2012</v>
      </c>
      <c r="D72" s="1">
        <v>2012</v>
      </c>
      <c r="E72" s="1">
        <v>2010</v>
      </c>
      <c r="F72" s="1" t="s">
        <v>306</v>
      </c>
      <c r="G72" s="1" t="s">
        <v>307</v>
      </c>
      <c r="H72" s="1" t="s">
        <v>387</v>
      </c>
      <c r="I72" s="1" t="s">
        <v>315</v>
      </c>
      <c r="J72" s="1">
        <v>1</v>
      </c>
      <c r="K72" s="1" t="s">
        <v>316</v>
      </c>
      <c r="N72" s="1" t="s">
        <v>312</v>
      </c>
      <c r="O72" s="1">
        <v>22.14</v>
      </c>
      <c r="P72" s="1" t="s">
        <v>318</v>
      </c>
    </row>
    <row r="73" spans="1:16" x14ac:dyDescent="0.35">
      <c r="A73" t="s">
        <v>181</v>
      </c>
      <c r="B73" s="1" t="s">
        <v>182</v>
      </c>
      <c r="C73" s="1">
        <v>2012</v>
      </c>
      <c r="D73" s="1">
        <v>2012</v>
      </c>
      <c r="E73" s="1">
        <v>2010</v>
      </c>
      <c r="F73" s="1" t="s">
        <v>306</v>
      </c>
      <c r="G73" s="1" t="s">
        <v>307</v>
      </c>
      <c r="H73" s="1" t="s">
        <v>387</v>
      </c>
      <c r="I73" s="1" t="s">
        <v>315</v>
      </c>
      <c r="J73" s="1">
        <v>1.5</v>
      </c>
      <c r="K73" s="1" t="s">
        <v>316</v>
      </c>
      <c r="N73" s="1" t="s">
        <v>312</v>
      </c>
      <c r="O73" s="1">
        <v>48.82</v>
      </c>
      <c r="P73" s="1" t="s">
        <v>318</v>
      </c>
    </row>
    <row r="74" spans="1:16" x14ac:dyDescent="0.35">
      <c r="A74" t="s">
        <v>181</v>
      </c>
      <c r="B74" s="1" t="s">
        <v>182</v>
      </c>
      <c r="C74" s="1">
        <v>2012</v>
      </c>
      <c r="D74" s="1">
        <v>2012</v>
      </c>
      <c r="E74" s="1">
        <v>2010</v>
      </c>
      <c r="F74" s="1" t="s">
        <v>306</v>
      </c>
      <c r="G74" s="1" t="s">
        <v>307</v>
      </c>
      <c r="H74" s="1" t="s">
        <v>387</v>
      </c>
      <c r="I74" s="1" t="s">
        <v>315</v>
      </c>
      <c r="J74" s="1">
        <v>2</v>
      </c>
      <c r="K74" s="1" t="s">
        <v>316</v>
      </c>
      <c r="N74" s="1" t="s">
        <v>312</v>
      </c>
      <c r="O74" s="1">
        <v>78.73</v>
      </c>
      <c r="P74" s="1" t="s">
        <v>318</v>
      </c>
    </row>
    <row r="75" spans="1:16" x14ac:dyDescent="0.35">
      <c r="A75" t="s">
        <v>181</v>
      </c>
      <c r="B75" s="1" t="s">
        <v>182</v>
      </c>
      <c r="C75" s="1">
        <v>2012</v>
      </c>
      <c r="D75" s="1">
        <v>2012</v>
      </c>
      <c r="E75" s="1">
        <v>2010</v>
      </c>
      <c r="F75" s="1" t="s">
        <v>306</v>
      </c>
      <c r="G75" s="1" t="s">
        <v>307</v>
      </c>
      <c r="H75" s="1" t="s">
        <v>387</v>
      </c>
      <c r="I75" s="1" t="s">
        <v>315</v>
      </c>
      <c r="J75" s="1">
        <v>3</v>
      </c>
      <c r="K75" s="1" t="s">
        <v>316</v>
      </c>
      <c r="N75" s="1" t="s">
        <v>312</v>
      </c>
      <c r="O75" s="1">
        <v>134.46</v>
      </c>
      <c r="P75" s="1" t="s">
        <v>318</v>
      </c>
    </row>
    <row r="76" spans="1:16" x14ac:dyDescent="0.35">
      <c r="A76" t="s">
        <v>181</v>
      </c>
      <c r="B76" s="1" t="s">
        <v>182</v>
      </c>
      <c r="C76" s="1">
        <v>2012</v>
      </c>
      <c r="D76" s="1">
        <v>2012</v>
      </c>
      <c r="E76" s="1">
        <v>2010</v>
      </c>
      <c r="F76" s="1" t="s">
        <v>306</v>
      </c>
      <c r="G76" s="1" t="s">
        <v>307</v>
      </c>
      <c r="H76" s="1" t="s">
        <v>387</v>
      </c>
      <c r="I76" s="1" t="s">
        <v>315</v>
      </c>
      <c r="J76" s="1">
        <v>4</v>
      </c>
      <c r="K76" s="1" t="s">
        <v>316</v>
      </c>
      <c r="N76" s="1" t="s">
        <v>312</v>
      </c>
      <c r="O76" s="1">
        <v>241.06</v>
      </c>
      <c r="P76" s="1" t="s">
        <v>318</v>
      </c>
    </row>
    <row r="77" spans="1:16" x14ac:dyDescent="0.35">
      <c r="A77" t="s">
        <v>181</v>
      </c>
      <c r="B77" s="1" t="s">
        <v>182</v>
      </c>
      <c r="C77" s="1">
        <v>2012</v>
      </c>
      <c r="D77" s="1">
        <v>2012</v>
      </c>
      <c r="E77" s="1">
        <v>2010</v>
      </c>
      <c r="F77" s="1" t="s">
        <v>306</v>
      </c>
      <c r="G77" s="1" t="s">
        <v>307</v>
      </c>
      <c r="H77" s="1" t="s">
        <v>387</v>
      </c>
      <c r="I77" s="1" t="s">
        <v>315</v>
      </c>
      <c r="J77" s="1">
        <v>6</v>
      </c>
      <c r="K77" s="1" t="s">
        <v>316</v>
      </c>
      <c r="N77" s="1" t="s">
        <v>312</v>
      </c>
      <c r="O77" s="1">
        <v>482.11</v>
      </c>
      <c r="P77" s="1" t="s">
        <v>318</v>
      </c>
    </row>
    <row r="78" spans="1:16" x14ac:dyDescent="0.35">
      <c r="A78" t="s">
        <v>181</v>
      </c>
      <c r="B78" s="1" t="s">
        <v>182</v>
      </c>
      <c r="C78" s="1">
        <v>2012</v>
      </c>
      <c r="D78" s="1">
        <v>2012</v>
      </c>
      <c r="E78" s="1">
        <v>2010</v>
      </c>
      <c r="F78" s="1" t="s">
        <v>306</v>
      </c>
      <c r="G78" s="1" t="s">
        <v>307</v>
      </c>
      <c r="H78" s="1" t="s">
        <v>387</v>
      </c>
      <c r="I78" s="1" t="s">
        <v>315</v>
      </c>
      <c r="J78" s="1">
        <v>8</v>
      </c>
      <c r="K78" s="1" t="s">
        <v>316</v>
      </c>
      <c r="N78" s="1" t="s">
        <v>312</v>
      </c>
      <c r="O78" s="1">
        <v>872.86</v>
      </c>
      <c r="P78" s="1" t="s">
        <v>318</v>
      </c>
    </row>
    <row r="79" spans="1:16" x14ac:dyDescent="0.35">
      <c r="A79" t="s">
        <v>181</v>
      </c>
      <c r="B79" s="1" t="s">
        <v>182</v>
      </c>
      <c r="C79" s="1">
        <v>2012</v>
      </c>
      <c r="D79" s="1">
        <v>2012</v>
      </c>
      <c r="E79" s="1">
        <v>2010</v>
      </c>
      <c r="F79" s="1" t="s">
        <v>306</v>
      </c>
      <c r="G79" s="1" t="s">
        <v>307</v>
      </c>
      <c r="H79" s="1" t="s">
        <v>387</v>
      </c>
      <c r="I79" s="1" t="s">
        <v>315</v>
      </c>
      <c r="J79" s="1">
        <v>10</v>
      </c>
      <c r="K79" s="1" t="s">
        <v>316</v>
      </c>
      <c r="N79" s="1" t="s">
        <v>312</v>
      </c>
      <c r="O79" s="1">
        <v>1442.99</v>
      </c>
      <c r="P79" s="1" t="s">
        <v>318</v>
      </c>
    </row>
    <row r="80" spans="1:16" x14ac:dyDescent="0.35">
      <c r="A80" t="s">
        <v>181</v>
      </c>
      <c r="B80" s="1" t="s">
        <v>182</v>
      </c>
      <c r="C80" s="1">
        <v>2012</v>
      </c>
      <c r="D80" s="1">
        <v>2012</v>
      </c>
      <c r="E80" s="1">
        <v>2010</v>
      </c>
      <c r="F80" s="1" t="s">
        <v>306</v>
      </c>
      <c r="G80" s="1" t="s">
        <v>307</v>
      </c>
      <c r="H80" s="1" t="s">
        <v>387</v>
      </c>
      <c r="I80" s="1" t="s">
        <v>315</v>
      </c>
      <c r="J80" s="1">
        <v>12</v>
      </c>
      <c r="K80" s="1" t="s">
        <v>316</v>
      </c>
      <c r="N80" s="1" t="s">
        <v>312</v>
      </c>
      <c r="O80" s="1">
        <v>2078.58</v>
      </c>
      <c r="P80" s="1" t="s">
        <v>318</v>
      </c>
    </row>
    <row r="81" spans="1:16" x14ac:dyDescent="0.35">
      <c r="A81" t="s">
        <v>181</v>
      </c>
      <c r="B81" s="1" t="s">
        <v>182</v>
      </c>
      <c r="C81" s="1">
        <v>2012</v>
      </c>
      <c r="D81" s="1">
        <v>2012</v>
      </c>
      <c r="E81" s="1">
        <v>2010</v>
      </c>
      <c r="F81" s="1" t="s">
        <v>306</v>
      </c>
      <c r="G81" s="1" t="s">
        <v>307</v>
      </c>
      <c r="H81" s="1" t="s">
        <v>387</v>
      </c>
      <c r="I81" s="1" t="s">
        <v>315</v>
      </c>
      <c r="J81" s="25" t="s">
        <v>319</v>
      </c>
      <c r="K81" s="1" t="s">
        <v>316</v>
      </c>
      <c r="N81" s="1" t="s">
        <v>313</v>
      </c>
      <c r="O81" s="1">
        <v>11.55</v>
      </c>
      <c r="P81" s="1" t="s">
        <v>318</v>
      </c>
    </row>
    <row r="82" spans="1:16" x14ac:dyDescent="0.35">
      <c r="A82" t="s">
        <v>181</v>
      </c>
      <c r="B82" s="1" t="s">
        <v>182</v>
      </c>
      <c r="C82" s="1">
        <v>2012</v>
      </c>
      <c r="D82" s="1">
        <v>2012</v>
      </c>
      <c r="E82" s="1">
        <v>2010</v>
      </c>
      <c r="F82" s="1" t="s">
        <v>306</v>
      </c>
      <c r="G82" s="1" t="s">
        <v>307</v>
      </c>
      <c r="H82" s="1" t="s">
        <v>387</v>
      </c>
      <c r="I82" s="1" t="s">
        <v>315</v>
      </c>
      <c r="J82" s="26" t="s">
        <v>322</v>
      </c>
      <c r="K82" s="1" t="s">
        <v>316</v>
      </c>
      <c r="N82" s="1" t="s">
        <v>313</v>
      </c>
      <c r="O82" s="1">
        <v>17.16</v>
      </c>
      <c r="P82" s="1" t="s">
        <v>318</v>
      </c>
    </row>
    <row r="83" spans="1:16" x14ac:dyDescent="0.35">
      <c r="A83" t="s">
        <v>181</v>
      </c>
      <c r="B83" s="1" t="s">
        <v>182</v>
      </c>
      <c r="C83" s="1">
        <v>2012</v>
      </c>
      <c r="D83" s="1">
        <v>2012</v>
      </c>
      <c r="E83" s="1">
        <v>2010</v>
      </c>
      <c r="F83" s="1" t="s">
        <v>306</v>
      </c>
      <c r="G83" s="1" t="s">
        <v>307</v>
      </c>
      <c r="H83" s="1" t="s">
        <v>387</v>
      </c>
      <c r="I83" s="1" t="s">
        <v>315</v>
      </c>
      <c r="J83" s="1">
        <v>1</v>
      </c>
      <c r="K83" s="1" t="s">
        <v>316</v>
      </c>
      <c r="N83" s="1" t="s">
        <v>313</v>
      </c>
      <c r="O83" s="1">
        <v>25.74</v>
      </c>
      <c r="P83" s="1" t="s">
        <v>318</v>
      </c>
    </row>
    <row r="84" spans="1:16" x14ac:dyDescent="0.35">
      <c r="A84" t="s">
        <v>181</v>
      </c>
      <c r="B84" s="1" t="s">
        <v>182</v>
      </c>
      <c r="C84" s="1">
        <v>2012</v>
      </c>
      <c r="D84" s="1">
        <v>2012</v>
      </c>
      <c r="E84" s="1">
        <v>2010</v>
      </c>
      <c r="F84" s="1" t="s">
        <v>306</v>
      </c>
      <c r="G84" s="1" t="s">
        <v>307</v>
      </c>
      <c r="H84" s="1" t="s">
        <v>387</v>
      </c>
      <c r="I84" s="1" t="s">
        <v>315</v>
      </c>
      <c r="J84" s="1">
        <v>1.5</v>
      </c>
      <c r="K84" s="1" t="s">
        <v>316</v>
      </c>
      <c r="N84" s="1" t="s">
        <v>313</v>
      </c>
      <c r="O84" s="1">
        <v>57.2</v>
      </c>
      <c r="P84" s="1" t="s">
        <v>318</v>
      </c>
    </row>
    <row r="85" spans="1:16" x14ac:dyDescent="0.35">
      <c r="A85" t="s">
        <v>181</v>
      </c>
      <c r="B85" s="1" t="s">
        <v>182</v>
      </c>
      <c r="C85" s="1">
        <v>2012</v>
      </c>
      <c r="D85" s="1">
        <v>2012</v>
      </c>
      <c r="E85" s="1">
        <v>2010</v>
      </c>
      <c r="F85" s="1" t="s">
        <v>306</v>
      </c>
      <c r="G85" s="1" t="s">
        <v>307</v>
      </c>
      <c r="H85" s="1" t="s">
        <v>387</v>
      </c>
      <c r="I85" s="1" t="s">
        <v>315</v>
      </c>
      <c r="J85" s="1">
        <v>2</v>
      </c>
      <c r="K85" s="1" t="s">
        <v>316</v>
      </c>
      <c r="N85" s="1" t="s">
        <v>313</v>
      </c>
      <c r="O85" s="1">
        <v>92.73</v>
      </c>
      <c r="P85" s="1" t="s">
        <v>318</v>
      </c>
    </row>
    <row r="86" spans="1:16" x14ac:dyDescent="0.35">
      <c r="A86" t="s">
        <v>181</v>
      </c>
      <c r="B86" s="1" t="s">
        <v>182</v>
      </c>
      <c r="C86" s="1">
        <v>2012</v>
      </c>
      <c r="D86" s="1">
        <v>2012</v>
      </c>
      <c r="E86" s="1">
        <v>2010</v>
      </c>
      <c r="F86" s="1" t="s">
        <v>306</v>
      </c>
      <c r="G86" s="1" t="s">
        <v>307</v>
      </c>
      <c r="H86" s="1" t="s">
        <v>387</v>
      </c>
      <c r="I86" s="1" t="s">
        <v>315</v>
      </c>
      <c r="J86" s="1">
        <v>3</v>
      </c>
      <c r="K86" s="1" t="s">
        <v>316</v>
      </c>
      <c r="N86" s="1" t="s">
        <v>313</v>
      </c>
      <c r="O86" s="1">
        <v>158.29</v>
      </c>
      <c r="P86" s="1" t="s">
        <v>318</v>
      </c>
    </row>
    <row r="87" spans="1:16" x14ac:dyDescent="0.35">
      <c r="A87" t="s">
        <v>181</v>
      </c>
      <c r="B87" s="1" t="s">
        <v>182</v>
      </c>
      <c r="C87" s="1">
        <v>2012</v>
      </c>
      <c r="D87" s="1">
        <v>2012</v>
      </c>
      <c r="E87" s="1">
        <v>2010</v>
      </c>
      <c r="F87" s="1" t="s">
        <v>306</v>
      </c>
      <c r="G87" s="1" t="s">
        <v>307</v>
      </c>
      <c r="H87" s="1" t="s">
        <v>387</v>
      </c>
      <c r="I87" s="1" t="s">
        <v>315</v>
      </c>
      <c r="J87" s="1">
        <v>4</v>
      </c>
      <c r="K87" s="1" t="s">
        <v>316</v>
      </c>
      <c r="N87" s="1" t="s">
        <v>313</v>
      </c>
      <c r="O87" s="1">
        <v>281.49</v>
      </c>
      <c r="P87" s="1" t="s">
        <v>318</v>
      </c>
    </row>
    <row r="88" spans="1:16" x14ac:dyDescent="0.35">
      <c r="A88" t="s">
        <v>181</v>
      </c>
      <c r="B88" s="1" t="s">
        <v>182</v>
      </c>
      <c r="C88" s="1">
        <v>2012</v>
      </c>
      <c r="D88" s="1">
        <v>2012</v>
      </c>
      <c r="E88" s="1">
        <v>2010</v>
      </c>
      <c r="F88" s="1" t="s">
        <v>306</v>
      </c>
      <c r="G88" s="1" t="s">
        <v>307</v>
      </c>
      <c r="H88" s="1" t="s">
        <v>387</v>
      </c>
      <c r="I88" s="1" t="s">
        <v>315</v>
      </c>
      <c r="J88" s="1">
        <v>6</v>
      </c>
      <c r="K88" s="1" t="s">
        <v>316</v>
      </c>
      <c r="N88" s="1" t="s">
        <v>313</v>
      </c>
      <c r="O88" s="1">
        <v>563.20000000000005</v>
      </c>
      <c r="P88" s="1" t="s">
        <v>318</v>
      </c>
    </row>
    <row r="89" spans="1:16" x14ac:dyDescent="0.35">
      <c r="A89" t="s">
        <v>181</v>
      </c>
      <c r="B89" s="1" t="s">
        <v>182</v>
      </c>
      <c r="C89" s="1">
        <v>2012</v>
      </c>
      <c r="D89" s="1">
        <v>2012</v>
      </c>
      <c r="E89" s="1">
        <v>2010</v>
      </c>
      <c r="F89" s="1" t="s">
        <v>306</v>
      </c>
      <c r="G89" s="1" t="s">
        <v>307</v>
      </c>
      <c r="H89" s="1" t="s">
        <v>387</v>
      </c>
      <c r="I89" s="1" t="s">
        <v>315</v>
      </c>
      <c r="J89" s="1">
        <v>8</v>
      </c>
      <c r="K89" s="1" t="s">
        <v>316</v>
      </c>
      <c r="N89" s="1" t="s">
        <v>313</v>
      </c>
      <c r="O89" s="1">
        <v>1020.58</v>
      </c>
      <c r="P89" s="1" t="s">
        <v>318</v>
      </c>
    </row>
    <row r="90" spans="1:16" x14ac:dyDescent="0.35">
      <c r="A90" t="s">
        <v>181</v>
      </c>
      <c r="B90" s="1" t="s">
        <v>182</v>
      </c>
      <c r="C90" s="1">
        <v>2012</v>
      </c>
      <c r="D90" s="1">
        <v>2012</v>
      </c>
      <c r="E90" s="1">
        <v>2010</v>
      </c>
      <c r="F90" s="1" t="s">
        <v>306</v>
      </c>
      <c r="G90" s="1" t="s">
        <v>307</v>
      </c>
      <c r="H90" s="1" t="s">
        <v>387</v>
      </c>
      <c r="I90" s="1" t="s">
        <v>315</v>
      </c>
      <c r="J90" s="1">
        <v>10</v>
      </c>
      <c r="K90" s="1" t="s">
        <v>316</v>
      </c>
      <c r="N90" s="1" t="s">
        <v>313</v>
      </c>
      <c r="O90" s="1">
        <v>1689.42</v>
      </c>
      <c r="P90" s="1" t="s">
        <v>318</v>
      </c>
    </row>
    <row r="91" spans="1:16" x14ac:dyDescent="0.35">
      <c r="A91" t="s">
        <v>181</v>
      </c>
      <c r="B91" s="1" t="s">
        <v>182</v>
      </c>
      <c r="C91" s="1">
        <v>2012</v>
      </c>
      <c r="D91" s="1">
        <v>2012</v>
      </c>
      <c r="E91" s="1">
        <v>2010</v>
      </c>
      <c r="F91" s="1" t="s">
        <v>306</v>
      </c>
      <c r="G91" s="1" t="s">
        <v>307</v>
      </c>
      <c r="H91" s="1" t="s">
        <v>387</v>
      </c>
      <c r="I91" s="1" t="s">
        <v>315</v>
      </c>
      <c r="J91" s="1">
        <v>12</v>
      </c>
      <c r="K91" s="1" t="s">
        <v>316</v>
      </c>
      <c r="N91" s="1" t="s">
        <v>313</v>
      </c>
      <c r="O91" s="1">
        <v>2429.92</v>
      </c>
      <c r="P91" s="1" t="s">
        <v>318</v>
      </c>
    </row>
    <row r="92" spans="1:16" x14ac:dyDescent="0.35">
      <c r="A92" t="s">
        <v>181</v>
      </c>
      <c r="B92" s="1" t="s">
        <v>182</v>
      </c>
      <c r="C92" s="1">
        <v>2011</v>
      </c>
      <c r="D92" s="1">
        <v>2011</v>
      </c>
      <c r="E92" s="1">
        <v>2010</v>
      </c>
      <c r="F92" s="1" t="s">
        <v>306</v>
      </c>
      <c r="G92" s="1" t="s">
        <v>307</v>
      </c>
      <c r="H92" s="1" t="s">
        <v>308</v>
      </c>
      <c r="I92" s="1" t="s">
        <v>309</v>
      </c>
      <c r="J92" s="1">
        <v>25000</v>
      </c>
      <c r="K92" s="1" t="s">
        <v>310</v>
      </c>
      <c r="N92" s="1" t="s">
        <v>312</v>
      </c>
      <c r="O92" s="1">
        <v>4.6100000000000003</v>
      </c>
      <c r="P92" s="1" t="s">
        <v>311</v>
      </c>
    </row>
    <row r="93" spans="1:16" x14ac:dyDescent="0.35">
      <c r="A93" t="s">
        <v>181</v>
      </c>
      <c r="B93" s="1" t="s">
        <v>182</v>
      </c>
      <c r="C93" s="1">
        <v>2011</v>
      </c>
      <c r="D93" s="1">
        <v>2011</v>
      </c>
      <c r="E93" s="1">
        <v>2010</v>
      </c>
      <c r="F93" s="1" t="s">
        <v>306</v>
      </c>
      <c r="G93" s="1" t="s">
        <v>307</v>
      </c>
      <c r="H93" s="1" t="s">
        <v>308</v>
      </c>
      <c r="I93" s="1" t="s">
        <v>309</v>
      </c>
      <c r="J93" s="1">
        <v>225000</v>
      </c>
      <c r="K93" s="1" t="s">
        <v>310</v>
      </c>
      <c r="N93" s="1" t="s">
        <v>312</v>
      </c>
      <c r="O93" s="1">
        <v>2.96</v>
      </c>
      <c r="P93" s="1" t="s">
        <v>311</v>
      </c>
    </row>
    <row r="94" spans="1:16" x14ac:dyDescent="0.35">
      <c r="A94" t="s">
        <v>181</v>
      </c>
      <c r="B94" s="1" t="s">
        <v>182</v>
      </c>
      <c r="C94" s="1">
        <v>2011</v>
      </c>
      <c r="D94" s="1">
        <v>2011</v>
      </c>
      <c r="E94" s="1">
        <v>2010</v>
      </c>
      <c r="F94" s="1" t="s">
        <v>306</v>
      </c>
      <c r="G94" s="1" t="s">
        <v>307</v>
      </c>
      <c r="H94" s="1" t="s">
        <v>308</v>
      </c>
      <c r="I94" s="1" t="s">
        <v>309</v>
      </c>
      <c r="J94" s="1">
        <v>250000</v>
      </c>
      <c r="K94" s="1" t="s">
        <v>310</v>
      </c>
      <c r="N94" s="1" t="s">
        <v>312</v>
      </c>
      <c r="O94" s="1">
        <v>2.31</v>
      </c>
      <c r="P94" s="1" t="s">
        <v>311</v>
      </c>
    </row>
    <row r="95" spans="1:16" x14ac:dyDescent="0.35">
      <c r="A95" t="s">
        <v>181</v>
      </c>
      <c r="B95" s="1" t="s">
        <v>182</v>
      </c>
      <c r="C95" s="1">
        <v>2011</v>
      </c>
      <c r="D95" s="1">
        <v>2011</v>
      </c>
      <c r="E95" s="1">
        <v>2010</v>
      </c>
      <c r="F95" s="1" t="s">
        <v>306</v>
      </c>
      <c r="G95" s="1" t="s">
        <v>307</v>
      </c>
      <c r="H95" s="1" t="s">
        <v>308</v>
      </c>
      <c r="I95" s="1" t="s">
        <v>309</v>
      </c>
      <c r="J95" s="1">
        <v>25000</v>
      </c>
      <c r="K95" s="1" t="s">
        <v>310</v>
      </c>
      <c r="N95" s="1" t="s">
        <v>313</v>
      </c>
      <c r="O95" s="1">
        <v>5.92</v>
      </c>
      <c r="P95" s="1" t="s">
        <v>311</v>
      </c>
    </row>
    <row r="96" spans="1:16" x14ac:dyDescent="0.35">
      <c r="A96" t="s">
        <v>181</v>
      </c>
      <c r="B96" s="1" t="s">
        <v>182</v>
      </c>
      <c r="C96" s="1">
        <v>2011</v>
      </c>
      <c r="D96" s="1">
        <v>2011</v>
      </c>
      <c r="E96" s="1">
        <v>2010</v>
      </c>
      <c r="F96" s="1" t="s">
        <v>306</v>
      </c>
      <c r="G96" s="1" t="s">
        <v>307</v>
      </c>
      <c r="H96" s="1" t="s">
        <v>308</v>
      </c>
      <c r="I96" s="1" t="s">
        <v>309</v>
      </c>
      <c r="J96" s="1">
        <v>225000</v>
      </c>
      <c r="K96" s="1" t="s">
        <v>310</v>
      </c>
      <c r="N96" s="1" t="s">
        <v>313</v>
      </c>
      <c r="O96" s="1">
        <v>4.1500000000000004</v>
      </c>
      <c r="P96" s="1" t="s">
        <v>311</v>
      </c>
    </row>
    <row r="97" spans="1:16" x14ac:dyDescent="0.35">
      <c r="A97" t="s">
        <v>181</v>
      </c>
      <c r="B97" s="1" t="s">
        <v>182</v>
      </c>
      <c r="C97" s="1">
        <v>2011</v>
      </c>
      <c r="D97" s="1">
        <v>2011</v>
      </c>
      <c r="E97" s="1">
        <v>2010</v>
      </c>
      <c r="F97" s="1" t="s">
        <v>306</v>
      </c>
      <c r="G97" s="1" t="s">
        <v>307</v>
      </c>
      <c r="H97" s="1" t="s">
        <v>308</v>
      </c>
      <c r="I97" s="1" t="s">
        <v>309</v>
      </c>
      <c r="J97" s="1">
        <v>250000</v>
      </c>
      <c r="K97" s="1" t="s">
        <v>310</v>
      </c>
      <c r="N97" s="1" t="s">
        <v>313</v>
      </c>
      <c r="O97" s="1">
        <v>2.95</v>
      </c>
      <c r="P97" s="1" t="s">
        <v>311</v>
      </c>
    </row>
    <row r="98" spans="1:16" x14ac:dyDescent="0.35">
      <c r="A98" t="s">
        <v>181</v>
      </c>
      <c r="B98" s="1" t="s">
        <v>182</v>
      </c>
      <c r="C98" s="1">
        <v>2011</v>
      </c>
      <c r="D98" s="1">
        <v>2011</v>
      </c>
      <c r="E98" s="1">
        <v>2010</v>
      </c>
      <c r="F98" s="1" t="s">
        <v>306</v>
      </c>
      <c r="G98" s="1" t="s">
        <v>307</v>
      </c>
      <c r="H98" s="1" t="s">
        <v>314</v>
      </c>
      <c r="I98" s="1" t="s">
        <v>315</v>
      </c>
      <c r="J98" s="25" t="s">
        <v>319</v>
      </c>
      <c r="K98" s="1" t="s">
        <v>316</v>
      </c>
      <c r="N98" s="1" t="s">
        <v>317</v>
      </c>
      <c r="O98" s="24">
        <v>12.1</v>
      </c>
      <c r="P98" s="1" t="s">
        <v>318</v>
      </c>
    </row>
    <row r="99" spans="1:16" x14ac:dyDescent="0.35">
      <c r="A99" t="s">
        <v>181</v>
      </c>
      <c r="B99" s="1" t="s">
        <v>182</v>
      </c>
      <c r="C99" s="1">
        <v>2011</v>
      </c>
      <c r="D99" s="1">
        <v>2011</v>
      </c>
      <c r="E99" s="1">
        <v>2010</v>
      </c>
      <c r="F99" s="1" t="s">
        <v>306</v>
      </c>
      <c r="G99" s="1" t="s">
        <v>307</v>
      </c>
      <c r="H99" s="1" t="s">
        <v>314</v>
      </c>
      <c r="I99" s="1" t="s">
        <v>315</v>
      </c>
      <c r="J99" s="26" t="s">
        <v>320</v>
      </c>
      <c r="K99" s="1" t="s">
        <v>316</v>
      </c>
      <c r="N99" s="1" t="s">
        <v>317</v>
      </c>
      <c r="O99" s="1">
        <v>14.26</v>
      </c>
      <c r="P99" s="1" t="s">
        <v>318</v>
      </c>
    </row>
    <row r="100" spans="1:16" x14ac:dyDescent="0.35">
      <c r="A100" t="s">
        <v>181</v>
      </c>
      <c r="B100" s="1" t="s">
        <v>182</v>
      </c>
      <c r="C100" s="1">
        <v>2011</v>
      </c>
      <c r="D100" s="1">
        <v>2011</v>
      </c>
      <c r="E100" s="1">
        <v>2010</v>
      </c>
      <c r="F100" s="1" t="s">
        <v>306</v>
      </c>
      <c r="G100" s="1" t="s">
        <v>307</v>
      </c>
      <c r="H100" s="1" t="s">
        <v>314</v>
      </c>
      <c r="I100" s="1" t="s">
        <v>315</v>
      </c>
      <c r="J100" s="26" t="s">
        <v>322</v>
      </c>
      <c r="K100" s="1" t="s">
        <v>316</v>
      </c>
      <c r="N100" s="1" t="s">
        <v>317</v>
      </c>
      <c r="O100" s="1">
        <v>18.36</v>
      </c>
      <c r="P100" s="1" t="s">
        <v>318</v>
      </c>
    </row>
    <row r="101" spans="1:16" x14ac:dyDescent="0.35">
      <c r="A101" t="s">
        <v>181</v>
      </c>
      <c r="B101" s="1" t="s">
        <v>182</v>
      </c>
      <c r="C101" s="1">
        <v>2011</v>
      </c>
      <c r="D101" s="1">
        <v>2011</v>
      </c>
      <c r="E101" s="1">
        <v>2010</v>
      </c>
      <c r="F101" s="1" t="s">
        <v>306</v>
      </c>
      <c r="G101" s="1" t="s">
        <v>307</v>
      </c>
      <c r="H101" s="1" t="s">
        <v>314</v>
      </c>
      <c r="I101" s="1" t="s">
        <v>315</v>
      </c>
      <c r="J101" s="1">
        <v>1</v>
      </c>
      <c r="K101" s="1" t="s">
        <v>316</v>
      </c>
      <c r="N101" s="1" t="s">
        <v>317</v>
      </c>
      <c r="O101" s="1">
        <v>27.54</v>
      </c>
      <c r="P101" s="1" t="s">
        <v>318</v>
      </c>
    </row>
    <row r="102" spans="1:16" x14ac:dyDescent="0.35">
      <c r="A102" t="s">
        <v>181</v>
      </c>
      <c r="B102" s="1" t="s">
        <v>182</v>
      </c>
      <c r="C102" s="1">
        <v>2011</v>
      </c>
      <c r="D102" s="1">
        <v>2011</v>
      </c>
      <c r="E102" s="1">
        <v>2010</v>
      </c>
      <c r="F102" s="1" t="s">
        <v>306</v>
      </c>
      <c r="G102" s="1" t="s">
        <v>307</v>
      </c>
      <c r="H102" s="1" t="s">
        <v>314</v>
      </c>
      <c r="I102" s="1" t="s">
        <v>315</v>
      </c>
      <c r="J102" s="1">
        <v>1.5</v>
      </c>
      <c r="K102" s="1" t="s">
        <v>316</v>
      </c>
      <c r="N102" s="1" t="s">
        <v>317</v>
      </c>
      <c r="O102" s="1">
        <v>61.56</v>
      </c>
      <c r="P102" s="1" t="s">
        <v>318</v>
      </c>
    </row>
    <row r="103" spans="1:16" x14ac:dyDescent="0.35">
      <c r="A103" t="s">
        <v>181</v>
      </c>
      <c r="B103" s="1" t="s">
        <v>182</v>
      </c>
      <c r="C103" s="1">
        <v>2011</v>
      </c>
      <c r="D103" s="1">
        <v>2011</v>
      </c>
      <c r="E103" s="1">
        <v>2010</v>
      </c>
      <c r="F103" s="1" t="s">
        <v>306</v>
      </c>
      <c r="G103" s="1" t="s">
        <v>307</v>
      </c>
      <c r="H103" s="1" t="s">
        <v>314</v>
      </c>
      <c r="I103" s="1" t="s">
        <v>315</v>
      </c>
      <c r="J103" s="1">
        <v>2</v>
      </c>
      <c r="K103" s="1" t="s">
        <v>316</v>
      </c>
      <c r="N103" s="1" t="s">
        <v>317</v>
      </c>
      <c r="O103" s="1">
        <v>104.87</v>
      </c>
      <c r="P103" s="1" t="s">
        <v>318</v>
      </c>
    </row>
    <row r="104" spans="1:16" x14ac:dyDescent="0.35">
      <c r="A104" t="s">
        <v>181</v>
      </c>
      <c r="B104" s="1" t="s">
        <v>182</v>
      </c>
      <c r="C104" s="1">
        <v>2011</v>
      </c>
      <c r="D104" s="1">
        <v>2011</v>
      </c>
      <c r="E104" s="1">
        <v>2010</v>
      </c>
      <c r="F104" s="1" t="s">
        <v>306</v>
      </c>
      <c r="G104" s="1" t="s">
        <v>307</v>
      </c>
      <c r="H104" s="1" t="s">
        <v>314</v>
      </c>
      <c r="I104" s="1" t="s">
        <v>315</v>
      </c>
      <c r="J104" s="1">
        <v>3</v>
      </c>
      <c r="K104" s="1" t="s">
        <v>316</v>
      </c>
      <c r="N104" s="1" t="s">
        <v>317</v>
      </c>
      <c r="O104" s="1">
        <v>222.59</v>
      </c>
      <c r="P104" s="1" t="s">
        <v>318</v>
      </c>
    </row>
    <row r="105" spans="1:16" x14ac:dyDescent="0.35">
      <c r="A105" t="s">
        <v>181</v>
      </c>
      <c r="B105" s="1" t="s">
        <v>182</v>
      </c>
      <c r="C105" s="1">
        <v>2011</v>
      </c>
      <c r="D105" s="1">
        <v>2011</v>
      </c>
      <c r="E105" s="1">
        <v>2010</v>
      </c>
      <c r="F105" s="1" t="s">
        <v>306</v>
      </c>
      <c r="G105" s="1" t="s">
        <v>307</v>
      </c>
      <c r="H105" s="1" t="s">
        <v>314</v>
      </c>
      <c r="I105" s="1" t="s">
        <v>315</v>
      </c>
      <c r="J105" s="1">
        <v>4</v>
      </c>
      <c r="K105" s="1" t="s">
        <v>316</v>
      </c>
      <c r="N105" s="1" t="s">
        <v>317</v>
      </c>
      <c r="O105" s="1">
        <v>365.9</v>
      </c>
      <c r="P105" s="1" t="s">
        <v>318</v>
      </c>
    </row>
    <row r="106" spans="1:16" x14ac:dyDescent="0.35">
      <c r="A106" t="s">
        <v>181</v>
      </c>
      <c r="B106" s="1" t="s">
        <v>182</v>
      </c>
      <c r="C106" s="1">
        <v>2011</v>
      </c>
      <c r="D106" s="1">
        <v>2011</v>
      </c>
      <c r="E106" s="1">
        <v>2010</v>
      </c>
      <c r="F106" s="1" t="s">
        <v>306</v>
      </c>
      <c r="G106" s="1" t="s">
        <v>307</v>
      </c>
      <c r="H106" s="1" t="s">
        <v>314</v>
      </c>
      <c r="I106" s="1" t="s">
        <v>315</v>
      </c>
      <c r="J106" s="1">
        <v>6</v>
      </c>
      <c r="K106" s="1" t="s">
        <v>316</v>
      </c>
      <c r="N106" s="1" t="s">
        <v>317</v>
      </c>
      <c r="O106" s="1">
        <v>663.01</v>
      </c>
      <c r="P106" s="1" t="s">
        <v>318</v>
      </c>
    </row>
    <row r="107" spans="1:16" x14ac:dyDescent="0.35">
      <c r="A107" t="s">
        <v>181</v>
      </c>
      <c r="B107" s="1" t="s">
        <v>182</v>
      </c>
      <c r="C107" s="1">
        <v>2011</v>
      </c>
      <c r="D107" s="1">
        <v>2011</v>
      </c>
      <c r="E107" s="1">
        <v>2010</v>
      </c>
      <c r="F107" s="1" t="s">
        <v>306</v>
      </c>
      <c r="G107" s="1" t="s">
        <v>307</v>
      </c>
      <c r="H107" s="1" t="s">
        <v>314</v>
      </c>
      <c r="I107" s="1" t="s">
        <v>315</v>
      </c>
      <c r="J107" s="1">
        <v>8</v>
      </c>
      <c r="K107" s="1" t="s">
        <v>316</v>
      </c>
      <c r="N107" s="1" t="s">
        <v>317</v>
      </c>
      <c r="O107" s="1">
        <v>1587.6</v>
      </c>
      <c r="P107" s="1" t="s">
        <v>318</v>
      </c>
    </row>
    <row r="108" spans="1:16" x14ac:dyDescent="0.35">
      <c r="A108" t="s">
        <v>181</v>
      </c>
      <c r="B108" s="1" t="s">
        <v>182</v>
      </c>
      <c r="C108" s="1">
        <v>2011</v>
      </c>
      <c r="D108" s="1">
        <v>2011</v>
      </c>
      <c r="E108" s="1">
        <v>2010</v>
      </c>
      <c r="F108" s="1" t="s">
        <v>306</v>
      </c>
      <c r="G108" s="1" t="s">
        <v>307</v>
      </c>
      <c r="H108" s="1" t="s">
        <v>314</v>
      </c>
      <c r="I108" s="1" t="s">
        <v>315</v>
      </c>
      <c r="J108" s="1">
        <v>10</v>
      </c>
      <c r="K108" s="1" t="s">
        <v>316</v>
      </c>
      <c r="N108" s="1" t="s">
        <v>317</v>
      </c>
      <c r="O108" s="1">
        <v>2395.44</v>
      </c>
      <c r="P108" s="1" t="s">
        <v>318</v>
      </c>
    </row>
    <row r="109" spans="1:16" x14ac:dyDescent="0.35">
      <c r="A109" t="s">
        <v>181</v>
      </c>
      <c r="B109" s="1" t="s">
        <v>182</v>
      </c>
      <c r="C109" s="1">
        <v>2011</v>
      </c>
      <c r="D109" s="1">
        <v>2011</v>
      </c>
      <c r="E109" s="1">
        <v>2010</v>
      </c>
      <c r="F109" s="1" t="s">
        <v>306</v>
      </c>
      <c r="G109" s="1" t="s">
        <v>307</v>
      </c>
      <c r="H109" s="1" t="s">
        <v>314</v>
      </c>
      <c r="I109" s="1" t="s">
        <v>315</v>
      </c>
      <c r="J109" s="1">
        <v>12</v>
      </c>
      <c r="K109" s="1" t="s">
        <v>316</v>
      </c>
      <c r="N109" s="1" t="s">
        <v>317</v>
      </c>
      <c r="O109" s="1">
        <v>2691.36</v>
      </c>
      <c r="P109" s="1" t="s">
        <v>318</v>
      </c>
    </row>
    <row r="110" spans="1:16" x14ac:dyDescent="0.35">
      <c r="A110" t="s">
        <v>181</v>
      </c>
      <c r="B110" s="1" t="s">
        <v>182</v>
      </c>
      <c r="C110" s="1">
        <v>2011</v>
      </c>
      <c r="D110" s="1">
        <v>2011</v>
      </c>
      <c r="E110" s="1">
        <v>2010</v>
      </c>
      <c r="F110" s="1" t="s">
        <v>306</v>
      </c>
      <c r="G110" s="1" t="s">
        <v>307</v>
      </c>
      <c r="H110" s="1" t="s">
        <v>308</v>
      </c>
      <c r="I110" s="1" t="s">
        <v>309</v>
      </c>
      <c r="J110" s="1" t="s">
        <v>323</v>
      </c>
      <c r="N110" s="1" t="s">
        <v>312</v>
      </c>
      <c r="O110" s="1">
        <v>2.87</v>
      </c>
      <c r="P110" s="1" t="s">
        <v>311</v>
      </c>
    </row>
    <row r="111" spans="1:16" x14ac:dyDescent="0.35">
      <c r="A111" t="s">
        <v>181</v>
      </c>
      <c r="B111" s="1" t="s">
        <v>182</v>
      </c>
      <c r="C111" s="1">
        <v>2011</v>
      </c>
      <c r="D111" s="1">
        <v>2011</v>
      </c>
      <c r="E111" s="1">
        <v>2010</v>
      </c>
      <c r="F111" s="1" t="s">
        <v>306</v>
      </c>
      <c r="G111" s="1" t="s">
        <v>307</v>
      </c>
      <c r="H111" s="1" t="s">
        <v>308</v>
      </c>
      <c r="I111" s="1" t="s">
        <v>309</v>
      </c>
      <c r="J111" s="1" t="s">
        <v>323</v>
      </c>
      <c r="N111" s="1" t="s">
        <v>313</v>
      </c>
      <c r="O111" s="1">
        <v>3.11</v>
      </c>
      <c r="P111" s="1" t="s">
        <v>311</v>
      </c>
    </row>
    <row r="112" spans="1:16" x14ac:dyDescent="0.35">
      <c r="A112" t="s">
        <v>181</v>
      </c>
      <c r="B112" s="1" t="s">
        <v>182</v>
      </c>
      <c r="C112" s="1">
        <v>2011</v>
      </c>
      <c r="D112" s="1">
        <v>2011</v>
      </c>
      <c r="E112" s="1">
        <v>2010</v>
      </c>
      <c r="F112" s="1" t="s">
        <v>306</v>
      </c>
      <c r="G112" s="1" t="s">
        <v>307</v>
      </c>
      <c r="H112" s="1" t="s">
        <v>308</v>
      </c>
      <c r="I112" s="1" t="s">
        <v>309</v>
      </c>
      <c r="J112" s="1" t="s">
        <v>324</v>
      </c>
      <c r="N112" s="1" t="s">
        <v>313</v>
      </c>
      <c r="O112" s="1">
        <v>3.76</v>
      </c>
      <c r="P112" s="1" t="s">
        <v>311</v>
      </c>
    </row>
    <row r="113" spans="1:16" x14ac:dyDescent="0.35">
      <c r="A113" t="s">
        <v>181</v>
      </c>
      <c r="B113" s="1" t="s">
        <v>182</v>
      </c>
      <c r="C113" s="1">
        <v>2011</v>
      </c>
      <c r="D113" s="1">
        <v>2011</v>
      </c>
      <c r="E113" s="1">
        <v>2010</v>
      </c>
      <c r="F113" s="1" t="s">
        <v>306</v>
      </c>
      <c r="G113" s="1" t="s">
        <v>307</v>
      </c>
      <c r="H113" s="1" t="s">
        <v>308</v>
      </c>
      <c r="I113" s="1" t="s">
        <v>309</v>
      </c>
      <c r="J113" s="1" t="s">
        <v>324</v>
      </c>
      <c r="N113" s="1" t="s">
        <v>313</v>
      </c>
      <c r="O113" s="1">
        <v>3.4</v>
      </c>
      <c r="P113" s="1" t="s">
        <v>311</v>
      </c>
    </row>
    <row r="114" spans="1:16" x14ac:dyDescent="0.35">
      <c r="A114" t="s">
        <v>181</v>
      </c>
      <c r="B114" s="1" t="s">
        <v>182</v>
      </c>
      <c r="C114" s="1">
        <v>2011</v>
      </c>
      <c r="D114" s="1">
        <v>2011</v>
      </c>
      <c r="E114" s="1">
        <v>2010</v>
      </c>
      <c r="F114" s="1" t="s">
        <v>306</v>
      </c>
      <c r="G114" s="1" t="s">
        <v>307</v>
      </c>
      <c r="H114" s="1" t="s">
        <v>314</v>
      </c>
      <c r="I114" s="1" t="s">
        <v>325</v>
      </c>
      <c r="N114" s="1" t="s">
        <v>312</v>
      </c>
      <c r="O114" s="1">
        <v>32.299999999999997</v>
      </c>
      <c r="P114" s="1" t="s">
        <v>326</v>
      </c>
    </row>
    <row r="115" spans="1:16" x14ac:dyDescent="0.35">
      <c r="A115" t="s">
        <v>181</v>
      </c>
      <c r="B115" s="1" t="s">
        <v>182</v>
      </c>
      <c r="C115" s="1">
        <v>2011</v>
      </c>
      <c r="D115" s="1">
        <v>2011</v>
      </c>
      <c r="E115" s="1">
        <v>2010</v>
      </c>
      <c r="F115" s="1" t="s">
        <v>306</v>
      </c>
      <c r="G115" s="1" t="s">
        <v>307</v>
      </c>
      <c r="H115" s="1" t="s">
        <v>314</v>
      </c>
      <c r="I115" s="1" t="s">
        <v>325</v>
      </c>
      <c r="N115" s="1" t="s">
        <v>313</v>
      </c>
      <c r="O115" s="1">
        <v>36.299999999999997</v>
      </c>
      <c r="P115" s="1" t="s">
        <v>326</v>
      </c>
    </row>
    <row r="116" spans="1:16" x14ac:dyDescent="0.35">
      <c r="A116" t="s">
        <v>181</v>
      </c>
      <c r="B116" s="1" t="s">
        <v>182</v>
      </c>
      <c r="C116" s="1">
        <v>2011</v>
      </c>
      <c r="D116" s="1">
        <v>2011</v>
      </c>
      <c r="E116" s="1">
        <v>2010</v>
      </c>
      <c r="F116" s="1" t="s">
        <v>306</v>
      </c>
      <c r="G116" s="1" t="s">
        <v>307</v>
      </c>
      <c r="H116" s="1" t="s">
        <v>387</v>
      </c>
      <c r="I116" s="1" t="s">
        <v>315</v>
      </c>
      <c r="J116" s="25" t="s">
        <v>319</v>
      </c>
      <c r="K116" s="1" t="s">
        <v>316</v>
      </c>
      <c r="N116" s="1" t="s">
        <v>312</v>
      </c>
      <c r="O116" s="1">
        <v>9.4</v>
      </c>
      <c r="P116" s="1" t="s">
        <v>318</v>
      </c>
    </row>
    <row r="117" spans="1:16" x14ac:dyDescent="0.35">
      <c r="A117" t="s">
        <v>181</v>
      </c>
      <c r="B117" s="1" t="s">
        <v>182</v>
      </c>
      <c r="C117" s="1">
        <v>2011</v>
      </c>
      <c r="D117" s="1">
        <v>2011</v>
      </c>
      <c r="E117" s="1">
        <v>2010</v>
      </c>
      <c r="F117" s="1" t="s">
        <v>306</v>
      </c>
      <c r="G117" s="1" t="s">
        <v>307</v>
      </c>
      <c r="H117" s="1" t="s">
        <v>387</v>
      </c>
      <c r="I117" s="1" t="s">
        <v>315</v>
      </c>
      <c r="J117" s="26" t="s">
        <v>322</v>
      </c>
      <c r="K117" s="1" t="s">
        <v>316</v>
      </c>
      <c r="N117" s="1" t="s">
        <v>312</v>
      </c>
      <c r="O117" s="1">
        <v>14.26</v>
      </c>
      <c r="P117" s="1" t="s">
        <v>318</v>
      </c>
    </row>
    <row r="118" spans="1:16" x14ac:dyDescent="0.35">
      <c r="A118" t="s">
        <v>181</v>
      </c>
      <c r="B118" s="1" t="s">
        <v>182</v>
      </c>
      <c r="C118" s="1">
        <v>2011</v>
      </c>
      <c r="D118" s="1">
        <v>2011</v>
      </c>
      <c r="E118" s="1">
        <v>2010</v>
      </c>
      <c r="F118" s="1" t="s">
        <v>306</v>
      </c>
      <c r="G118" s="1" t="s">
        <v>307</v>
      </c>
      <c r="H118" s="1" t="s">
        <v>387</v>
      </c>
      <c r="I118" s="1" t="s">
        <v>315</v>
      </c>
      <c r="J118" s="1">
        <v>1</v>
      </c>
      <c r="K118" s="1" t="s">
        <v>316</v>
      </c>
      <c r="N118" s="1" t="s">
        <v>312</v>
      </c>
      <c r="O118" s="1">
        <v>22.14</v>
      </c>
      <c r="P118" s="1" t="s">
        <v>318</v>
      </c>
    </row>
    <row r="119" spans="1:16" x14ac:dyDescent="0.35">
      <c r="A119" t="s">
        <v>181</v>
      </c>
      <c r="B119" s="1" t="s">
        <v>182</v>
      </c>
      <c r="C119" s="1">
        <v>2011</v>
      </c>
      <c r="D119" s="1">
        <v>2011</v>
      </c>
      <c r="E119" s="1">
        <v>2010</v>
      </c>
      <c r="F119" s="1" t="s">
        <v>306</v>
      </c>
      <c r="G119" s="1" t="s">
        <v>307</v>
      </c>
      <c r="H119" s="1" t="s">
        <v>387</v>
      </c>
      <c r="I119" s="1" t="s">
        <v>315</v>
      </c>
      <c r="J119" s="1">
        <v>1.5</v>
      </c>
      <c r="K119" s="1" t="s">
        <v>316</v>
      </c>
      <c r="N119" s="1" t="s">
        <v>312</v>
      </c>
      <c r="O119" s="1">
        <v>48.82</v>
      </c>
      <c r="P119" s="1" t="s">
        <v>318</v>
      </c>
    </row>
    <row r="120" spans="1:16" x14ac:dyDescent="0.35">
      <c r="A120" t="s">
        <v>181</v>
      </c>
      <c r="B120" s="1" t="s">
        <v>182</v>
      </c>
      <c r="C120" s="1">
        <v>2011</v>
      </c>
      <c r="D120" s="1">
        <v>2011</v>
      </c>
      <c r="E120" s="1">
        <v>2010</v>
      </c>
      <c r="F120" s="1" t="s">
        <v>306</v>
      </c>
      <c r="G120" s="1" t="s">
        <v>307</v>
      </c>
      <c r="H120" s="1" t="s">
        <v>387</v>
      </c>
      <c r="I120" s="1" t="s">
        <v>315</v>
      </c>
      <c r="J120" s="1">
        <v>2</v>
      </c>
      <c r="K120" s="1" t="s">
        <v>316</v>
      </c>
      <c r="N120" s="1" t="s">
        <v>312</v>
      </c>
      <c r="O120" s="1">
        <v>78.73</v>
      </c>
      <c r="P120" s="1" t="s">
        <v>318</v>
      </c>
    </row>
    <row r="121" spans="1:16" x14ac:dyDescent="0.35">
      <c r="A121" t="s">
        <v>181</v>
      </c>
      <c r="B121" s="1" t="s">
        <v>182</v>
      </c>
      <c r="C121" s="1">
        <v>2011</v>
      </c>
      <c r="D121" s="1">
        <v>2011</v>
      </c>
      <c r="E121" s="1">
        <v>2010</v>
      </c>
      <c r="F121" s="1" t="s">
        <v>306</v>
      </c>
      <c r="G121" s="1" t="s">
        <v>307</v>
      </c>
      <c r="H121" s="1" t="s">
        <v>387</v>
      </c>
      <c r="I121" s="1" t="s">
        <v>315</v>
      </c>
      <c r="J121" s="1">
        <v>3</v>
      </c>
      <c r="K121" s="1" t="s">
        <v>316</v>
      </c>
      <c r="N121" s="1" t="s">
        <v>312</v>
      </c>
      <c r="O121" s="1">
        <v>134.46</v>
      </c>
      <c r="P121" s="1" t="s">
        <v>318</v>
      </c>
    </row>
    <row r="122" spans="1:16" x14ac:dyDescent="0.35">
      <c r="A122" t="s">
        <v>181</v>
      </c>
      <c r="B122" s="1" t="s">
        <v>182</v>
      </c>
      <c r="C122" s="1">
        <v>2011</v>
      </c>
      <c r="D122" s="1">
        <v>2011</v>
      </c>
      <c r="E122" s="1">
        <v>2010</v>
      </c>
      <c r="F122" s="1" t="s">
        <v>306</v>
      </c>
      <c r="G122" s="1" t="s">
        <v>307</v>
      </c>
      <c r="H122" s="1" t="s">
        <v>387</v>
      </c>
      <c r="I122" s="1" t="s">
        <v>315</v>
      </c>
      <c r="J122" s="1">
        <v>4</v>
      </c>
      <c r="K122" s="1" t="s">
        <v>316</v>
      </c>
      <c r="N122" s="1" t="s">
        <v>312</v>
      </c>
      <c r="O122" s="1">
        <v>241.06</v>
      </c>
      <c r="P122" s="1" t="s">
        <v>318</v>
      </c>
    </row>
    <row r="123" spans="1:16" x14ac:dyDescent="0.35">
      <c r="A123" t="s">
        <v>181</v>
      </c>
      <c r="B123" s="1" t="s">
        <v>182</v>
      </c>
      <c r="C123" s="1">
        <v>2011</v>
      </c>
      <c r="D123" s="1">
        <v>2011</v>
      </c>
      <c r="E123" s="1">
        <v>2010</v>
      </c>
      <c r="F123" s="1" t="s">
        <v>306</v>
      </c>
      <c r="G123" s="1" t="s">
        <v>307</v>
      </c>
      <c r="H123" s="1" t="s">
        <v>387</v>
      </c>
      <c r="I123" s="1" t="s">
        <v>315</v>
      </c>
      <c r="J123" s="1">
        <v>6</v>
      </c>
      <c r="K123" s="1" t="s">
        <v>316</v>
      </c>
      <c r="N123" s="1" t="s">
        <v>312</v>
      </c>
      <c r="O123" s="1">
        <v>482.11</v>
      </c>
      <c r="P123" s="1" t="s">
        <v>318</v>
      </c>
    </row>
    <row r="124" spans="1:16" x14ac:dyDescent="0.35">
      <c r="A124" t="s">
        <v>181</v>
      </c>
      <c r="B124" s="1" t="s">
        <v>182</v>
      </c>
      <c r="C124" s="1">
        <v>2011</v>
      </c>
      <c r="D124" s="1">
        <v>2011</v>
      </c>
      <c r="E124" s="1">
        <v>2010</v>
      </c>
      <c r="F124" s="1" t="s">
        <v>306</v>
      </c>
      <c r="G124" s="1" t="s">
        <v>307</v>
      </c>
      <c r="H124" s="1" t="s">
        <v>387</v>
      </c>
      <c r="I124" s="1" t="s">
        <v>315</v>
      </c>
      <c r="J124" s="1">
        <v>8</v>
      </c>
      <c r="K124" s="1" t="s">
        <v>316</v>
      </c>
      <c r="N124" s="1" t="s">
        <v>312</v>
      </c>
      <c r="O124" s="1">
        <v>872.86</v>
      </c>
      <c r="P124" s="1" t="s">
        <v>318</v>
      </c>
    </row>
    <row r="125" spans="1:16" x14ac:dyDescent="0.35">
      <c r="A125" t="s">
        <v>181</v>
      </c>
      <c r="B125" s="1" t="s">
        <v>182</v>
      </c>
      <c r="C125" s="1">
        <v>2011</v>
      </c>
      <c r="D125" s="1">
        <v>2011</v>
      </c>
      <c r="E125" s="1">
        <v>2010</v>
      </c>
      <c r="F125" s="1" t="s">
        <v>306</v>
      </c>
      <c r="G125" s="1" t="s">
        <v>307</v>
      </c>
      <c r="H125" s="1" t="s">
        <v>387</v>
      </c>
      <c r="I125" s="1" t="s">
        <v>315</v>
      </c>
      <c r="J125" s="1">
        <v>10</v>
      </c>
      <c r="K125" s="1" t="s">
        <v>316</v>
      </c>
      <c r="N125" s="1" t="s">
        <v>312</v>
      </c>
      <c r="O125" s="1">
        <v>1442.99</v>
      </c>
      <c r="P125" s="1" t="s">
        <v>318</v>
      </c>
    </row>
    <row r="126" spans="1:16" x14ac:dyDescent="0.35">
      <c r="A126" t="s">
        <v>181</v>
      </c>
      <c r="B126" s="1" t="s">
        <v>182</v>
      </c>
      <c r="C126" s="1">
        <v>2011</v>
      </c>
      <c r="D126" s="1">
        <v>2011</v>
      </c>
      <c r="E126" s="1">
        <v>2010</v>
      </c>
      <c r="F126" s="1" t="s">
        <v>306</v>
      </c>
      <c r="G126" s="1" t="s">
        <v>307</v>
      </c>
      <c r="H126" s="1" t="s">
        <v>387</v>
      </c>
      <c r="I126" s="1" t="s">
        <v>315</v>
      </c>
      <c r="J126" s="1">
        <v>12</v>
      </c>
      <c r="K126" s="1" t="s">
        <v>316</v>
      </c>
      <c r="N126" s="1" t="s">
        <v>312</v>
      </c>
      <c r="O126" s="1">
        <v>2078.58</v>
      </c>
      <c r="P126" s="1" t="s">
        <v>318</v>
      </c>
    </row>
    <row r="127" spans="1:16" x14ac:dyDescent="0.35">
      <c r="A127" t="s">
        <v>181</v>
      </c>
      <c r="B127" s="1" t="s">
        <v>182</v>
      </c>
      <c r="C127" s="1">
        <v>2011</v>
      </c>
      <c r="D127" s="1">
        <v>2011</v>
      </c>
      <c r="E127" s="1">
        <v>2010</v>
      </c>
      <c r="F127" s="1" t="s">
        <v>306</v>
      </c>
      <c r="G127" s="1" t="s">
        <v>307</v>
      </c>
      <c r="H127" s="1" t="s">
        <v>387</v>
      </c>
      <c r="I127" s="1" t="s">
        <v>315</v>
      </c>
      <c r="J127" s="25" t="s">
        <v>319</v>
      </c>
      <c r="K127" s="1" t="s">
        <v>316</v>
      </c>
      <c r="N127" s="1" t="s">
        <v>313</v>
      </c>
      <c r="O127" s="1">
        <v>11.55</v>
      </c>
      <c r="P127" s="1" t="s">
        <v>318</v>
      </c>
    </row>
    <row r="128" spans="1:16" x14ac:dyDescent="0.35">
      <c r="A128" t="s">
        <v>181</v>
      </c>
      <c r="B128" s="1" t="s">
        <v>182</v>
      </c>
      <c r="C128" s="1">
        <v>2011</v>
      </c>
      <c r="D128" s="1">
        <v>2011</v>
      </c>
      <c r="E128" s="1">
        <v>2010</v>
      </c>
      <c r="F128" s="1" t="s">
        <v>306</v>
      </c>
      <c r="G128" s="1" t="s">
        <v>307</v>
      </c>
      <c r="H128" s="1" t="s">
        <v>387</v>
      </c>
      <c r="I128" s="1" t="s">
        <v>315</v>
      </c>
      <c r="J128" s="26" t="s">
        <v>322</v>
      </c>
      <c r="K128" s="1" t="s">
        <v>316</v>
      </c>
      <c r="N128" s="1" t="s">
        <v>313</v>
      </c>
      <c r="O128" s="1">
        <v>17.16</v>
      </c>
      <c r="P128" s="1" t="s">
        <v>318</v>
      </c>
    </row>
    <row r="129" spans="1:16" x14ac:dyDescent="0.35">
      <c r="A129" t="s">
        <v>181</v>
      </c>
      <c r="B129" s="1" t="s">
        <v>182</v>
      </c>
      <c r="C129" s="1">
        <v>2011</v>
      </c>
      <c r="D129" s="1">
        <v>2011</v>
      </c>
      <c r="E129" s="1">
        <v>2010</v>
      </c>
      <c r="F129" s="1" t="s">
        <v>306</v>
      </c>
      <c r="G129" s="1" t="s">
        <v>307</v>
      </c>
      <c r="H129" s="1" t="s">
        <v>387</v>
      </c>
      <c r="I129" s="1" t="s">
        <v>315</v>
      </c>
      <c r="J129" s="1">
        <v>1</v>
      </c>
      <c r="K129" s="1" t="s">
        <v>316</v>
      </c>
      <c r="N129" s="1" t="s">
        <v>313</v>
      </c>
      <c r="O129" s="1">
        <v>25.74</v>
      </c>
      <c r="P129" s="1" t="s">
        <v>318</v>
      </c>
    </row>
    <row r="130" spans="1:16" x14ac:dyDescent="0.35">
      <c r="A130" t="s">
        <v>181</v>
      </c>
      <c r="B130" s="1" t="s">
        <v>182</v>
      </c>
      <c r="C130" s="1">
        <v>2011</v>
      </c>
      <c r="D130" s="1">
        <v>2011</v>
      </c>
      <c r="E130" s="1">
        <v>2010</v>
      </c>
      <c r="F130" s="1" t="s">
        <v>306</v>
      </c>
      <c r="G130" s="1" t="s">
        <v>307</v>
      </c>
      <c r="H130" s="1" t="s">
        <v>387</v>
      </c>
      <c r="I130" s="1" t="s">
        <v>315</v>
      </c>
      <c r="J130" s="1">
        <v>1.5</v>
      </c>
      <c r="K130" s="1" t="s">
        <v>316</v>
      </c>
      <c r="N130" s="1" t="s">
        <v>313</v>
      </c>
      <c r="O130" s="1">
        <v>57.2</v>
      </c>
      <c r="P130" s="1" t="s">
        <v>318</v>
      </c>
    </row>
    <row r="131" spans="1:16" x14ac:dyDescent="0.35">
      <c r="A131" t="s">
        <v>181</v>
      </c>
      <c r="B131" s="1" t="s">
        <v>182</v>
      </c>
      <c r="C131" s="1">
        <v>2011</v>
      </c>
      <c r="D131" s="1">
        <v>2011</v>
      </c>
      <c r="E131" s="1">
        <v>2010</v>
      </c>
      <c r="F131" s="1" t="s">
        <v>306</v>
      </c>
      <c r="G131" s="1" t="s">
        <v>307</v>
      </c>
      <c r="H131" s="1" t="s">
        <v>387</v>
      </c>
      <c r="I131" s="1" t="s">
        <v>315</v>
      </c>
      <c r="J131" s="1">
        <v>2</v>
      </c>
      <c r="K131" s="1" t="s">
        <v>316</v>
      </c>
      <c r="N131" s="1" t="s">
        <v>313</v>
      </c>
      <c r="O131" s="1">
        <v>92.73</v>
      </c>
      <c r="P131" s="1" t="s">
        <v>318</v>
      </c>
    </row>
    <row r="132" spans="1:16" x14ac:dyDescent="0.35">
      <c r="A132" t="s">
        <v>181</v>
      </c>
      <c r="B132" s="1" t="s">
        <v>182</v>
      </c>
      <c r="C132" s="1">
        <v>2011</v>
      </c>
      <c r="D132" s="1">
        <v>2011</v>
      </c>
      <c r="E132" s="1">
        <v>2010</v>
      </c>
      <c r="F132" s="1" t="s">
        <v>306</v>
      </c>
      <c r="G132" s="1" t="s">
        <v>307</v>
      </c>
      <c r="H132" s="1" t="s">
        <v>387</v>
      </c>
      <c r="I132" s="1" t="s">
        <v>315</v>
      </c>
      <c r="J132" s="1">
        <v>3</v>
      </c>
      <c r="K132" s="1" t="s">
        <v>316</v>
      </c>
      <c r="N132" s="1" t="s">
        <v>313</v>
      </c>
      <c r="O132" s="1">
        <v>158.29</v>
      </c>
      <c r="P132" s="1" t="s">
        <v>318</v>
      </c>
    </row>
    <row r="133" spans="1:16" x14ac:dyDescent="0.35">
      <c r="A133" t="s">
        <v>181</v>
      </c>
      <c r="B133" s="1" t="s">
        <v>182</v>
      </c>
      <c r="C133" s="1">
        <v>2011</v>
      </c>
      <c r="D133" s="1">
        <v>2011</v>
      </c>
      <c r="E133" s="1">
        <v>2010</v>
      </c>
      <c r="F133" s="1" t="s">
        <v>306</v>
      </c>
      <c r="G133" s="1" t="s">
        <v>307</v>
      </c>
      <c r="H133" s="1" t="s">
        <v>387</v>
      </c>
      <c r="I133" s="1" t="s">
        <v>315</v>
      </c>
      <c r="J133" s="1">
        <v>4</v>
      </c>
      <c r="K133" s="1" t="s">
        <v>316</v>
      </c>
      <c r="N133" s="1" t="s">
        <v>313</v>
      </c>
      <c r="O133" s="1">
        <v>281.49</v>
      </c>
      <c r="P133" s="1" t="s">
        <v>318</v>
      </c>
    </row>
    <row r="134" spans="1:16" x14ac:dyDescent="0.35">
      <c r="A134" t="s">
        <v>181</v>
      </c>
      <c r="B134" s="1" t="s">
        <v>182</v>
      </c>
      <c r="C134" s="1">
        <v>2011</v>
      </c>
      <c r="D134" s="1">
        <v>2011</v>
      </c>
      <c r="E134" s="1">
        <v>2010</v>
      </c>
      <c r="F134" s="1" t="s">
        <v>306</v>
      </c>
      <c r="G134" s="1" t="s">
        <v>307</v>
      </c>
      <c r="H134" s="1" t="s">
        <v>387</v>
      </c>
      <c r="I134" s="1" t="s">
        <v>315</v>
      </c>
      <c r="J134" s="1">
        <v>6</v>
      </c>
      <c r="K134" s="1" t="s">
        <v>316</v>
      </c>
      <c r="N134" s="1" t="s">
        <v>313</v>
      </c>
      <c r="O134" s="1">
        <v>563.20000000000005</v>
      </c>
      <c r="P134" s="1" t="s">
        <v>318</v>
      </c>
    </row>
    <row r="135" spans="1:16" x14ac:dyDescent="0.35">
      <c r="A135" t="s">
        <v>181</v>
      </c>
      <c r="B135" s="1" t="s">
        <v>182</v>
      </c>
      <c r="C135" s="1">
        <v>2011</v>
      </c>
      <c r="D135" s="1">
        <v>2011</v>
      </c>
      <c r="E135" s="1">
        <v>2010</v>
      </c>
      <c r="F135" s="1" t="s">
        <v>306</v>
      </c>
      <c r="G135" s="1" t="s">
        <v>307</v>
      </c>
      <c r="H135" s="1" t="s">
        <v>387</v>
      </c>
      <c r="I135" s="1" t="s">
        <v>315</v>
      </c>
      <c r="J135" s="1">
        <v>8</v>
      </c>
      <c r="K135" s="1" t="s">
        <v>316</v>
      </c>
      <c r="N135" s="1" t="s">
        <v>313</v>
      </c>
      <c r="O135" s="1">
        <v>1020.58</v>
      </c>
      <c r="P135" s="1" t="s">
        <v>318</v>
      </c>
    </row>
    <row r="136" spans="1:16" x14ac:dyDescent="0.35">
      <c r="A136" t="s">
        <v>181</v>
      </c>
      <c r="B136" s="1" t="s">
        <v>182</v>
      </c>
      <c r="C136" s="1">
        <v>2011</v>
      </c>
      <c r="D136" s="1">
        <v>2011</v>
      </c>
      <c r="E136" s="1">
        <v>2010</v>
      </c>
      <c r="F136" s="1" t="s">
        <v>306</v>
      </c>
      <c r="G136" s="1" t="s">
        <v>307</v>
      </c>
      <c r="H136" s="1" t="s">
        <v>387</v>
      </c>
      <c r="I136" s="1" t="s">
        <v>315</v>
      </c>
      <c r="J136" s="1">
        <v>10</v>
      </c>
      <c r="K136" s="1" t="s">
        <v>316</v>
      </c>
      <c r="N136" s="1" t="s">
        <v>313</v>
      </c>
      <c r="O136" s="1">
        <v>1689.42</v>
      </c>
      <c r="P136" s="1" t="s">
        <v>318</v>
      </c>
    </row>
    <row r="137" spans="1:16" x14ac:dyDescent="0.35">
      <c r="A137" t="s">
        <v>181</v>
      </c>
      <c r="B137" s="1" t="s">
        <v>182</v>
      </c>
      <c r="C137" s="1">
        <v>2011</v>
      </c>
      <c r="D137" s="1">
        <v>2011</v>
      </c>
      <c r="E137" s="1">
        <v>2010</v>
      </c>
      <c r="F137" s="1" t="s">
        <v>306</v>
      </c>
      <c r="G137" s="1" t="s">
        <v>307</v>
      </c>
      <c r="H137" s="1" t="s">
        <v>387</v>
      </c>
      <c r="I137" s="1" t="s">
        <v>315</v>
      </c>
      <c r="J137" s="1">
        <v>12</v>
      </c>
      <c r="K137" s="1" t="s">
        <v>316</v>
      </c>
      <c r="N137" s="1" t="s">
        <v>313</v>
      </c>
      <c r="O137" s="1">
        <v>2429.92</v>
      </c>
      <c r="P137" s="1" t="s">
        <v>318</v>
      </c>
    </row>
    <row r="138" spans="1:16" x14ac:dyDescent="0.35">
      <c r="A138" t="s">
        <v>181</v>
      </c>
      <c r="B138" s="1" t="s">
        <v>182</v>
      </c>
      <c r="C138" s="1">
        <v>2009</v>
      </c>
      <c r="D138" s="1">
        <v>2009</v>
      </c>
      <c r="E138" s="1">
        <v>2009</v>
      </c>
      <c r="F138" s="1" t="s">
        <v>306</v>
      </c>
      <c r="G138" s="1" t="s">
        <v>307</v>
      </c>
      <c r="H138" s="1" t="s">
        <v>308</v>
      </c>
      <c r="I138" s="1" t="s">
        <v>309</v>
      </c>
      <c r="J138" s="1">
        <v>25000</v>
      </c>
      <c r="K138" s="1" t="s">
        <v>310</v>
      </c>
      <c r="N138" s="1" t="s">
        <v>312</v>
      </c>
      <c r="O138" s="1">
        <v>4.2699999999999996</v>
      </c>
      <c r="P138" s="1" t="s">
        <v>311</v>
      </c>
    </row>
    <row r="139" spans="1:16" x14ac:dyDescent="0.35">
      <c r="A139" t="s">
        <v>181</v>
      </c>
      <c r="B139" s="1" t="s">
        <v>182</v>
      </c>
      <c r="C139" s="1">
        <v>2009</v>
      </c>
      <c r="D139" s="1">
        <v>2009</v>
      </c>
      <c r="E139" s="1">
        <v>2009</v>
      </c>
      <c r="F139" s="1" t="s">
        <v>306</v>
      </c>
      <c r="G139" s="1" t="s">
        <v>307</v>
      </c>
      <c r="H139" s="1" t="s">
        <v>308</v>
      </c>
      <c r="I139" s="1" t="s">
        <v>309</v>
      </c>
      <c r="J139" s="1">
        <v>225000</v>
      </c>
      <c r="K139" s="1" t="s">
        <v>310</v>
      </c>
      <c r="N139" s="1" t="s">
        <v>312</v>
      </c>
      <c r="O139" s="1">
        <v>2.74</v>
      </c>
      <c r="P139" s="1" t="s">
        <v>311</v>
      </c>
    </row>
    <row r="140" spans="1:16" x14ac:dyDescent="0.35">
      <c r="A140" t="s">
        <v>181</v>
      </c>
      <c r="B140" s="1" t="s">
        <v>182</v>
      </c>
      <c r="C140" s="1">
        <v>2009</v>
      </c>
      <c r="D140" s="1">
        <v>2009</v>
      </c>
      <c r="E140" s="1">
        <v>2009</v>
      </c>
      <c r="F140" s="1" t="s">
        <v>306</v>
      </c>
      <c r="G140" s="1" t="s">
        <v>307</v>
      </c>
      <c r="H140" s="1" t="s">
        <v>308</v>
      </c>
      <c r="I140" s="1" t="s">
        <v>309</v>
      </c>
      <c r="J140" s="1">
        <v>250000</v>
      </c>
      <c r="K140" s="1" t="s">
        <v>310</v>
      </c>
      <c r="N140" s="1" t="s">
        <v>312</v>
      </c>
      <c r="O140" s="1">
        <v>2.14</v>
      </c>
      <c r="P140" s="1" t="s">
        <v>311</v>
      </c>
    </row>
    <row r="141" spans="1:16" x14ac:dyDescent="0.35">
      <c r="A141" t="s">
        <v>181</v>
      </c>
      <c r="B141" s="1" t="s">
        <v>182</v>
      </c>
      <c r="C141" s="1">
        <v>2009</v>
      </c>
      <c r="D141" s="1">
        <v>2009</v>
      </c>
      <c r="E141" s="1">
        <v>2009</v>
      </c>
      <c r="F141" s="1" t="s">
        <v>306</v>
      </c>
      <c r="G141" s="1" t="s">
        <v>307</v>
      </c>
      <c r="H141" s="1" t="s">
        <v>308</v>
      </c>
      <c r="I141" s="1" t="s">
        <v>309</v>
      </c>
      <c r="J141" s="1">
        <v>25000</v>
      </c>
      <c r="K141" s="1" t="s">
        <v>310</v>
      </c>
      <c r="N141" s="1" t="s">
        <v>313</v>
      </c>
      <c r="O141" s="1">
        <v>5.38</v>
      </c>
      <c r="P141" s="1" t="s">
        <v>311</v>
      </c>
    </row>
    <row r="142" spans="1:16" x14ac:dyDescent="0.35">
      <c r="A142" t="s">
        <v>181</v>
      </c>
      <c r="B142" s="1" t="s">
        <v>182</v>
      </c>
      <c r="C142" s="1">
        <v>2009</v>
      </c>
      <c r="D142" s="1">
        <v>2009</v>
      </c>
      <c r="E142" s="1">
        <v>2009</v>
      </c>
      <c r="F142" s="1" t="s">
        <v>306</v>
      </c>
      <c r="G142" s="1" t="s">
        <v>307</v>
      </c>
      <c r="H142" s="1" t="s">
        <v>308</v>
      </c>
      <c r="I142" s="1" t="s">
        <v>309</v>
      </c>
      <c r="J142" s="1">
        <v>225000</v>
      </c>
      <c r="K142" s="1" t="s">
        <v>310</v>
      </c>
      <c r="N142" s="1" t="s">
        <v>313</v>
      </c>
      <c r="O142" s="1">
        <v>3.77</v>
      </c>
      <c r="P142" s="1" t="s">
        <v>311</v>
      </c>
    </row>
    <row r="143" spans="1:16" x14ac:dyDescent="0.35">
      <c r="A143" t="s">
        <v>181</v>
      </c>
      <c r="B143" s="1" t="s">
        <v>182</v>
      </c>
      <c r="C143" s="1">
        <v>2009</v>
      </c>
      <c r="D143" s="1">
        <v>2009</v>
      </c>
      <c r="E143" s="1">
        <v>2009</v>
      </c>
      <c r="F143" s="1" t="s">
        <v>306</v>
      </c>
      <c r="G143" s="1" t="s">
        <v>307</v>
      </c>
      <c r="H143" s="1" t="s">
        <v>308</v>
      </c>
      <c r="I143" s="1" t="s">
        <v>309</v>
      </c>
      <c r="J143" s="1">
        <v>250000</v>
      </c>
      <c r="K143" s="1" t="s">
        <v>310</v>
      </c>
      <c r="N143" s="1" t="s">
        <v>313</v>
      </c>
      <c r="O143" s="1">
        <v>2.68</v>
      </c>
      <c r="P143" s="1" t="s">
        <v>311</v>
      </c>
    </row>
    <row r="144" spans="1:16" x14ac:dyDescent="0.35">
      <c r="A144" t="s">
        <v>181</v>
      </c>
      <c r="B144" s="1" t="s">
        <v>182</v>
      </c>
      <c r="C144" s="1">
        <v>2009</v>
      </c>
      <c r="D144" s="1">
        <v>2009</v>
      </c>
      <c r="E144" s="1">
        <v>2009</v>
      </c>
      <c r="F144" s="1" t="s">
        <v>306</v>
      </c>
      <c r="G144" s="1" t="s">
        <v>307</v>
      </c>
      <c r="H144" s="1" t="s">
        <v>314</v>
      </c>
      <c r="I144" s="1" t="s">
        <v>315</v>
      </c>
      <c r="J144" s="25" t="s">
        <v>319</v>
      </c>
      <c r="K144" s="1" t="s">
        <v>316</v>
      </c>
      <c r="N144" s="1" t="s">
        <v>317</v>
      </c>
      <c r="O144" s="1">
        <v>11.2</v>
      </c>
      <c r="P144" s="1" t="s">
        <v>318</v>
      </c>
    </row>
    <row r="145" spans="1:16" x14ac:dyDescent="0.35">
      <c r="A145" t="s">
        <v>181</v>
      </c>
      <c r="B145" s="1" t="s">
        <v>182</v>
      </c>
      <c r="C145" s="1">
        <v>2009</v>
      </c>
      <c r="D145" s="1">
        <v>2009</v>
      </c>
      <c r="E145" s="1">
        <v>2009</v>
      </c>
      <c r="F145" s="1" t="s">
        <v>306</v>
      </c>
      <c r="G145" s="1" t="s">
        <v>307</v>
      </c>
      <c r="H145" s="1" t="s">
        <v>314</v>
      </c>
      <c r="I145" s="1" t="s">
        <v>315</v>
      </c>
      <c r="J145" s="26" t="s">
        <v>320</v>
      </c>
      <c r="K145" s="1" t="s">
        <v>316</v>
      </c>
      <c r="N145" s="1" t="s">
        <v>317</v>
      </c>
      <c r="O145" s="1">
        <v>13.2</v>
      </c>
      <c r="P145" s="1" t="s">
        <v>318</v>
      </c>
    </row>
    <row r="146" spans="1:16" x14ac:dyDescent="0.35">
      <c r="A146" t="s">
        <v>181</v>
      </c>
      <c r="B146" s="1" t="s">
        <v>182</v>
      </c>
      <c r="C146" s="1">
        <v>2009</v>
      </c>
      <c r="D146" s="1">
        <v>2009</v>
      </c>
      <c r="E146" s="1">
        <v>2009</v>
      </c>
      <c r="F146" s="1" t="s">
        <v>306</v>
      </c>
      <c r="G146" s="1" t="s">
        <v>307</v>
      </c>
      <c r="H146" s="1" t="s">
        <v>314</v>
      </c>
      <c r="I146" s="1" t="s">
        <v>315</v>
      </c>
      <c r="J146" s="26" t="s">
        <v>322</v>
      </c>
      <c r="K146" s="1" t="s">
        <v>316</v>
      </c>
      <c r="N146" s="1" t="s">
        <v>317</v>
      </c>
      <c r="O146" s="1">
        <v>17</v>
      </c>
      <c r="P146" s="1" t="s">
        <v>318</v>
      </c>
    </row>
    <row r="147" spans="1:16" x14ac:dyDescent="0.35">
      <c r="A147" t="s">
        <v>181</v>
      </c>
      <c r="B147" s="1" t="s">
        <v>182</v>
      </c>
      <c r="C147" s="1">
        <v>2009</v>
      </c>
      <c r="D147" s="1">
        <v>2009</v>
      </c>
      <c r="E147" s="1">
        <v>2009</v>
      </c>
      <c r="F147" s="1" t="s">
        <v>306</v>
      </c>
      <c r="G147" s="1" t="s">
        <v>307</v>
      </c>
      <c r="H147" s="1" t="s">
        <v>314</v>
      </c>
      <c r="I147" s="1" t="s">
        <v>315</v>
      </c>
      <c r="J147" s="1">
        <v>1</v>
      </c>
      <c r="K147" s="1" t="s">
        <v>316</v>
      </c>
      <c r="N147" s="1" t="s">
        <v>317</v>
      </c>
      <c r="O147" s="1">
        <v>25.5</v>
      </c>
      <c r="P147" s="1" t="s">
        <v>318</v>
      </c>
    </row>
    <row r="148" spans="1:16" x14ac:dyDescent="0.35">
      <c r="A148" t="s">
        <v>181</v>
      </c>
      <c r="B148" s="1" t="s">
        <v>182</v>
      </c>
      <c r="C148" s="1">
        <v>2009</v>
      </c>
      <c r="D148" s="1">
        <v>2009</v>
      </c>
      <c r="E148" s="1">
        <v>2009</v>
      </c>
      <c r="F148" s="1" t="s">
        <v>306</v>
      </c>
      <c r="G148" s="1" t="s">
        <v>307</v>
      </c>
      <c r="H148" s="1" t="s">
        <v>314</v>
      </c>
      <c r="I148" s="1" t="s">
        <v>315</v>
      </c>
      <c r="J148" s="1">
        <v>1.5</v>
      </c>
      <c r="K148" s="1" t="s">
        <v>316</v>
      </c>
      <c r="N148" s="1" t="s">
        <v>317</v>
      </c>
      <c r="O148" s="1">
        <v>57</v>
      </c>
      <c r="P148" s="1" t="s">
        <v>318</v>
      </c>
    </row>
    <row r="149" spans="1:16" x14ac:dyDescent="0.35">
      <c r="A149" t="s">
        <v>181</v>
      </c>
      <c r="B149" s="1" t="s">
        <v>182</v>
      </c>
      <c r="C149" s="1">
        <v>2009</v>
      </c>
      <c r="D149" s="1">
        <v>2009</v>
      </c>
      <c r="E149" s="1">
        <v>2009</v>
      </c>
      <c r="F149" s="1" t="s">
        <v>306</v>
      </c>
      <c r="G149" s="1" t="s">
        <v>307</v>
      </c>
      <c r="H149" s="1" t="s">
        <v>314</v>
      </c>
      <c r="I149" s="1" t="s">
        <v>315</v>
      </c>
      <c r="J149" s="1">
        <v>2</v>
      </c>
      <c r="K149" s="1" t="s">
        <v>316</v>
      </c>
      <c r="N149" s="1" t="s">
        <v>317</v>
      </c>
      <c r="O149" s="1">
        <v>97.1</v>
      </c>
      <c r="P149" s="1" t="s">
        <v>318</v>
      </c>
    </row>
    <row r="150" spans="1:16" x14ac:dyDescent="0.35">
      <c r="A150" t="s">
        <v>181</v>
      </c>
      <c r="B150" s="1" t="s">
        <v>182</v>
      </c>
      <c r="C150" s="1">
        <v>2009</v>
      </c>
      <c r="D150" s="1">
        <v>2009</v>
      </c>
      <c r="E150" s="1">
        <v>2009</v>
      </c>
      <c r="F150" s="1" t="s">
        <v>306</v>
      </c>
      <c r="G150" s="1" t="s">
        <v>307</v>
      </c>
      <c r="H150" s="1" t="s">
        <v>314</v>
      </c>
      <c r="I150" s="1" t="s">
        <v>315</v>
      </c>
      <c r="J150" s="1">
        <v>3</v>
      </c>
      <c r="K150" s="1" t="s">
        <v>316</v>
      </c>
      <c r="N150" s="1" t="s">
        <v>317</v>
      </c>
      <c r="O150" s="1">
        <v>206.1</v>
      </c>
      <c r="P150" s="1" t="s">
        <v>318</v>
      </c>
    </row>
    <row r="151" spans="1:16" x14ac:dyDescent="0.35">
      <c r="A151" t="s">
        <v>181</v>
      </c>
      <c r="B151" s="1" t="s">
        <v>182</v>
      </c>
      <c r="C151" s="1">
        <v>2009</v>
      </c>
      <c r="D151" s="1">
        <v>2009</v>
      </c>
      <c r="E151" s="1">
        <v>2009</v>
      </c>
      <c r="F151" s="1" t="s">
        <v>306</v>
      </c>
      <c r="G151" s="1" t="s">
        <v>307</v>
      </c>
      <c r="H151" s="1" t="s">
        <v>314</v>
      </c>
      <c r="I151" s="1" t="s">
        <v>315</v>
      </c>
      <c r="J151" s="1">
        <v>4</v>
      </c>
      <c r="K151" s="1" t="s">
        <v>316</v>
      </c>
      <c r="N151" s="1" t="s">
        <v>317</v>
      </c>
      <c r="O151" s="1">
        <v>338.8</v>
      </c>
      <c r="P151" s="1" t="s">
        <v>318</v>
      </c>
    </row>
    <row r="152" spans="1:16" x14ac:dyDescent="0.35">
      <c r="A152" t="s">
        <v>181</v>
      </c>
      <c r="B152" s="1" t="s">
        <v>182</v>
      </c>
      <c r="C152" s="1">
        <v>2009</v>
      </c>
      <c r="D152" s="1">
        <v>2009</v>
      </c>
      <c r="E152" s="1">
        <v>2009</v>
      </c>
      <c r="F152" s="1" t="s">
        <v>306</v>
      </c>
      <c r="G152" s="1" t="s">
        <v>307</v>
      </c>
      <c r="H152" s="1" t="s">
        <v>314</v>
      </c>
      <c r="I152" s="1" t="s">
        <v>315</v>
      </c>
      <c r="J152" s="1">
        <v>6</v>
      </c>
      <c r="K152" s="1" t="s">
        <v>316</v>
      </c>
      <c r="N152" s="1" t="s">
        <v>317</v>
      </c>
      <c r="O152" s="1">
        <v>613.9</v>
      </c>
      <c r="P152" s="1" t="s">
        <v>318</v>
      </c>
    </row>
    <row r="153" spans="1:16" x14ac:dyDescent="0.35">
      <c r="A153" t="s">
        <v>181</v>
      </c>
      <c r="B153" s="1" t="s">
        <v>182</v>
      </c>
      <c r="C153" s="1">
        <v>2009</v>
      </c>
      <c r="D153" s="1">
        <v>2009</v>
      </c>
      <c r="E153" s="1">
        <v>2009</v>
      </c>
      <c r="F153" s="1" t="s">
        <v>306</v>
      </c>
      <c r="G153" s="1" t="s">
        <v>307</v>
      </c>
      <c r="H153" s="1" t="s">
        <v>314</v>
      </c>
      <c r="I153" s="1" t="s">
        <v>315</v>
      </c>
      <c r="J153" s="1">
        <v>8</v>
      </c>
      <c r="K153" s="1" t="s">
        <v>316</v>
      </c>
      <c r="N153" s="1" t="s">
        <v>317</v>
      </c>
      <c r="O153" s="1">
        <v>1470</v>
      </c>
      <c r="P153" s="1" t="s">
        <v>318</v>
      </c>
    </row>
    <row r="154" spans="1:16" x14ac:dyDescent="0.35">
      <c r="A154" t="s">
        <v>181</v>
      </c>
      <c r="B154" s="1" t="s">
        <v>182</v>
      </c>
      <c r="C154" s="1">
        <v>2009</v>
      </c>
      <c r="D154" s="1">
        <v>2009</v>
      </c>
      <c r="E154" s="1">
        <v>2009</v>
      </c>
      <c r="F154" s="1" t="s">
        <v>306</v>
      </c>
      <c r="G154" s="1" t="s">
        <v>307</v>
      </c>
      <c r="H154" s="1" t="s">
        <v>314</v>
      </c>
      <c r="I154" s="1" t="s">
        <v>315</v>
      </c>
      <c r="J154" s="1">
        <v>10</v>
      </c>
      <c r="K154" s="1" t="s">
        <v>316</v>
      </c>
      <c r="N154" s="1" t="s">
        <v>317</v>
      </c>
      <c r="O154" s="1">
        <v>2218</v>
      </c>
      <c r="P154" s="1" t="s">
        <v>318</v>
      </c>
    </row>
    <row r="155" spans="1:16" x14ac:dyDescent="0.35">
      <c r="A155" t="s">
        <v>181</v>
      </c>
      <c r="B155" s="1" t="s">
        <v>182</v>
      </c>
      <c r="C155" s="1">
        <v>2009</v>
      </c>
      <c r="D155" s="1">
        <v>2009</v>
      </c>
      <c r="E155" s="1">
        <v>2009</v>
      </c>
      <c r="F155" s="1" t="s">
        <v>306</v>
      </c>
      <c r="G155" s="1" t="s">
        <v>307</v>
      </c>
      <c r="H155" s="1" t="s">
        <v>314</v>
      </c>
      <c r="I155" s="1" t="s">
        <v>315</v>
      </c>
      <c r="J155" s="1">
        <v>12</v>
      </c>
      <c r="K155" s="1" t="s">
        <v>316</v>
      </c>
      <c r="N155" s="1" t="s">
        <v>317</v>
      </c>
      <c r="O155" s="1">
        <v>2492</v>
      </c>
      <c r="P155" s="1" t="s">
        <v>318</v>
      </c>
    </row>
    <row r="156" spans="1:16" x14ac:dyDescent="0.35">
      <c r="A156" t="s">
        <v>181</v>
      </c>
      <c r="B156" s="1" t="s">
        <v>182</v>
      </c>
      <c r="C156" s="1">
        <v>2009</v>
      </c>
      <c r="D156" s="1">
        <v>2009</v>
      </c>
      <c r="E156" s="1">
        <v>2009</v>
      </c>
      <c r="F156" s="1" t="s">
        <v>306</v>
      </c>
      <c r="G156" s="1" t="s">
        <v>307</v>
      </c>
      <c r="H156" s="1" t="s">
        <v>308</v>
      </c>
      <c r="I156" s="1" t="s">
        <v>309</v>
      </c>
      <c r="J156" s="1" t="s">
        <v>323</v>
      </c>
      <c r="N156" s="1" t="s">
        <v>312</v>
      </c>
      <c r="O156" s="1">
        <v>2.66</v>
      </c>
      <c r="P156" s="1" t="s">
        <v>311</v>
      </c>
    </row>
    <row r="157" spans="1:16" x14ac:dyDescent="0.35">
      <c r="A157" t="s">
        <v>181</v>
      </c>
      <c r="B157" s="1" t="s">
        <v>182</v>
      </c>
      <c r="C157" s="1">
        <v>2009</v>
      </c>
      <c r="D157" s="1">
        <v>2009</v>
      </c>
      <c r="E157" s="1">
        <v>2009</v>
      </c>
      <c r="F157" s="1" t="s">
        <v>306</v>
      </c>
      <c r="G157" s="1" t="s">
        <v>307</v>
      </c>
      <c r="H157" s="1" t="s">
        <v>308</v>
      </c>
      <c r="I157" s="1" t="s">
        <v>309</v>
      </c>
      <c r="J157" s="1" t="s">
        <v>323</v>
      </c>
      <c r="N157" s="1" t="s">
        <v>313</v>
      </c>
      <c r="O157" s="1">
        <v>2.83</v>
      </c>
      <c r="P157" s="1" t="s">
        <v>311</v>
      </c>
    </row>
    <row r="158" spans="1:16" x14ac:dyDescent="0.35">
      <c r="A158" t="s">
        <v>181</v>
      </c>
      <c r="B158" s="1" t="s">
        <v>182</v>
      </c>
      <c r="C158" s="1">
        <v>2009</v>
      </c>
      <c r="D158" s="1">
        <v>2009</v>
      </c>
      <c r="E158" s="1">
        <v>2009</v>
      </c>
      <c r="F158" s="1" t="s">
        <v>306</v>
      </c>
      <c r="G158" s="1" t="s">
        <v>307</v>
      </c>
      <c r="H158" s="1" t="s">
        <v>308</v>
      </c>
      <c r="I158" s="1" t="s">
        <v>309</v>
      </c>
      <c r="J158" s="1" t="s">
        <v>324</v>
      </c>
      <c r="N158" s="1" t="s">
        <v>312</v>
      </c>
      <c r="O158" s="1">
        <v>2.87</v>
      </c>
      <c r="P158" s="1" t="s">
        <v>311</v>
      </c>
    </row>
    <row r="159" spans="1:16" x14ac:dyDescent="0.35">
      <c r="A159" t="s">
        <v>181</v>
      </c>
      <c r="B159" s="1" t="s">
        <v>182</v>
      </c>
      <c r="C159" s="1">
        <v>2009</v>
      </c>
      <c r="D159" s="1">
        <v>2009</v>
      </c>
      <c r="E159" s="1">
        <v>2009</v>
      </c>
      <c r="F159" s="1" t="s">
        <v>306</v>
      </c>
      <c r="G159" s="1" t="s">
        <v>307</v>
      </c>
      <c r="H159" s="1" t="s">
        <v>308</v>
      </c>
      <c r="I159" s="1" t="s">
        <v>309</v>
      </c>
      <c r="J159" s="1" t="s">
        <v>324</v>
      </c>
      <c r="N159" s="1" t="s">
        <v>313</v>
      </c>
      <c r="O159" s="1">
        <v>3.04</v>
      </c>
      <c r="P159" s="1" t="s">
        <v>311</v>
      </c>
    </row>
    <row r="160" spans="1:16" x14ac:dyDescent="0.35">
      <c r="A160" t="s">
        <v>181</v>
      </c>
      <c r="B160" s="1" t="s">
        <v>182</v>
      </c>
      <c r="C160" s="1">
        <v>2009</v>
      </c>
      <c r="D160" s="1">
        <v>2009</v>
      </c>
      <c r="E160" s="1">
        <v>2009</v>
      </c>
      <c r="F160" s="1" t="s">
        <v>306</v>
      </c>
      <c r="G160" s="1" t="s">
        <v>424</v>
      </c>
      <c r="H160" s="1" t="s">
        <v>314</v>
      </c>
      <c r="I160" s="1" t="s">
        <v>325</v>
      </c>
      <c r="N160" s="1" t="s">
        <v>312</v>
      </c>
      <c r="O160" s="1">
        <v>32.299999999999997</v>
      </c>
      <c r="P160" s="1" t="s">
        <v>326</v>
      </c>
    </row>
    <row r="161" spans="1:16" x14ac:dyDescent="0.35">
      <c r="A161" t="s">
        <v>181</v>
      </c>
      <c r="B161" s="1" t="s">
        <v>182</v>
      </c>
      <c r="C161" s="1">
        <v>2009</v>
      </c>
      <c r="D161" s="1">
        <v>2009</v>
      </c>
      <c r="E161" s="1">
        <v>2009</v>
      </c>
      <c r="F161" s="1" t="s">
        <v>306</v>
      </c>
      <c r="G161" s="1" t="s">
        <v>424</v>
      </c>
      <c r="H161" s="1" t="s">
        <v>314</v>
      </c>
      <c r="I161" s="1" t="s">
        <v>325</v>
      </c>
      <c r="N161" s="1" t="s">
        <v>313</v>
      </c>
      <c r="O161" s="1">
        <v>36.299999999999997</v>
      </c>
      <c r="P161" s="1" t="s">
        <v>326</v>
      </c>
    </row>
    <row r="162" spans="1:16" x14ac:dyDescent="0.35">
      <c r="A162" t="s">
        <v>181</v>
      </c>
      <c r="B162" s="1" t="s">
        <v>182</v>
      </c>
      <c r="C162" s="1">
        <v>2009</v>
      </c>
      <c r="D162" s="1">
        <v>2009</v>
      </c>
      <c r="E162" s="1">
        <v>2009</v>
      </c>
      <c r="F162" s="1" t="s">
        <v>306</v>
      </c>
      <c r="G162" s="1" t="s">
        <v>307</v>
      </c>
      <c r="H162" s="1" t="s">
        <v>387</v>
      </c>
      <c r="I162" s="1" t="s">
        <v>315</v>
      </c>
      <c r="J162" s="25" t="s">
        <v>319</v>
      </c>
      <c r="K162" s="1" t="s">
        <v>316</v>
      </c>
      <c r="N162" s="1" t="s">
        <v>312</v>
      </c>
      <c r="O162" s="1">
        <v>8.6999999999999993</v>
      </c>
      <c r="P162" s="1" t="s">
        <v>318</v>
      </c>
    </row>
    <row r="163" spans="1:16" x14ac:dyDescent="0.35">
      <c r="A163" t="s">
        <v>181</v>
      </c>
      <c r="B163" s="1" t="s">
        <v>182</v>
      </c>
      <c r="C163" s="1">
        <v>2009</v>
      </c>
      <c r="D163" s="1">
        <v>2009</v>
      </c>
      <c r="E163" s="1">
        <v>2009</v>
      </c>
      <c r="F163" s="1" t="s">
        <v>306</v>
      </c>
      <c r="G163" s="1" t="s">
        <v>307</v>
      </c>
      <c r="H163" s="1" t="s">
        <v>387</v>
      </c>
      <c r="I163" s="1" t="s">
        <v>315</v>
      </c>
      <c r="J163" s="26" t="s">
        <v>322</v>
      </c>
      <c r="K163" s="1" t="s">
        <v>316</v>
      </c>
      <c r="N163" s="1" t="s">
        <v>312</v>
      </c>
      <c r="O163" s="1">
        <v>13.2</v>
      </c>
      <c r="P163" s="1" t="s">
        <v>318</v>
      </c>
    </row>
    <row r="164" spans="1:16" x14ac:dyDescent="0.35">
      <c r="A164" t="s">
        <v>181</v>
      </c>
      <c r="B164" s="1" t="s">
        <v>182</v>
      </c>
      <c r="C164" s="1">
        <v>2009</v>
      </c>
      <c r="D164" s="1">
        <v>2009</v>
      </c>
      <c r="E164" s="1">
        <v>2009</v>
      </c>
      <c r="F164" s="1" t="s">
        <v>306</v>
      </c>
      <c r="G164" s="1" t="s">
        <v>307</v>
      </c>
      <c r="H164" s="1" t="s">
        <v>387</v>
      </c>
      <c r="I164" s="1" t="s">
        <v>315</v>
      </c>
      <c r="J164" s="1">
        <v>1</v>
      </c>
      <c r="K164" s="1" t="s">
        <v>316</v>
      </c>
      <c r="N164" s="1" t="s">
        <v>312</v>
      </c>
      <c r="O164" s="1">
        <v>20.5</v>
      </c>
      <c r="P164" s="1" t="s">
        <v>318</v>
      </c>
    </row>
    <row r="165" spans="1:16" x14ac:dyDescent="0.35">
      <c r="A165" t="s">
        <v>181</v>
      </c>
      <c r="B165" s="1" t="s">
        <v>182</v>
      </c>
      <c r="C165" s="1">
        <v>2009</v>
      </c>
      <c r="D165" s="1">
        <v>2009</v>
      </c>
      <c r="E165" s="1">
        <v>2009</v>
      </c>
      <c r="F165" s="1" t="s">
        <v>306</v>
      </c>
      <c r="G165" s="1" t="s">
        <v>307</v>
      </c>
      <c r="H165" s="1" t="s">
        <v>387</v>
      </c>
      <c r="I165" s="1" t="s">
        <v>315</v>
      </c>
      <c r="J165" s="1">
        <v>1.5</v>
      </c>
      <c r="K165" s="1" t="s">
        <v>316</v>
      </c>
      <c r="N165" s="1" t="s">
        <v>312</v>
      </c>
      <c r="O165" s="1">
        <v>45.2</v>
      </c>
      <c r="P165" s="1" t="s">
        <v>318</v>
      </c>
    </row>
    <row r="166" spans="1:16" x14ac:dyDescent="0.35">
      <c r="A166" t="s">
        <v>181</v>
      </c>
      <c r="B166" s="1" t="s">
        <v>182</v>
      </c>
      <c r="C166" s="1">
        <v>2009</v>
      </c>
      <c r="D166" s="1">
        <v>2009</v>
      </c>
      <c r="E166" s="1">
        <v>2009</v>
      </c>
      <c r="F166" s="1" t="s">
        <v>306</v>
      </c>
      <c r="G166" s="1" t="s">
        <v>307</v>
      </c>
      <c r="H166" s="1" t="s">
        <v>387</v>
      </c>
      <c r="I166" s="1" t="s">
        <v>315</v>
      </c>
      <c r="J166" s="1">
        <v>2</v>
      </c>
      <c r="K166" s="1" t="s">
        <v>316</v>
      </c>
      <c r="N166" s="1" t="s">
        <v>312</v>
      </c>
      <c r="O166" s="1">
        <v>72.900000000000006</v>
      </c>
      <c r="P166" s="1" t="s">
        <v>318</v>
      </c>
    </row>
    <row r="167" spans="1:16" x14ac:dyDescent="0.35">
      <c r="A167" t="s">
        <v>181</v>
      </c>
      <c r="B167" s="1" t="s">
        <v>182</v>
      </c>
      <c r="C167" s="1">
        <v>2009</v>
      </c>
      <c r="D167" s="1">
        <v>2009</v>
      </c>
      <c r="E167" s="1">
        <v>2009</v>
      </c>
      <c r="F167" s="1" t="s">
        <v>306</v>
      </c>
      <c r="G167" s="1" t="s">
        <v>307</v>
      </c>
      <c r="H167" s="1" t="s">
        <v>387</v>
      </c>
      <c r="I167" s="1" t="s">
        <v>315</v>
      </c>
      <c r="J167" s="1">
        <v>3</v>
      </c>
      <c r="K167" s="1" t="s">
        <v>316</v>
      </c>
      <c r="N167" s="1" t="s">
        <v>312</v>
      </c>
      <c r="O167" s="1">
        <v>124.5</v>
      </c>
      <c r="P167" s="1" t="s">
        <v>318</v>
      </c>
    </row>
    <row r="168" spans="1:16" x14ac:dyDescent="0.35">
      <c r="A168" t="s">
        <v>181</v>
      </c>
      <c r="B168" s="1" t="s">
        <v>182</v>
      </c>
      <c r="C168" s="1">
        <v>2009</v>
      </c>
      <c r="D168" s="1">
        <v>2009</v>
      </c>
      <c r="E168" s="1">
        <v>2009</v>
      </c>
      <c r="F168" s="1" t="s">
        <v>306</v>
      </c>
      <c r="G168" s="1" t="s">
        <v>307</v>
      </c>
      <c r="H168" s="1" t="s">
        <v>387</v>
      </c>
      <c r="I168" s="1" t="s">
        <v>315</v>
      </c>
      <c r="J168" s="1">
        <v>4</v>
      </c>
      <c r="K168" s="1" t="s">
        <v>316</v>
      </c>
      <c r="N168" s="1" t="s">
        <v>312</v>
      </c>
      <c r="O168" s="1">
        <v>223.2</v>
      </c>
      <c r="P168" s="1" t="s">
        <v>318</v>
      </c>
    </row>
    <row r="169" spans="1:16" x14ac:dyDescent="0.35">
      <c r="A169" t="s">
        <v>181</v>
      </c>
      <c r="B169" s="1" t="s">
        <v>182</v>
      </c>
      <c r="C169" s="1">
        <v>2009</v>
      </c>
      <c r="D169" s="1">
        <v>2009</v>
      </c>
      <c r="E169" s="1">
        <v>2009</v>
      </c>
      <c r="F169" s="1" t="s">
        <v>306</v>
      </c>
      <c r="G169" s="1" t="s">
        <v>307</v>
      </c>
      <c r="H169" s="1" t="s">
        <v>387</v>
      </c>
      <c r="I169" s="1" t="s">
        <v>315</v>
      </c>
      <c r="J169" s="1">
        <v>6</v>
      </c>
      <c r="K169" s="1" t="s">
        <v>316</v>
      </c>
      <c r="N169" s="1" t="s">
        <v>312</v>
      </c>
      <c r="O169" s="1">
        <v>446.4</v>
      </c>
      <c r="P169" s="1" t="s">
        <v>318</v>
      </c>
    </row>
    <row r="170" spans="1:16" x14ac:dyDescent="0.35">
      <c r="A170" t="s">
        <v>181</v>
      </c>
      <c r="B170" s="1" t="s">
        <v>182</v>
      </c>
      <c r="C170" s="1">
        <v>2009</v>
      </c>
      <c r="D170" s="1">
        <v>2009</v>
      </c>
      <c r="E170" s="1">
        <v>2009</v>
      </c>
      <c r="F170" s="1" t="s">
        <v>306</v>
      </c>
      <c r="G170" s="1" t="s">
        <v>307</v>
      </c>
      <c r="H170" s="1" t="s">
        <v>387</v>
      </c>
      <c r="I170" s="1" t="s">
        <v>315</v>
      </c>
      <c r="J170" s="1">
        <v>8</v>
      </c>
      <c r="K170" s="1" t="s">
        <v>316</v>
      </c>
      <c r="N170" s="1" t="s">
        <v>312</v>
      </c>
      <c r="O170" s="1">
        <v>808.2</v>
      </c>
      <c r="P170" s="1" t="s">
        <v>318</v>
      </c>
    </row>
    <row r="171" spans="1:16" x14ac:dyDescent="0.35">
      <c r="A171" t="s">
        <v>181</v>
      </c>
      <c r="B171" s="1" t="s">
        <v>182</v>
      </c>
      <c r="C171" s="1">
        <v>2009</v>
      </c>
      <c r="D171" s="1">
        <v>2009</v>
      </c>
      <c r="E171" s="1">
        <v>2009</v>
      </c>
      <c r="F171" s="1" t="s">
        <v>306</v>
      </c>
      <c r="G171" s="1" t="s">
        <v>307</v>
      </c>
      <c r="H171" s="1" t="s">
        <v>387</v>
      </c>
      <c r="I171" s="1" t="s">
        <v>315</v>
      </c>
      <c r="J171" s="1">
        <v>10</v>
      </c>
      <c r="K171" s="1" t="s">
        <v>316</v>
      </c>
      <c r="N171" s="1" t="s">
        <v>312</v>
      </c>
      <c r="O171" s="1">
        <v>1336.1</v>
      </c>
      <c r="P171" s="1" t="s">
        <v>318</v>
      </c>
    </row>
    <row r="172" spans="1:16" x14ac:dyDescent="0.35">
      <c r="A172" t="s">
        <v>181</v>
      </c>
      <c r="B172" s="1" t="s">
        <v>182</v>
      </c>
      <c r="C172" s="1">
        <v>2009</v>
      </c>
      <c r="D172" s="1">
        <v>2009</v>
      </c>
      <c r="E172" s="1">
        <v>2009</v>
      </c>
      <c r="F172" s="1" t="s">
        <v>306</v>
      </c>
      <c r="G172" s="1" t="s">
        <v>307</v>
      </c>
      <c r="H172" s="1" t="s">
        <v>387</v>
      </c>
      <c r="I172" s="1" t="s">
        <v>315</v>
      </c>
      <c r="J172" s="1">
        <v>12</v>
      </c>
      <c r="K172" s="1" t="s">
        <v>316</v>
      </c>
      <c r="N172" s="1" t="s">
        <v>312</v>
      </c>
      <c r="O172" s="1">
        <v>1924.6</v>
      </c>
      <c r="P172" s="1" t="s">
        <v>318</v>
      </c>
    </row>
    <row r="173" spans="1:16" x14ac:dyDescent="0.35">
      <c r="A173" t="s">
        <v>181</v>
      </c>
      <c r="B173" s="1" t="s">
        <v>182</v>
      </c>
      <c r="C173" s="1">
        <v>2009</v>
      </c>
      <c r="D173" s="1">
        <v>2009</v>
      </c>
      <c r="E173" s="1">
        <v>2009</v>
      </c>
      <c r="F173" s="1" t="s">
        <v>306</v>
      </c>
      <c r="G173" s="1" t="s">
        <v>307</v>
      </c>
      <c r="H173" s="1" t="s">
        <v>387</v>
      </c>
      <c r="I173" s="1" t="s">
        <v>315</v>
      </c>
      <c r="J173" s="25" t="s">
        <v>319</v>
      </c>
      <c r="K173" s="1" t="s">
        <v>316</v>
      </c>
      <c r="N173" s="1" t="s">
        <v>313</v>
      </c>
      <c r="O173" s="1">
        <v>10.5</v>
      </c>
      <c r="P173" s="1" t="s">
        <v>318</v>
      </c>
    </row>
    <row r="174" spans="1:16" x14ac:dyDescent="0.35">
      <c r="A174" t="s">
        <v>181</v>
      </c>
      <c r="B174" s="1" t="s">
        <v>182</v>
      </c>
      <c r="C174" s="1">
        <v>2009</v>
      </c>
      <c r="D174" s="1">
        <v>2009</v>
      </c>
      <c r="E174" s="1">
        <v>2009</v>
      </c>
      <c r="F174" s="1" t="s">
        <v>306</v>
      </c>
      <c r="G174" s="1" t="s">
        <v>307</v>
      </c>
      <c r="H174" s="1" t="s">
        <v>387</v>
      </c>
      <c r="I174" s="1" t="s">
        <v>315</v>
      </c>
      <c r="J174" s="26" t="s">
        <v>322</v>
      </c>
      <c r="K174" s="1" t="s">
        <v>316</v>
      </c>
      <c r="N174" s="1" t="s">
        <v>313</v>
      </c>
      <c r="O174" s="1">
        <v>15.6</v>
      </c>
      <c r="P174" s="1" t="s">
        <v>318</v>
      </c>
    </row>
    <row r="175" spans="1:16" x14ac:dyDescent="0.35">
      <c r="A175" t="s">
        <v>181</v>
      </c>
      <c r="B175" s="1" t="s">
        <v>182</v>
      </c>
      <c r="C175" s="1">
        <v>2009</v>
      </c>
      <c r="D175" s="1">
        <v>2009</v>
      </c>
      <c r="E175" s="1">
        <v>2009</v>
      </c>
      <c r="F175" s="1" t="s">
        <v>306</v>
      </c>
      <c r="G175" s="1" t="s">
        <v>307</v>
      </c>
      <c r="H175" s="1" t="s">
        <v>387</v>
      </c>
      <c r="I175" s="1" t="s">
        <v>315</v>
      </c>
      <c r="J175" s="1">
        <v>1</v>
      </c>
      <c r="K175" s="1" t="s">
        <v>316</v>
      </c>
      <c r="N175" s="1" t="s">
        <v>313</v>
      </c>
      <c r="O175" s="1">
        <v>23.4</v>
      </c>
      <c r="P175" s="1" t="s">
        <v>318</v>
      </c>
    </row>
    <row r="176" spans="1:16" x14ac:dyDescent="0.35">
      <c r="A176" t="s">
        <v>181</v>
      </c>
      <c r="B176" s="1" t="s">
        <v>182</v>
      </c>
      <c r="C176" s="1">
        <v>2009</v>
      </c>
      <c r="D176" s="1">
        <v>2009</v>
      </c>
      <c r="E176" s="1">
        <v>2009</v>
      </c>
      <c r="F176" s="1" t="s">
        <v>306</v>
      </c>
      <c r="G176" s="1" t="s">
        <v>307</v>
      </c>
      <c r="H176" s="1" t="s">
        <v>387</v>
      </c>
      <c r="I176" s="1" t="s">
        <v>315</v>
      </c>
      <c r="J176" s="1">
        <v>1.5</v>
      </c>
      <c r="K176" s="1" t="s">
        <v>316</v>
      </c>
      <c r="N176" s="1" t="s">
        <v>313</v>
      </c>
      <c r="O176" s="1">
        <v>52</v>
      </c>
      <c r="P176" s="1" t="s">
        <v>318</v>
      </c>
    </row>
    <row r="177" spans="1:16" x14ac:dyDescent="0.35">
      <c r="A177" t="s">
        <v>181</v>
      </c>
      <c r="B177" s="1" t="s">
        <v>182</v>
      </c>
      <c r="C177" s="1">
        <v>2009</v>
      </c>
      <c r="D177" s="1">
        <v>2009</v>
      </c>
      <c r="E177" s="1">
        <v>2009</v>
      </c>
      <c r="F177" s="1" t="s">
        <v>306</v>
      </c>
      <c r="G177" s="1" t="s">
        <v>307</v>
      </c>
      <c r="H177" s="1" t="s">
        <v>387</v>
      </c>
      <c r="I177" s="1" t="s">
        <v>315</v>
      </c>
      <c r="J177" s="1">
        <v>2</v>
      </c>
      <c r="K177" s="1" t="s">
        <v>316</v>
      </c>
      <c r="N177" s="1" t="s">
        <v>313</v>
      </c>
      <c r="O177" s="1">
        <v>84.3</v>
      </c>
      <c r="P177" s="1" t="s">
        <v>318</v>
      </c>
    </row>
    <row r="178" spans="1:16" x14ac:dyDescent="0.35">
      <c r="A178" t="s">
        <v>181</v>
      </c>
      <c r="B178" s="1" t="s">
        <v>182</v>
      </c>
      <c r="C178" s="1">
        <v>2009</v>
      </c>
      <c r="D178" s="1">
        <v>2009</v>
      </c>
      <c r="E178" s="1">
        <v>2009</v>
      </c>
      <c r="F178" s="1" t="s">
        <v>306</v>
      </c>
      <c r="G178" s="1" t="s">
        <v>307</v>
      </c>
      <c r="H178" s="1" t="s">
        <v>387</v>
      </c>
      <c r="I178" s="1" t="s">
        <v>315</v>
      </c>
      <c r="J178" s="1">
        <v>3</v>
      </c>
      <c r="K178" s="1" t="s">
        <v>316</v>
      </c>
      <c r="N178" s="1" t="s">
        <v>313</v>
      </c>
      <c r="O178" s="1">
        <v>143.9</v>
      </c>
      <c r="P178" s="1" t="s">
        <v>318</v>
      </c>
    </row>
    <row r="179" spans="1:16" x14ac:dyDescent="0.35">
      <c r="A179" t="s">
        <v>181</v>
      </c>
      <c r="B179" s="1" t="s">
        <v>182</v>
      </c>
      <c r="C179" s="1">
        <v>2009</v>
      </c>
      <c r="D179" s="1">
        <v>2009</v>
      </c>
      <c r="E179" s="1">
        <v>2009</v>
      </c>
      <c r="F179" s="1" t="s">
        <v>306</v>
      </c>
      <c r="G179" s="1" t="s">
        <v>307</v>
      </c>
      <c r="H179" s="1" t="s">
        <v>387</v>
      </c>
      <c r="I179" s="1" t="s">
        <v>315</v>
      </c>
      <c r="J179" s="1">
        <v>4</v>
      </c>
      <c r="K179" s="1" t="s">
        <v>316</v>
      </c>
      <c r="N179" s="1" t="s">
        <v>313</v>
      </c>
      <c r="O179" s="1">
        <v>255.9</v>
      </c>
      <c r="P179" s="1" t="s">
        <v>318</v>
      </c>
    </row>
    <row r="180" spans="1:16" x14ac:dyDescent="0.35">
      <c r="A180" t="s">
        <v>181</v>
      </c>
      <c r="B180" s="1" t="s">
        <v>182</v>
      </c>
      <c r="C180" s="1">
        <v>2009</v>
      </c>
      <c r="D180" s="1">
        <v>2009</v>
      </c>
      <c r="E180" s="1">
        <v>2009</v>
      </c>
      <c r="F180" s="1" t="s">
        <v>306</v>
      </c>
      <c r="G180" s="1" t="s">
        <v>307</v>
      </c>
      <c r="H180" s="1" t="s">
        <v>387</v>
      </c>
      <c r="I180" s="1" t="s">
        <v>315</v>
      </c>
      <c r="J180" s="1">
        <v>6</v>
      </c>
      <c r="K180" s="1" t="s">
        <v>316</v>
      </c>
      <c r="N180" s="1" t="s">
        <v>313</v>
      </c>
      <c r="O180" s="1">
        <v>512</v>
      </c>
      <c r="P180" s="1" t="s">
        <v>318</v>
      </c>
    </row>
    <row r="181" spans="1:16" x14ac:dyDescent="0.35">
      <c r="A181" t="s">
        <v>181</v>
      </c>
      <c r="B181" s="1" t="s">
        <v>182</v>
      </c>
      <c r="C181" s="1">
        <v>2009</v>
      </c>
      <c r="D181" s="1">
        <v>2009</v>
      </c>
      <c r="E181" s="1">
        <v>2009</v>
      </c>
      <c r="F181" s="1" t="s">
        <v>306</v>
      </c>
      <c r="G181" s="1" t="s">
        <v>307</v>
      </c>
      <c r="H181" s="1" t="s">
        <v>387</v>
      </c>
      <c r="I181" s="1" t="s">
        <v>315</v>
      </c>
      <c r="J181" s="1">
        <v>8</v>
      </c>
      <c r="K181" s="1" t="s">
        <v>316</v>
      </c>
      <c r="N181" s="1" t="s">
        <v>313</v>
      </c>
      <c r="O181" s="1">
        <v>927.8</v>
      </c>
      <c r="P181" s="1" t="s">
        <v>318</v>
      </c>
    </row>
    <row r="182" spans="1:16" x14ac:dyDescent="0.35">
      <c r="A182" t="s">
        <v>181</v>
      </c>
      <c r="B182" s="1" t="s">
        <v>182</v>
      </c>
      <c r="C182" s="1">
        <v>2009</v>
      </c>
      <c r="D182" s="1">
        <v>2009</v>
      </c>
      <c r="E182" s="1">
        <v>2009</v>
      </c>
      <c r="F182" s="1" t="s">
        <v>306</v>
      </c>
      <c r="G182" s="1" t="s">
        <v>307</v>
      </c>
      <c r="H182" s="1" t="s">
        <v>387</v>
      </c>
      <c r="I182" s="1" t="s">
        <v>315</v>
      </c>
      <c r="J182" s="1">
        <v>10</v>
      </c>
      <c r="K182" s="1" t="s">
        <v>316</v>
      </c>
      <c r="N182" s="1" t="s">
        <v>313</v>
      </c>
      <c r="O182" s="1">
        <v>1535.84</v>
      </c>
      <c r="P182" s="1" t="s">
        <v>318</v>
      </c>
    </row>
    <row r="183" spans="1:16" x14ac:dyDescent="0.35">
      <c r="A183" t="s">
        <v>181</v>
      </c>
      <c r="B183" s="1" t="s">
        <v>182</v>
      </c>
      <c r="C183" s="1">
        <v>2009</v>
      </c>
      <c r="D183" s="1">
        <v>2009</v>
      </c>
      <c r="E183" s="1">
        <v>2009</v>
      </c>
      <c r="F183" s="1" t="s">
        <v>306</v>
      </c>
      <c r="G183" s="1" t="s">
        <v>307</v>
      </c>
      <c r="H183" s="1" t="s">
        <v>387</v>
      </c>
      <c r="I183" s="1" t="s">
        <v>315</v>
      </c>
      <c r="J183" s="1">
        <v>12</v>
      </c>
      <c r="K183" s="1" t="s">
        <v>316</v>
      </c>
      <c r="N183" s="1" t="s">
        <v>313</v>
      </c>
      <c r="O183" s="1">
        <v>2209.02</v>
      </c>
      <c r="P183" s="1" t="s">
        <v>318</v>
      </c>
    </row>
    <row r="184" spans="1:16" x14ac:dyDescent="0.35">
      <c r="A184" t="s">
        <v>181</v>
      </c>
      <c r="B184" s="1" t="s">
        <v>182</v>
      </c>
      <c r="C184" s="1">
        <v>2008</v>
      </c>
      <c r="D184" s="1">
        <v>2008</v>
      </c>
      <c r="E184" s="1">
        <v>2007</v>
      </c>
      <c r="F184" s="1" t="s">
        <v>306</v>
      </c>
      <c r="G184" s="1" t="s">
        <v>307</v>
      </c>
      <c r="H184" s="1" t="s">
        <v>308</v>
      </c>
      <c r="I184" s="1" t="s">
        <v>309</v>
      </c>
      <c r="J184" s="1">
        <v>25000</v>
      </c>
      <c r="K184" s="1" t="s">
        <v>310</v>
      </c>
      <c r="N184" s="1" t="s">
        <v>312</v>
      </c>
      <c r="O184" s="1">
        <v>3.75</v>
      </c>
      <c r="P184" s="1" t="s">
        <v>311</v>
      </c>
    </row>
    <row r="185" spans="1:16" x14ac:dyDescent="0.35">
      <c r="A185" t="s">
        <v>181</v>
      </c>
      <c r="B185" s="1" t="s">
        <v>182</v>
      </c>
      <c r="C185" s="1">
        <v>2008</v>
      </c>
      <c r="D185" s="1">
        <v>2008</v>
      </c>
      <c r="E185" s="1">
        <v>2007</v>
      </c>
      <c r="F185" s="1" t="s">
        <v>306</v>
      </c>
      <c r="G185" s="1" t="s">
        <v>307</v>
      </c>
      <c r="H185" s="1" t="s">
        <v>308</v>
      </c>
      <c r="I185" s="1" t="s">
        <v>309</v>
      </c>
      <c r="J185" s="1">
        <v>225000</v>
      </c>
      <c r="K185" s="1" t="s">
        <v>310</v>
      </c>
      <c r="N185" s="1" t="s">
        <v>312</v>
      </c>
      <c r="O185" s="1">
        <v>2.41</v>
      </c>
      <c r="P185" s="1" t="s">
        <v>311</v>
      </c>
    </row>
    <row r="186" spans="1:16" x14ac:dyDescent="0.35">
      <c r="A186" t="s">
        <v>181</v>
      </c>
      <c r="B186" s="1" t="s">
        <v>182</v>
      </c>
      <c r="C186" s="1">
        <v>2008</v>
      </c>
      <c r="D186" s="1">
        <v>2008</v>
      </c>
      <c r="E186" s="1">
        <v>2007</v>
      </c>
      <c r="F186" s="1" t="s">
        <v>306</v>
      </c>
      <c r="G186" s="1" t="s">
        <v>307</v>
      </c>
      <c r="H186" s="1" t="s">
        <v>308</v>
      </c>
      <c r="I186" s="1" t="s">
        <v>309</v>
      </c>
      <c r="J186" s="1">
        <v>250000</v>
      </c>
      <c r="K186" s="1" t="s">
        <v>310</v>
      </c>
      <c r="N186" s="1" t="s">
        <v>312</v>
      </c>
      <c r="O186" s="1">
        <v>1.89</v>
      </c>
      <c r="P186" s="1" t="s">
        <v>311</v>
      </c>
    </row>
    <row r="187" spans="1:16" x14ac:dyDescent="0.35">
      <c r="A187" t="s">
        <v>181</v>
      </c>
      <c r="B187" s="1" t="s">
        <v>182</v>
      </c>
      <c r="C187" s="1">
        <v>2008</v>
      </c>
      <c r="D187" s="1">
        <v>2008</v>
      </c>
      <c r="E187" s="1">
        <v>2007</v>
      </c>
      <c r="F187" s="1" t="s">
        <v>306</v>
      </c>
      <c r="G187" s="1" t="s">
        <v>307</v>
      </c>
      <c r="H187" s="1" t="s">
        <v>308</v>
      </c>
      <c r="I187" s="1" t="s">
        <v>309</v>
      </c>
      <c r="J187" s="1">
        <v>25000</v>
      </c>
      <c r="K187" s="1" t="s">
        <v>310</v>
      </c>
      <c r="N187" s="1" t="s">
        <v>313</v>
      </c>
      <c r="O187" s="1">
        <v>4.43</v>
      </c>
      <c r="P187" s="1" t="s">
        <v>311</v>
      </c>
    </row>
    <row r="188" spans="1:16" x14ac:dyDescent="0.35">
      <c r="A188" t="s">
        <v>181</v>
      </c>
      <c r="B188" s="1" t="s">
        <v>182</v>
      </c>
      <c r="C188" s="1">
        <v>2008</v>
      </c>
      <c r="D188" s="1">
        <v>2008</v>
      </c>
      <c r="E188" s="1">
        <v>2007</v>
      </c>
      <c r="F188" s="1" t="s">
        <v>306</v>
      </c>
      <c r="G188" s="1" t="s">
        <v>307</v>
      </c>
      <c r="H188" s="1" t="s">
        <v>308</v>
      </c>
      <c r="I188" s="1" t="s">
        <v>309</v>
      </c>
      <c r="J188" s="1">
        <v>225000</v>
      </c>
      <c r="K188" s="1" t="s">
        <v>310</v>
      </c>
      <c r="N188" s="1" t="s">
        <v>313</v>
      </c>
      <c r="O188" s="1">
        <v>3.1</v>
      </c>
      <c r="P188" s="1" t="s">
        <v>311</v>
      </c>
    </row>
    <row r="189" spans="1:16" x14ac:dyDescent="0.35">
      <c r="A189" t="s">
        <v>181</v>
      </c>
      <c r="B189" s="1" t="s">
        <v>182</v>
      </c>
      <c r="C189" s="1">
        <v>2008</v>
      </c>
      <c r="D189" s="1">
        <v>2008</v>
      </c>
      <c r="E189" s="1">
        <v>2007</v>
      </c>
      <c r="F189" s="1" t="s">
        <v>306</v>
      </c>
      <c r="G189" s="1" t="s">
        <v>307</v>
      </c>
      <c r="H189" s="1" t="s">
        <v>308</v>
      </c>
      <c r="I189" s="1" t="s">
        <v>309</v>
      </c>
      <c r="J189" s="1">
        <v>250000</v>
      </c>
      <c r="K189" s="1" t="s">
        <v>310</v>
      </c>
      <c r="N189" s="1" t="s">
        <v>313</v>
      </c>
      <c r="O189" s="1">
        <v>2.1</v>
      </c>
      <c r="P189" s="1" t="s">
        <v>311</v>
      </c>
    </row>
    <row r="190" spans="1:16" x14ac:dyDescent="0.35">
      <c r="A190" t="s">
        <v>181</v>
      </c>
      <c r="B190" s="1" t="s">
        <v>182</v>
      </c>
      <c r="C190" s="1">
        <v>2008</v>
      </c>
      <c r="D190" s="1">
        <v>2008</v>
      </c>
      <c r="E190" s="1">
        <v>2007</v>
      </c>
      <c r="F190" s="1" t="s">
        <v>306</v>
      </c>
      <c r="G190" s="1" t="s">
        <v>307</v>
      </c>
      <c r="H190" s="1" t="s">
        <v>314</v>
      </c>
      <c r="I190" s="1" t="s">
        <v>315</v>
      </c>
      <c r="J190" s="25" t="s">
        <v>319</v>
      </c>
      <c r="K190" s="1" t="s">
        <v>316</v>
      </c>
      <c r="N190" s="1" t="s">
        <v>317</v>
      </c>
      <c r="O190" s="1">
        <v>9.9</v>
      </c>
      <c r="P190" s="1" t="s">
        <v>318</v>
      </c>
    </row>
    <row r="191" spans="1:16" x14ac:dyDescent="0.35">
      <c r="A191" t="s">
        <v>181</v>
      </c>
      <c r="B191" s="1" t="s">
        <v>182</v>
      </c>
      <c r="C191" s="1">
        <v>2008</v>
      </c>
      <c r="D191" s="1">
        <v>2008</v>
      </c>
      <c r="E191" s="1">
        <v>2007</v>
      </c>
      <c r="F191" s="1" t="s">
        <v>306</v>
      </c>
      <c r="G191" s="1" t="s">
        <v>307</v>
      </c>
      <c r="H191" s="1" t="s">
        <v>314</v>
      </c>
      <c r="I191" s="1" t="s">
        <v>315</v>
      </c>
      <c r="J191" s="26" t="s">
        <v>320</v>
      </c>
      <c r="K191" s="1" t="s">
        <v>316</v>
      </c>
      <c r="N191" s="1" t="s">
        <v>317</v>
      </c>
      <c r="O191" s="1">
        <v>11.6</v>
      </c>
      <c r="P191" s="1" t="s">
        <v>318</v>
      </c>
    </row>
    <row r="192" spans="1:16" x14ac:dyDescent="0.35">
      <c r="A192" t="s">
        <v>181</v>
      </c>
      <c r="B192" s="1" t="s">
        <v>182</v>
      </c>
      <c r="C192" s="1">
        <v>2008</v>
      </c>
      <c r="D192" s="1">
        <v>2008</v>
      </c>
      <c r="E192" s="1">
        <v>2007</v>
      </c>
      <c r="F192" s="1" t="s">
        <v>306</v>
      </c>
      <c r="G192" s="1" t="s">
        <v>307</v>
      </c>
      <c r="H192" s="1" t="s">
        <v>314</v>
      </c>
      <c r="I192" s="1" t="s">
        <v>315</v>
      </c>
      <c r="J192" s="26" t="s">
        <v>322</v>
      </c>
      <c r="K192" s="1" t="s">
        <v>316</v>
      </c>
      <c r="N192" s="1" t="s">
        <v>317</v>
      </c>
      <c r="O192" s="1">
        <v>14.9</v>
      </c>
      <c r="P192" s="1" t="s">
        <v>318</v>
      </c>
    </row>
    <row r="193" spans="1:16" x14ac:dyDescent="0.35">
      <c r="A193" t="s">
        <v>181</v>
      </c>
      <c r="B193" s="1" t="s">
        <v>182</v>
      </c>
      <c r="C193" s="1">
        <v>2008</v>
      </c>
      <c r="D193" s="1">
        <v>2008</v>
      </c>
      <c r="E193" s="1">
        <v>2007</v>
      </c>
      <c r="F193" s="1" t="s">
        <v>306</v>
      </c>
      <c r="G193" s="1" t="s">
        <v>307</v>
      </c>
      <c r="H193" s="1" t="s">
        <v>314</v>
      </c>
      <c r="I193" s="1" t="s">
        <v>315</v>
      </c>
      <c r="J193" s="1">
        <v>1</v>
      </c>
      <c r="K193" s="1" t="s">
        <v>316</v>
      </c>
      <c r="N193" s="1" t="s">
        <v>317</v>
      </c>
      <c r="O193" s="1">
        <v>22.3</v>
      </c>
      <c r="P193" s="1" t="s">
        <v>318</v>
      </c>
    </row>
    <row r="194" spans="1:16" x14ac:dyDescent="0.35">
      <c r="A194" t="s">
        <v>181</v>
      </c>
      <c r="B194" s="1" t="s">
        <v>182</v>
      </c>
      <c r="C194" s="1">
        <v>2008</v>
      </c>
      <c r="D194" s="1">
        <v>2008</v>
      </c>
      <c r="E194" s="1">
        <v>2007</v>
      </c>
      <c r="F194" s="1" t="s">
        <v>306</v>
      </c>
      <c r="G194" s="1" t="s">
        <v>307</v>
      </c>
      <c r="H194" s="1" t="s">
        <v>314</v>
      </c>
      <c r="I194" s="1" t="s">
        <v>315</v>
      </c>
      <c r="J194" s="1">
        <v>1.5</v>
      </c>
      <c r="K194" s="1" t="s">
        <v>316</v>
      </c>
      <c r="N194" s="1" t="s">
        <v>317</v>
      </c>
      <c r="O194" s="1">
        <v>50.1</v>
      </c>
      <c r="P194" s="1" t="s">
        <v>318</v>
      </c>
    </row>
    <row r="195" spans="1:16" x14ac:dyDescent="0.35">
      <c r="A195" t="s">
        <v>181</v>
      </c>
      <c r="B195" s="1" t="s">
        <v>182</v>
      </c>
      <c r="C195" s="1">
        <v>2008</v>
      </c>
      <c r="D195" s="1">
        <v>2008</v>
      </c>
      <c r="E195" s="1">
        <v>2007</v>
      </c>
      <c r="F195" s="1" t="s">
        <v>306</v>
      </c>
      <c r="G195" s="1" t="s">
        <v>307</v>
      </c>
      <c r="H195" s="1" t="s">
        <v>314</v>
      </c>
      <c r="I195" s="1" t="s">
        <v>315</v>
      </c>
      <c r="J195" s="1">
        <v>2</v>
      </c>
      <c r="K195" s="1" t="s">
        <v>316</v>
      </c>
      <c r="N195" s="1" t="s">
        <v>317</v>
      </c>
      <c r="O195" s="1">
        <v>85.3</v>
      </c>
      <c r="P195" s="1" t="s">
        <v>318</v>
      </c>
    </row>
    <row r="196" spans="1:16" x14ac:dyDescent="0.35">
      <c r="A196" t="s">
        <v>181</v>
      </c>
      <c r="B196" s="1" t="s">
        <v>182</v>
      </c>
      <c r="C196" s="1">
        <v>2008</v>
      </c>
      <c r="D196" s="1">
        <v>2008</v>
      </c>
      <c r="E196" s="1">
        <v>2007</v>
      </c>
      <c r="F196" s="1" t="s">
        <v>306</v>
      </c>
      <c r="G196" s="1" t="s">
        <v>307</v>
      </c>
      <c r="H196" s="1" t="s">
        <v>314</v>
      </c>
      <c r="I196" s="1" t="s">
        <v>315</v>
      </c>
      <c r="J196" s="1">
        <v>3</v>
      </c>
      <c r="K196" s="1" t="s">
        <v>316</v>
      </c>
      <c r="N196" s="1" t="s">
        <v>317</v>
      </c>
      <c r="O196" s="1">
        <v>181.3</v>
      </c>
      <c r="P196" s="1" t="s">
        <v>318</v>
      </c>
    </row>
    <row r="197" spans="1:16" x14ac:dyDescent="0.35">
      <c r="A197" t="s">
        <v>181</v>
      </c>
      <c r="B197" s="1" t="s">
        <v>182</v>
      </c>
      <c r="C197" s="1">
        <v>2008</v>
      </c>
      <c r="D197" s="1">
        <v>2008</v>
      </c>
      <c r="E197" s="1">
        <v>2007</v>
      </c>
      <c r="F197" s="1" t="s">
        <v>306</v>
      </c>
      <c r="G197" s="1" t="s">
        <v>307</v>
      </c>
      <c r="H197" s="1" t="s">
        <v>314</v>
      </c>
      <c r="I197" s="1" t="s">
        <v>315</v>
      </c>
      <c r="J197" s="1">
        <v>4</v>
      </c>
      <c r="K197" s="1" t="s">
        <v>316</v>
      </c>
      <c r="N197" s="1" t="s">
        <v>317</v>
      </c>
      <c r="O197" s="1">
        <v>298</v>
      </c>
      <c r="P197" s="1" t="s">
        <v>318</v>
      </c>
    </row>
    <row r="198" spans="1:16" x14ac:dyDescent="0.35">
      <c r="A198" t="s">
        <v>181</v>
      </c>
      <c r="B198" s="1" t="s">
        <v>182</v>
      </c>
      <c r="C198" s="1">
        <v>2008</v>
      </c>
      <c r="D198" s="1">
        <v>2008</v>
      </c>
      <c r="E198" s="1">
        <v>2007</v>
      </c>
      <c r="F198" s="1" t="s">
        <v>306</v>
      </c>
      <c r="G198" s="1" t="s">
        <v>307</v>
      </c>
      <c r="H198" s="1" t="s">
        <v>314</v>
      </c>
      <c r="I198" s="1" t="s">
        <v>315</v>
      </c>
      <c r="J198" s="1">
        <v>6</v>
      </c>
      <c r="K198" s="1" t="s">
        <v>316</v>
      </c>
      <c r="N198" s="1" t="s">
        <v>317</v>
      </c>
      <c r="O198" s="1">
        <v>540</v>
      </c>
      <c r="P198" s="1" t="s">
        <v>318</v>
      </c>
    </row>
    <row r="199" spans="1:16" x14ac:dyDescent="0.35">
      <c r="A199" t="s">
        <v>181</v>
      </c>
      <c r="B199" s="1" t="s">
        <v>182</v>
      </c>
      <c r="C199" s="1">
        <v>2008</v>
      </c>
      <c r="D199" s="1">
        <v>2008</v>
      </c>
      <c r="E199" s="1">
        <v>2007</v>
      </c>
      <c r="F199" s="1" t="s">
        <v>306</v>
      </c>
      <c r="G199" s="1" t="s">
        <v>307</v>
      </c>
      <c r="H199" s="1" t="s">
        <v>314</v>
      </c>
      <c r="I199" s="1" t="s">
        <v>315</v>
      </c>
      <c r="J199" s="1">
        <v>8</v>
      </c>
      <c r="K199" s="1" t="s">
        <v>316</v>
      </c>
      <c r="N199" s="1" t="s">
        <v>317</v>
      </c>
      <c r="O199" s="1">
        <v>1293</v>
      </c>
      <c r="P199" s="1" t="s">
        <v>318</v>
      </c>
    </row>
    <row r="200" spans="1:16" x14ac:dyDescent="0.35">
      <c r="A200" t="s">
        <v>181</v>
      </c>
      <c r="B200" s="1" t="s">
        <v>182</v>
      </c>
      <c r="C200" s="1">
        <v>2008</v>
      </c>
      <c r="D200" s="1">
        <v>2008</v>
      </c>
      <c r="E200" s="1">
        <v>2007</v>
      </c>
      <c r="F200" s="1" t="s">
        <v>306</v>
      </c>
      <c r="G200" s="1" t="s">
        <v>307</v>
      </c>
      <c r="H200" s="1" t="s">
        <v>314</v>
      </c>
      <c r="I200" s="1" t="s">
        <v>315</v>
      </c>
      <c r="J200" s="1">
        <v>10</v>
      </c>
      <c r="K200" s="1" t="s">
        <v>316</v>
      </c>
      <c r="N200" s="1" t="s">
        <v>317</v>
      </c>
      <c r="O200" s="1">
        <v>1951</v>
      </c>
      <c r="P200" s="1" t="s">
        <v>318</v>
      </c>
    </row>
    <row r="201" spans="1:16" x14ac:dyDescent="0.35">
      <c r="A201" t="s">
        <v>181</v>
      </c>
      <c r="B201" s="1" t="s">
        <v>182</v>
      </c>
      <c r="C201" s="1">
        <v>2008</v>
      </c>
      <c r="D201" s="1">
        <v>2008</v>
      </c>
      <c r="E201" s="1">
        <v>2007</v>
      </c>
      <c r="F201" s="1" t="s">
        <v>306</v>
      </c>
      <c r="G201" s="1" t="s">
        <v>307</v>
      </c>
      <c r="H201" s="1" t="s">
        <v>314</v>
      </c>
      <c r="I201" s="1" t="s">
        <v>315</v>
      </c>
      <c r="J201" s="1">
        <v>12</v>
      </c>
      <c r="K201" s="1" t="s">
        <v>316</v>
      </c>
      <c r="N201" s="1" t="s">
        <v>317</v>
      </c>
      <c r="O201" s="1">
        <v>2192</v>
      </c>
      <c r="P201" s="1" t="s">
        <v>318</v>
      </c>
    </row>
    <row r="202" spans="1:16" x14ac:dyDescent="0.35">
      <c r="A202" t="s">
        <v>181</v>
      </c>
      <c r="B202" s="1" t="s">
        <v>182</v>
      </c>
      <c r="C202" s="1">
        <v>2008</v>
      </c>
      <c r="D202" s="1">
        <v>2008</v>
      </c>
      <c r="E202" s="1">
        <v>2007</v>
      </c>
      <c r="F202" s="1" t="s">
        <v>306</v>
      </c>
      <c r="G202" s="1" t="s">
        <v>307</v>
      </c>
      <c r="H202" s="1" t="s">
        <v>308</v>
      </c>
      <c r="I202" s="1" t="s">
        <v>309</v>
      </c>
      <c r="J202" s="1" t="s">
        <v>323</v>
      </c>
      <c r="N202" s="1" t="s">
        <v>312</v>
      </c>
      <c r="O202" s="1">
        <v>2.34</v>
      </c>
      <c r="P202" s="1" t="s">
        <v>311</v>
      </c>
    </row>
    <row r="203" spans="1:16" x14ac:dyDescent="0.35">
      <c r="A203" t="s">
        <v>181</v>
      </c>
      <c r="B203" s="1" t="s">
        <v>182</v>
      </c>
      <c r="C203" s="1">
        <v>2008</v>
      </c>
      <c r="D203" s="1">
        <v>2008</v>
      </c>
      <c r="E203" s="1">
        <v>2007</v>
      </c>
      <c r="F203" s="1" t="s">
        <v>306</v>
      </c>
      <c r="G203" s="1" t="s">
        <v>307</v>
      </c>
      <c r="H203" s="1" t="s">
        <v>308</v>
      </c>
      <c r="I203" s="1" t="s">
        <v>309</v>
      </c>
      <c r="J203" s="1" t="s">
        <v>323</v>
      </c>
      <c r="N203" s="1" t="s">
        <v>313</v>
      </c>
      <c r="O203" s="1">
        <v>2.4</v>
      </c>
      <c r="P203" s="1" t="s">
        <v>311</v>
      </c>
    </row>
    <row r="204" spans="1:16" x14ac:dyDescent="0.35">
      <c r="A204" t="s">
        <v>181</v>
      </c>
      <c r="B204" s="1" t="s">
        <v>182</v>
      </c>
      <c r="C204" s="1">
        <v>2008</v>
      </c>
      <c r="D204" s="1">
        <v>2008</v>
      </c>
      <c r="E204" s="1">
        <v>2007</v>
      </c>
      <c r="F204" s="1" t="s">
        <v>306</v>
      </c>
      <c r="G204" s="1" t="s">
        <v>307</v>
      </c>
      <c r="H204" s="1" t="s">
        <v>308</v>
      </c>
      <c r="I204" s="1" t="s">
        <v>309</v>
      </c>
      <c r="J204" s="1" t="s">
        <v>324</v>
      </c>
      <c r="N204" s="1" t="s">
        <v>312</v>
      </c>
      <c r="O204" s="1">
        <v>2.48</v>
      </c>
      <c r="P204" s="1" t="s">
        <v>311</v>
      </c>
    </row>
    <row r="205" spans="1:16" x14ac:dyDescent="0.35">
      <c r="A205" t="s">
        <v>181</v>
      </c>
      <c r="B205" s="1" t="s">
        <v>182</v>
      </c>
      <c r="C205" s="1">
        <v>2008</v>
      </c>
      <c r="D205" s="1">
        <v>2008</v>
      </c>
      <c r="E205" s="1">
        <v>2007</v>
      </c>
      <c r="F205" s="1" t="s">
        <v>306</v>
      </c>
      <c r="G205" s="1" t="s">
        <v>307</v>
      </c>
      <c r="H205" s="1" t="s">
        <v>308</v>
      </c>
      <c r="I205" s="1" t="s">
        <v>309</v>
      </c>
      <c r="J205" s="1" t="s">
        <v>324</v>
      </c>
      <c r="N205" s="1" t="s">
        <v>313</v>
      </c>
      <c r="O205" s="1">
        <v>2.54</v>
      </c>
      <c r="P205" s="1" t="s">
        <v>311</v>
      </c>
    </row>
    <row r="206" spans="1:16" x14ac:dyDescent="0.35">
      <c r="A206" t="s">
        <v>181</v>
      </c>
      <c r="B206" s="1" t="s">
        <v>182</v>
      </c>
      <c r="C206" s="1">
        <v>2008</v>
      </c>
      <c r="D206" s="1">
        <v>2008</v>
      </c>
      <c r="E206" s="1">
        <v>2007</v>
      </c>
      <c r="F206" s="1" t="s">
        <v>306</v>
      </c>
      <c r="G206" s="1" t="s">
        <v>424</v>
      </c>
      <c r="H206" s="1" t="s">
        <v>314</v>
      </c>
      <c r="I206" s="1" t="s">
        <v>325</v>
      </c>
      <c r="N206" s="1" t="s">
        <v>312</v>
      </c>
      <c r="O206" s="1">
        <v>32.299999999999997</v>
      </c>
      <c r="P206" s="1" t="s">
        <v>326</v>
      </c>
    </row>
    <row r="207" spans="1:16" x14ac:dyDescent="0.35">
      <c r="A207" t="s">
        <v>181</v>
      </c>
      <c r="B207" s="1" t="s">
        <v>182</v>
      </c>
      <c r="C207" s="1">
        <v>2008</v>
      </c>
      <c r="D207" s="1">
        <v>2008</v>
      </c>
      <c r="E207" s="1">
        <v>2007</v>
      </c>
      <c r="F207" s="1" t="s">
        <v>306</v>
      </c>
      <c r="G207" s="1" t="s">
        <v>424</v>
      </c>
      <c r="H207" s="1" t="s">
        <v>314</v>
      </c>
      <c r="I207" s="1" t="s">
        <v>325</v>
      </c>
      <c r="N207" s="1" t="s">
        <v>313</v>
      </c>
      <c r="O207" s="1">
        <v>36.299999999999997</v>
      </c>
      <c r="P207" s="1" t="s">
        <v>326</v>
      </c>
    </row>
    <row r="208" spans="1:16" x14ac:dyDescent="0.35">
      <c r="A208" t="s">
        <v>181</v>
      </c>
      <c r="B208" s="1" t="s">
        <v>182</v>
      </c>
      <c r="C208" s="1">
        <v>2008</v>
      </c>
      <c r="D208" s="1">
        <v>2008</v>
      </c>
      <c r="E208" s="1">
        <v>2007</v>
      </c>
      <c r="F208" s="1" t="s">
        <v>306</v>
      </c>
      <c r="G208" s="1" t="s">
        <v>307</v>
      </c>
      <c r="H208" s="1" t="s">
        <v>387</v>
      </c>
      <c r="I208" s="1" t="s">
        <v>315</v>
      </c>
      <c r="J208" s="25" t="s">
        <v>319</v>
      </c>
      <c r="K208" s="1" t="s">
        <v>316</v>
      </c>
      <c r="N208" s="1" t="s">
        <v>312</v>
      </c>
      <c r="O208" s="1">
        <v>7.7</v>
      </c>
      <c r="P208" s="1" t="s">
        <v>318</v>
      </c>
    </row>
    <row r="209" spans="1:16" x14ac:dyDescent="0.35">
      <c r="A209" t="s">
        <v>181</v>
      </c>
      <c r="B209" s="1" t="s">
        <v>182</v>
      </c>
      <c r="C209" s="1">
        <v>2008</v>
      </c>
      <c r="D209" s="1">
        <v>2008</v>
      </c>
      <c r="E209" s="1">
        <v>2007</v>
      </c>
      <c r="F209" s="1" t="s">
        <v>306</v>
      </c>
      <c r="G209" s="1" t="s">
        <v>307</v>
      </c>
      <c r="H209" s="1" t="s">
        <v>387</v>
      </c>
      <c r="I209" s="1" t="s">
        <v>315</v>
      </c>
      <c r="J209" s="26" t="s">
        <v>322</v>
      </c>
      <c r="K209" s="1" t="s">
        <v>316</v>
      </c>
      <c r="N209" s="1" t="s">
        <v>312</v>
      </c>
      <c r="O209" s="1">
        <v>11.6</v>
      </c>
      <c r="P209" s="1" t="s">
        <v>318</v>
      </c>
    </row>
    <row r="210" spans="1:16" x14ac:dyDescent="0.35">
      <c r="A210" t="s">
        <v>181</v>
      </c>
      <c r="B210" s="1" t="s">
        <v>182</v>
      </c>
      <c r="C210" s="1">
        <v>2008</v>
      </c>
      <c r="D210" s="1">
        <v>2008</v>
      </c>
      <c r="E210" s="1">
        <v>2007</v>
      </c>
      <c r="F210" s="1" t="s">
        <v>306</v>
      </c>
      <c r="G210" s="1" t="s">
        <v>307</v>
      </c>
      <c r="H210" s="1" t="s">
        <v>387</v>
      </c>
      <c r="I210" s="1" t="s">
        <v>315</v>
      </c>
      <c r="J210" s="1">
        <v>1</v>
      </c>
      <c r="K210" s="1" t="s">
        <v>316</v>
      </c>
      <c r="N210" s="1" t="s">
        <v>312</v>
      </c>
      <c r="O210" s="1">
        <v>18</v>
      </c>
      <c r="P210" s="1" t="s">
        <v>318</v>
      </c>
    </row>
    <row r="211" spans="1:16" x14ac:dyDescent="0.35">
      <c r="A211" t="s">
        <v>181</v>
      </c>
      <c r="B211" s="1" t="s">
        <v>182</v>
      </c>
      <c r="C211" s="1">
        <v>2008</v>
      </c>
      <c r="D211" s="1">
        <v>2008</v>
      </c>
      <c r="E211" s="1">
        <v>2007</v>
      </c>
      <c r="F211" s="1" t="s">
        <v>306</v>
      </c>
      <c r="G211" s="1" t="s">
        <v>307</v>
      </c>
      <c r="H211" s="1" t="s">
        <v>387</v>
      </c>
      <c r="I211" s="1" t="s">
        <v>315</v>
      </c>
      <c r="J211" s="1">
        <v>1.5</v>
      </c>
      <c r="K211" s="1" t="s">
        <v>316</v>
      </c>
      <c r="N211" s="1" t="s">
        <v>312</v>
      </c>
      <c r="O211" s="1">
        <v>39.799999999999997</v>
      </c>
      <c r="P211" s="1" t="s">
        <v>318</v>
      </c>
    </row>
    <row r="212" spans="1:16" x14ac:dyDescent="0.35">
      <c r="A212" t="s">
        <v>181</v>
      </c>
      <c r="B212" s="1" t="s">
        <v>182</v>
      </c>
      <c r="C212" s="1">
        <v>2008</v>
      </c>
      <c r="D212" s="1">
        <v>2008</v>
      </c>
      <c r="E212" s="1">
        <v>2007</v>
      </c>
      <c r="F212" s="1" t="s">
        <v>306</v>
      </c>
      <c r="G212" s="1" t="s">
        <v>307</v>
      </c>
      <c r="H212" s="1" t="s">
        <v>387</v>
      </c>
      <c r="I212" s="1" t="s">
        <v>315</v>
      </c>
      <c r="J212" s="1">
        <v>2</v>
      </c>
      <c r="K212" s="1" t="s">
        <v>316</v>
      </c>
      <c r="N212" s="1" t="s">
        <v>312</v>
      </c>
      <c r="O212" s="1">
        <v>64.099999999999994</v>
      </c>
      <c r="P212" s="1" t="s">
        <v>318</v>
      </c>
    </row>
    <row r="213" spans="1:16" x14ac:dyDescent="0.35">
      <c r="A213" t="s">
        <v>181</v>
      </c>
      <c r="B213" s="1" t="s">
        <v>182</v>
      </c>
      <c r="C213" s="1">
        <v>2008</v>
      </c>
      <c r="D213" s="1">
        <v>2008</v>
      </c>
      <c r="E213" s="1">
        <v>2007</v>
      </c>
      <c r="F213" s="1" t="s">
        <v>306</v>
      </c>
      <c r="G213" s="1" t="s">
        <v>307</v>
      </c>
      <c r="H213" s="1" t="s">
        <v>387</v>
      </c>
      <c r="I213" s="1" t="s">
        <v>315</v>
      </c>
      <c r="J213" s="1">
        <v>3</v>
      </c>
      <c r="K213" s="1" t="s">
        <v>316</v>
      </c>
      <c r="N213" s="1" t="s">
        <v>312</v>
      </c>
      <c r="O213" s="1">
        <v>109.5</v>
      </c>
      <c r="P213" s="1" t="s">
        <v>318</v>
      </c>
    </row>
    <row r="214" spans="1:16" x14ac:dyDescent="0.35">
      <c r="A214" t="s">
        <v>181</v>
      </c>
      <c r="B214" s="1" t="s">
        <v>182</v>
      </c>
      <c r="C214" s="1">
        <v>2008</v>
      </c>
      <c r="D214" s="1">
        <v>2008</v>
      </c>
      <c r="E214" s="1">
        <v>2007</v>
      </c>
      <c r="F214" s="1" t="s">
        <v>306</v>
      </c>
      <c r="G214" s="1" t="s">
        <v>307</v>
      </c>
      <c r="H214" s="1" t="s">
        <v>387</v>
      </c>
      <c r="I214" s="1" t="s">
        <v>315</v>
      </c>
      <c r="J214" s="1">
        <v>4</v>
      </c>
      <c r="K214" s="1" t="s">
        <v>316</v>
      </c>
      <c r="N214" s="1" t="s">
        <v>312</v>
      </c>
      <c r="O214" s="1">
        <v>196.3</v>
      </c>
      <c r="P214" s="1" t="s">
        <v>318</v>
      </c>
    </row>
    <row r="215" spans="1:16" x14ac:dyDescent="0.35">
      <c r="A215" t="s">
        <v>181</v>
      </c>
      <c r="B215" s="1" t="s">
        <v>182</v>
      </c>
      <c r="C215" s="1">
        <v>2008</v>
      </c>
      <c r="D215" s="1">
        <v>2008</v>
      </c>
      <c r="E215" s="1">
        <v>2007</v>
      </c>
      <c r="F215" s="1" t="s">
        <v>306</v>
      </c>
      <c r="G215" s="1" t="s">
        <v>307</v>
      </c>
      <c r="H215" s="1" t="s">
        <v>387</v>
      </c>
      <c r="I215" s="1" t="s">
        <v>315</v>
      </c>
      <c r="J215" s="1">
        <v>6</v>
      </c>
      <c r="K215" s="1" t="s">
        <v>316</v>
      </c>
      <c r="N215" s="1" t="s">
        <v>312</v>
      </c>
      <c r="O215" s="1">
        <v>392.6</v>
      </c>
      <c r="P215" s="1" t="s">
        <v>318</v>
      </c>
    </row>
    <row r="216" spans="1:16" x14ac:dyDescent="0.35">
      <c r="A216" t="s">
        <v>181</v>
      </c>
      <c r="B216" s="1" t="s">
        <v>182</v>
      </c>
      <c r="C216" s="1">
        <v>2008</v>
      </c>
      <c r="D216" s="1">
        <v>2008</v>
      </c>
      <c r="E216" s="1">
        <v>2007</v>
      </c>
      <c r="F216" s="1" t="s">
        <v>306</v>
      </c>
      <c r="G216" s="1" t="s">
        <v>307</v>
      </c>
      <c r="H216" s="1" t="s">
        <v>387</v>
      </c>
      <c r="I216" s="1" t="s">
        <v>315</v>
      </c>
      <c r="J216" s="1">
        <v>8</v>
      </c>
      <c r="K216" s="1" t="s">
        <v>316</v>
      </c>
      <c r="N216" s="1" t="s">
        <v>312</v>
      </c>
      <c r="O216" s="1">
        <v>710.9</v>
      </c>
      <c r="P216" s="1" t="s">
        <v>318</v>
      </c>
    </row>
    <row r="217" spans="1:16" x14ac:dyDescent="0.35">
      <c r="A217" t="s">
        <v>181</v>
      </c>
      <c r="B217" s="1" t="s">
        <v>182</v>
      </c>
      <c r="C217" s="1">
        <v>2008</v>
      </c>
      <c r="D217" s="1">
        <v>2008</v>
      </c>
      <c r="E217" s="1">
        <v>2007</v>
      </c>
      <c r="F217" s="1" t="s">
        <v>306</v>
      </c>
      <c r="G217" s="1" t="s">
        <v>307</v>
      </c>
      <c r="H217" s="1" t="s">
        <v>387</v>
      </c>
      <c r="I217" s="1" t="s">
        <v>315</v>
      </c>
      <c r="J217" s="1">
        <v>10</v>
      </c>
      <c r="K217" s="1" t="s">
        <v>316</v>
      </c>
      <c r="N217" s="1" t="s">
        <v>312</v>
      </c>
      <c r="O217" s="1">
        <v>1175.2</v>
      </c>
      <c r="P217" s="1" t="s">
        <v>318</v>
      </c>
    </row>
    <row r="218" spans="1:16" x14ac:dyDescent="0.35">
      <c r="A218" t="s">
        <v>181</v>
      </c>
      <c r="B218" s="1" t="s">
        <v>182</v>
      </c>
      <c r="C218" s="1">
        <v>2008</v>
      </c>
      <c r="D218" s="1">
        <v>2008</v>
      </c>
      <c r="E218" s="1">
        <v>2007</v>
      </c>
      <c r="F218" s="1" t="s">
        <v>306</v>
      </c>
      <c r="G218" s="1" t="s">
        <v>307</v>
      </c>
      <c r="H218" s="1" t="s">
        <v>387</v>
      </c>
      <c r="I218" s="1" t="s">
        <v>315</v>
      </c>
      <c r="J218" s="1">
        <v>12</v>
      </c>
      <c r="K218" s="1" t="s">
        <v>316</v>
      </c>
      <c r="N218" s="1" t="s">
        <v>312</v>
      </c>
      <c r="O218" s="1">
        <v>1692.9</v>
      </c>
      <c r="P218" s="1" t="s">
        <v>318</v>
      </c>
    </row>
    <row r="219" spans="1:16" x14ac:dyDescent="0.35">
      <c r="A219" t="s">
        <v>181</v>
      </c>
      <c r="B219" s="1" t="s">
        <v>182</v>
      </c>
      <c r="C219" s="1">
        <v>2008</v>
      </c>
      <c r="D219" s="1">
        <v>2008</v>
      </c>
      <c r="E219" s="1">
        <v>2007</v>
      </c>
      <c r="F219" s="1" t="s">
        <v>306</v>
      </c>
      <c r="G219" s="1" t="s">
        <v>307</v>
      </c>
      <c r="H219" s="1" t="s">
        <v>387</v>
      </c>
      <c r="I219" s="1" t="s">
        <v>315</v>
      </c>
      <c r="J219" s="25" t="s">
        <v>319</v>
      </c>
      <c r="K219" s="1" t="s">
        <v>316</v>
      </c>
      <c r="N219" s="1" t="s">
        <v>313</v>
      </c>
      <c r="O219" s="1">
        <v>8.6</v>
      </c>
      <c r="P219" s="1" t="s">
        <v>318</v>
      </c>
    </row>
    <row r="220" spans="1:16" x14ac:dyDescent="0.35">
      <c r="A220" t="s">
        <v>181</v>
      </c>
      <c r="B220" s="1" t="s">
        <v>182</v>
      </c>
      <c r="C220" s="1">
        <v>2008</v>
      </c>
      <c r="D220" s="1">
        <v>2008</v>
      </c>
      <c r="E220" s="1">
        <v>2007</v>
      </c>
      <c r="F220" s="1" t="s">
        <v>306</v>
      </c>
      <c r="G220" s="1" t="s">
        <v>307</v>
      </c>
      <c r="H220" s="1" t="s">
        <v>387</v>
      </c>
      <c r="I220" s="1" t="s">
        <v>315</v>
      </c>
      <c r="J220" s="26" t="s">
        <v>322</v>
      </c>
      <c r="K220" s="1" t="s">
        <v>316</v>
      </c>
      <c r="N220" s="1" t="s">
        <v>313</v>
      </c>
      <c r="O220" s="1">
        <v>12.8</v>
      </c>
      <c r="P220" s="1" t="s">
        <v>318</v>
      </c>
    </row>
    <row r="221" spans="1:16" x14ac:dyDescent="0.35">
      <c r="A221" t="s">
        <v>181</v>
      </c>
      <c r="B221" s="1" t="s">
        <v>182</v>
      </c>
      <c r="C221" s="1">
        <v>2008</v>
      </c>
      <c r="D221" s="1">
        <v>2008</v>
      </c>
      <c r="E221" s="1">
        <v>2007</v>
      </c>
      <c r="F221" s="1" t="s">
        <v>306</v>
      </c>
      <c r="G221" s="1" t="s">
        <v>307</v>
      </c>
      <c r="H221" s="1" t="s">
        <v>387</v>
      </c>
      <c r="I221" s="1" t="s">
        <v>315</v>
      </c>
      <c r="J221" s="1">
        <v>1</v>
      </c>
      <c r="K221" s="1" t="s">
        <v>316</v>
      </c>
      <c r="N221" s="1" t="s">
        <v>313</v>
      </c>
      <c r="O221" s="1">
        <v>19.3</v>
      </c>
      <c r="P221" s="1" t="s">
        <v>318</v>
      </c>
    </row>
    <row r="222" spans="1:16" x14ac:dyDescent="0.35">
      <c r="A222" t="s">
        <v>181</v>
      </c>
      <c r="B222" s="1" t="s">
        <v>182</v>
      </c>
      <c r="C222" s="1">
        <v>2008</v>
      </c>
      <c r="D222" s="1">
        <v>2008</v>
      </c>
      <c r="E222" s="1">
        <v>2007</v>
      </c>
      <c r="F222" s="1" t="s">
        <v>306</v>
      </c>
      <c r="G222" s="1" t="s">
        <v>307</v>
      </c>
      <c r="H222" s="1" t="s">
        <v>387</v>
      </c>
      <c r="I222" s="1" t="s">
        <v>315</v>
      </c>
      <c r="J222" s="1">
        <v>1.5</v>
      </c>
      <c r="K222" s="1" t="s">
        <v>316</v>
      </c>
      <c r="N222" s="1" t="s">
        <v>313</v>
      </c>
      <c r="O222" s="1">
        <v>42.8</v>
      </c>
      <c r="P222" s="1" t="s">
        <v>318</v>
      </c>
    </row>
    <row r="223" spans="1:16" x14ac:dyDescent="0.35">
      <c r="A223" t="s">
        <v>181</v>
      </c>
      <c r="B223" s="1" t="s">
        <v>182</v>
      </c>
      <c r="C223" s="1">
        <v>2008</v>
      </c>
      <c r="D223" s="1">
        <v>2008</v>
      </c>
      <c r="E223" s="1">
        <v>2007</v>
      </c>
      <c r="F223" s="1" t="s">
        <v>306</v>
      </c>
      <c r="G223" s="1" t="s">
        <v>307</v>
      </c>
      <c r="H223" s="1" t="s">
        <v>387</v>
      </c>
      <c r="I223" s="1" t="s">
        <v>315</v>
      </c>
      <c r="J223" s="1">
        <v>2</v>
      </c>
      <c r="K223" s="1" t="s">
        <v>316</v>
      </c>
      <c r="N223" s="1" t="s">
        <v>313</v>
      </c>
      <c r="O223" s="1">
        <v>69.3</v>
      </c>
      <c r="P223" s="1" t="s">
        <v>318</v>
      </c>
    </row>
    <row r="224" spans="1:16" x14ac:dyDescent="0.35">
      <c r="A224" t="s">
        <v>181</v>
      </c>
      <c r="B224" s="1" t="s">
        <v>182</v>
      </c>
      <c r="C224" s="1">
        <v>2008</v>
      </c>
      <c r="D224" s="1">
        <v>2008</v>
      </c>
      <c r="E224" s="1">
        <v>2007</v>
      </c>
      <c r="F224" s="1" t="s">
        <v>306</v>
      </c>
      <c r="G224" s="1" t="s">
        <v>307</v>
      </c>
      <c r="H224" s="1" t="s">
        <v>387</v>
      </c>
      <c r="I224" s="1" t="s">
        <v>315</v>
      </c>
      <c r="J224" s="1">
        <v>3</v>
      </c>
      <c r="K224" s="1" t="s">
        <v>316</v>
      </c>
      <c r="N224" s="1" t="s">
        <v>313</v>
      </c>
      <c r="O224" s="1">
        <v>118.4</v>
      </c>
      <c r="P224" s="1" t="s">
        <v>318</v>
      </c>
    </row>
    <row r="225" spans="1:16" x14ac:dyDescent="0.35">
      <c r="A225" t="s">
        <v>181</v>
      </c>
      <c r="B225" s="1" t="s">
        <v>182</v>
      </c>
      <c r="C225" s="1">
        <v>2008</v>
      </c>
      <c r="D225" s="1">
        <v>2008</v>
      </c>
      <c r="E225" s="1">
        <v>2007</v>
      </c>
      <c r="F225" s="1" t="s">
        <v>306</v>
      </c>
      <c r="G225" s="1" t="s">
        <v>307</v>
      </c>
      <c r="H225" s="1" t="s">
        <v>387</v>
      </c>
      <c r="I225" s="1" t="s">
        <v>315</v>
      </c>
      <c r="J225" s="1">
        <v>4</v>
      </c>
      <c r="K225" s="1" t="s">
        <v>316</v>
      </c>
      <c r="N225" s="1" t="s">
        <v>313</v>
      </c>
      <c r="O225" s="1">
        <v>210.6</v>
      </c>
      <c r="P225" s="1" t="s">
        <v>318</v>
      </c>
    </row>
    <row r="226" spans="1:16" x14ac:dyDescent="0.35">
      <c r="A226" t="s">
        <v>181</v>
      </c>
      <c r="B226" s="1" t="s">
        <v>182</v>
      </c>
      <c r="C226" s="1">
        <v>2008</v>
      </c>
      <c r="D226" s="1">
        <v>2008</v>
      </c>
      <c r="E226" s="1">
        <v>2007</v>
      </c>
      <c r="F226" s="1" t="s">
        <v>306</v>
      </c>
      <c r="G226" s="1" t="s">
        <v>307</v>
      </c>
      <c r="H226" s="1" t="s">
        <v>387</v>
      </c>
      <c r="I226" s="1" t="s">
        <v>315</v>
      </c>
      <c r="J226" s="1">
        <v>6</v>
      </c>
      <c r="K226" s="1" t="s">
        <v>316</v>
      </c>
      <c r="N226" s="1" t="s">
        <v>313</v>
      </c>
      <c r="O226" s="1">
        <v>421.3</v>
      </c>
      <c r="P226" s="1" t="s">
        <v>318</v>
      </c>
    </row>
    <row r="227" spans="1:16" x14ac:dyDescent="0.35">
      <c r="A227" t="s">
        <v>181</v>
      </c>
      <c r="B227" s="1" t="s">
        <v>182</v>
      </c>
      <c r="C227" s="1">
        <v>2008</v>
      </c>
      <c r="D227" s="1">
        <v>2008</v>
      </c>
      <c r="E227" s="1">
        <v>2007</v>
      </c>
      <c r="F227" s="1" t="s">
        <v>306</v>
      </c>
      <c r="G227" s="1" t="s">
        <v>307</v>
      </c>
      <c r="H227" s="1" t="s">
        <v>387</v>
      </c>
      <c r="I227" s="1" t="s">
        <v>315</v>
      </c>
      <c r="J227" s="1">
        <v>8</v>
      </c>
      <c r="K227" s="1" t="s">
        <v>316</v>
      </c>
      <c r="N227" s="1" t="s">
        <v>313</v>
      </c>
      <c r="O227" s="1">
        <v>763.4</v>
      </c>
      <c r="P227" s="1" t="s">
        <v>318</v>
      </c>
    </row>
    <row r="228" spans="1:16" x14ac:dyDescent="0.35">
      <c r="A228" t="s">
        <v>181</v>
      </c>
      <c r="B228" s="1" t="s">
        <v>182</v>
      </c>
      <c r="C228" s="1">
        <v>2008</v>
      </c>
      <c r="D228" s="1">
        <v>2008</v>
      </c>
      <c r="E228" s="1">
        <v>2007</v>
      </c>
      <c r="F228" s="1" t="s">
        <v>306</v>
      </c>
      <c r="G228" s="1" t="s">
        <v>307</v>
      </c>
      <c r="H228" s="1" t="s">
        <v>387</v>
      </c>
      <c r="I228" s="1" t="s">
        <v>315</v>
      </c>
      <c r="J228" s="1">
        <v>10</v>
      </c>
      <c r="K228" s="1" t="s">
        <v>316</v>
      </c>
      <c r="N228" s="1" t="s">
        <v>313</v>
      </c>
      <c r="O228" s="1">
        <v>1263.7</v>
      </c>
      <c r="P228" s="1" t="s">
        <v>318</v>
      </c>
    </row>
    <row r="229" spans="1:16" x14ac:dyDescent="0.35">
      <c r="A229" t="s">
        <v>181</v>
      </c>
      <c r="B229" s="1" t="s">
        <v>182</v>
      </c>
      <c r="C229" s="1">
        <v>2008</v>
      </c>
      <c r="D229" s="1">
        <v>2008</v>
      </c>
      <c r="E229" s="1">
        <v>2007</v>
      </c>
      <c r="F229" s="1" t="s">
        <v>306</v>
      </c>
      <c r="G229" s="1" t="s">
        <v>307</v>
      </c>
      <c r="H229" s="1" t="s">
        <v>387</v>
      </c>
      <c r="I229" s="1" t="s">
        <v>315</v>
      </c>
      <c r="J229" s="1">
        <v>12</v>
      </c>
      <c r="K229" s="1" t="s">
        <v>316</v>
      </c>
      <c r="N229" s="1" t="s">
        <v>313</v>
      </c>
      <c r="O229" s="1">
        <v>1817.6</v>
      </c>
      <c r="P229" s="1" t="s">
        <v>318</v>
      </c>
    </row>
    <row r="230" spans="1:16" x14ac:dyDescent="0.35">
      <c r="A230" t="s">
        <v>181</v>
      </c>
      <c r="B230" s="1" t="s">
        <v>182</v>
      </c>
      <c r="C230" s="1">
        <v>2007</v>
      </c>
      <c r="D230" s="1">
        <v>2007</v>
      </c>
      <c r="E230" s="1">
        <v>2006</v>
      </c>
      <c r="F230" s="1" t="s">
        <v>306</v>
      </c>
      <c r="G230" s="1" t="s">
        <v>307</v>
      </c>
      <c r="H230" s="1" t="s">
        <v>308</v>
      </c>
      <c r="I230" s="1" t="s">
        <v>309</v>
      </c>
      <c r="J230" s="1">
        <v>25000</v>
      </c>
      <c r="K230" s="1" t="s">
        <v>310</v>
      </c>
      <c r="N230" s="1" t="s">
        <v>312</v>
      </c>
      <c r="O230" s="1">
        <v>3.42</v>
      </c>
      <c r="P230" s="1" t="s">
        <v>311</v>
      </c>
    </row>
    <row r="231" spans="1:16" x14ac:dyDescent="0.35">
      <c r="A231" t="s">
        <v>181</v>
      </c>
      <c r="B231" s="1" t="s">
        <v>182</v>
      </c>
      <c r="C231" s="1">
        <v>2007</v>
      </c>
      <c r="D231" s="1">
        <v>2007</v>
      </c>
      <c r="E231" s="1">
        <v>2006</v>
      </c>
      <c r="F231" s="1" t="s">
        <v>306</v>
      </c>
      <c r="G231" s="1" t="s">
        <v>307</v>
      </c>
      <c r="H231" s="1" t="s">
        <v>308</v>
      </c>
      <c r="I231" s="1" t="s">
        <v>309</v>
      </c>
      <c r="J231" s="1">
        <v>225000</v>
      </c>
      <c r="K231" s="1" t="s">
        <v>310</v>
      </c>
      <c r="N231" s="1" t="s">
        <v>312</v>
      </c>
      <c r="O231" s="1">
        <v>2.2000000000000002</v>
      </c>
      <c r="P231" s="1" t="s">
        <v>311</v>
      </c>
    </row>
    <row r="232" spans="1:16" x14ac:dyDescent="0.35">
      <c r="A232" t="s">
        <v>181</v>
      </c>
      <c r="B232" s="1" t="s">
        <v>182</v>
      </c>
      <c r="C232" s="1">
        <v>2007</v>
      </c>
      <c r="D232" s="1">
        <v>2007</v>
      </c>
      <c r="E232" s="1">
        <v>2006</v>
      </c>
      <c r="F232" s="1" t="s">
        <v>306</v>
      </c>
      <c r="G232" s="1" t="s">
        <v>307</v>
      </c>
      <c r="H232" s="1" t="s">
        <v>308</v>
      </c>
      <c r="I232" s="1" t="s">
        <v>309</v>
      </c>
      <c r="J232" s="1">
        <v>250000</v>
      </c>
      <c r="K232" s="1" t="s">
        <v>310</v>
      </c>
      <c r="N232" s="1" t="s">
        <v>312</v>
      </c>
      <c r="O232" s="1">
        <v>1.72</v>
      </c>
      <c r="P232" s="1" t="s">
        <v>311</v>
      </c>
    </row>
    <row r="233" spans="1:16" x14ac:dyDescent="0.35">
      <c r="A233" t="s">
        <v>181</v>
      </c>
      <c r="B233" s="1" t="s">
        <v>182</v>
      </c>
      <c r="C233" s="1">
        <v>2007</v>
      </c>
      <c r="D233" s="1">
        <v>2007</v>
      </c>
      <c r="E233" s="1">
        <v>2006</v>
      </c>
      <c r="F233" s="1" t="s">
        <v>306</v>
      </c>
      <c r="G233" s="1" t="s">
        <v>307</v>
      </c>
      <c r="H233" s="1" t="s">
        <v>308</v>
      </c>
      <c r="I233" s="1" t="s">
        <v>309</v>
      </c>
      <c r="J233" s="1">
        <v>25000</v>
      </c>
      <c r="K233" s="1" t="s">
        <v>310</v>
      </c>
      <c r="N233" s="1" t="s">
        <v>313</v>
      </c>
      <c r="O233" s="1">
        <v>4.12</v>
      </c>
      <c r="P233" s="1" t="s">
        <v>311</v>
      </c>
    </row>
    <row r="234" spans="1:16" x14ac:dyDescent="0.35">
      <c r="A234" t="s">
        <v>181</v>
      </c>
      <c r="B234" s="1" t="s">
        <v>182</v>
      </c>
      <c r="C234" s="1">
        <v>2007</v>
      </c>
      <c r="D234" s="1">
        <v>2007</v>
      </c>
      <c r="E234" s="1">
        <v>2006</v>
      </c>
      <c r="F234" s="1" t="s">
        <v>306</v>
      </c>
      <c r="G234" s="1" t="s">
        <v>307</v>
      </c>
      <c r="H234" s="1" t="s">
        <v>308</v>
      </c>
      <c r="I234" s="1" t="s">
        <v>309</v>
      </c>
      <c r="J234" s="1">
        <v>225000</v>
      </c>
      <c r="K234" s="1" t="s">
        <v>310</v>
      </c>
      <c r="N234" s="1" t="s">
        <v>313</v>
      </c>
      <c r="O234" s="1">
        <v>2.89</v>
      </c>
      <c r="P234" s="1" t="s">
        <v>311</v>
      </c>
    </row>
    <row r="235" spans="1:16" x14ac:dyDescent="0.35">
      <c r="A235" t="s">
        <v>181</v>
      </c>
      <c r="B235" s="1" t="s">
        <v>182</v>
      </c>
      <c r="C235" s="1">
        <v>2007</v>
      </c>
      <c r="D235" s="1">
        <v>2007</v>
      </c>
      <c r="E235" s="1">
        <v>2006</v>
      </c>
      <c r="F235" s="1" t="s">
        <v>306</v>
      </c>
      <c r="G235" s="1" t="s">
        <v>307</v>
      </c>
      <c r="H235" s="1" t="s">
        <v>308</v>
      </c>
      <c r="I235" s="1" t="s">
        <v>309</v>
      </c>
      <c r="J235" s="1">
        <v>250000</v>
      </c>
      <c r="K235" s="1" t="s">
        <v>310</v>
      </c>
      <c r="N235" s="1" t="s">
        <v>313</v>
      </c>
      <c r="O235" s="1">
        <v>2.06</v>
      </c>
      <c r="P235" s="1" t="s">
        <v>311</v>
      </c>
    </row>
    <row r="236" spans="1:16" x14ac:dyDescent="0.35">
      <c r="A236" t="s">
        <v>181</v>
      </c>
      <c r="B236" s="1" t="s">
        <v>182</v>
      </c>
      <c r="C236" s="1">
        <v>2007</v>
      </c>
      <c r="D236" s="1">
        <v>2007</v>
      </c>
      <c r="E236" s="1">
        <v>2006</v>
      </c>
      <c r="F236" s="1" t="s">
        <v>306</v>
      </c>
      <c r="G236" s="1" t="s">
        <v>307</v>
      </c>
      <c r="H236" s="1" t="s">
        <v>314</v>
      </c>
      <c r="I236" s="1" t="s">
        <v>315</v>
      </c>
      <c r="J236" s="25" t="s">
        <v>319</v>
      </c>
      <c r="K236" s="1" t="s">
        <v>316</v>
      </c>
      <c r="N236" s="1" t="s">
        <v>317</v>
      </c>
      <c r="O236" s="1">
        <v>9</v>
      </c>
      <c r="P236" s="1" t="s">
        <v>318</v>
      </c>
    </row>
    <row r="237" spans="1:16" x14ac:dyDescent="0.35">
      <c r="A237" t="s">
        <v>181</v>
      </c>
      <c r="B237" s="1" t="s">
        <v>182</v>
      </c>
      <c r="C237" s="1">
        <v>2007</v>
      </c>
      <c r="D237" s="1">
        <v>2007</v>
      </c>
      <c r="E237" s="1">
        <v>2006</v>
      </c>
      <c r="F237" s="1" t="s">
        <v>306</v>
      </c>
      <c r="G237" s="1" t="s">
        <v>307</v>
      </c>
      <c r="H237" s="1" t="s">
        <v>314</v>
      </c>
      <c r="I237" s="1" t="s">
        <v>315</v>
      </c>
      <c r="J237" s="25" t="s">
        <v>435</v>
      </c>
      <c r="K237" s="1" t="s">
        <v>316</v>
      </c>
      <c r="N237" s="1" t="s">
        <v>317</v>
      </c>
      <c r="O237" s="1">
        <v>10.6</v>
      </c>
      <c r="P237" s="1" t="s">
        <v>318</v>
      </c>
    </row>
    <row r="238" spans="1:16" x14ac:dyDescent="0.35">
      <c r="A238" t="s">
        <v>181</v>
      </c>
      <c r="B238" s="1" t="s">
        <v>182</v>
      </c>
      <c r="C238" s="1">
        <v>2007</v>
      </c>
      <c r="D238" s="1">
        <v>2007</v>
      </c>
      <c r="E238" s="1">
        <v>2006</v>
      </c>
      <c r="F238" s="1" t="s">
        <v>306</v>
      </c>
      <c r="G238" s="1" t="s">
        <v>307</v>
      </c>
      <c r="H238" s="1" t="s">
        <v>314</v>
      </c>
      <c r="I238" s="1" t="s">
        <v>315</v>
      </c>
      <c r="J238" s="26" t="s">
        <v>322</v>
      </c>
      <c r="K238" s="1" t="s">
        <v>316</v>
      </c>
      <c r="N238" s="1" t="s">
        <v>317</v>
      </c>
      <c r="O238" s="1">
        <v>13.6</v>
      </c>
      <c r="P238" s="1" t="s">
        <v>318</v>
      </c>
    </row>
    <row r="239" spans="1:16" x14ac:dyDescent="0.35">
      <c r="A239" t="s">
        <v>181</v>
      </c>
      <c r="B239" s="1" t="s">
        <v>182</v>
      </c>
      <c r="C239" s="1">
        <v>2007</v>
      </c>
      <c r="D239" s="1">
        <v>2007</v>
      </c>
      <c r="E239" s="1">
        <v>2006</v>
      </c>
      <c r="F239" s="1" t="s">
        <v>306</v>
      </c>
      <c r="G239" s="1" t="s">
        <v>307</v>
      </c>
      <c r="H239" s="1" t="s">
        <v>314</v>
      </c>
      <c r="I239" s="1" t="s">
        <v>315</v>
      </c>
      <c r="J239" s="1">
        <v>1</v>
      </c>
      <c r="K239" s="1" t="s">
        <v>316</v>
      </c>
      <c r="N239" s="1" t="s">
        <v>317</v>
      </c>
      <c r="O239" s="1">
        <v>20.3</v>
      </c>
      <c r="P239" s="1" t="s">
        <v>318</v>
      </c>
    </row>
    <row r="240" spans="1:16" x14ac:dyDescent="0.35">
      <c r="A240" t="s">
        <v>181</v>
      </c>
      <c r="B240" s="1" t="s">
        <v>182</v>
      </c>
      <c r="C240" s="1">
        <v>2007</v>
      </c>
      <c r="D240" s="1">
        <v>2007</v>
      </c>
      <c r="E240" s="1">
        <v>2006</v>
      </c>
      <c r="F240" s="1" t="s">
        <v>306</v>
      </c>
      <c r="G240" s="1" t="s">
        <v>307</v>
      </c>
      <c r="H240" s="1" t="s">
        <v>314</v>
      </c>
      <c r="I240" s="1" t="s">
        <v>315</v>
      </c>
      <c r="J240" s="1">
        <v>1.5</v>
      </c>
      <c r="K240" s="1" t="s">
        <v>316</v>
      </c>
      <c r="N240" s="1" t="s">
        <v>317</v>
      </c>
      <c r="O240" s="1">
        <v>45.6</v>
      </c>
      <c r="P240" s="1" t="s">
        <v>318</v>
      </c>
    </row>
    <row r="241" spans="1:16" x14ac:dyDescent="0.35">
      <c r="A241" t="s">
        <v>181</v>
      </c>
      <c r="B241" s="1" t="s">
        <v>182</v>
      </c>
      <c r="C241" s="1">
        <v>2007</v>
      </c>
      <c r="D241" s="1">
        <v>2007</v>
      </c>
      <c r="E241" s="1">
        <v>2006</v>
      </c>
      <c r="F241" s="1" t="s">
        <v>306</v>
      </c>
      <c r="G241" s="1" t="s">
        <v>307</v>
      </c>
      <c r="H241" s="1" t="s">
        <v>314</v>
      </c>
      <c r="I241" s="1" t="s">
        <v>315</v>
      </c>
      <c r="J241" s="1">
        <v>2</v>
      </c>
      <c r="K241" s="1" t="s">
        <v>316</v>
      </c>
      <c r="N241" s="1" t="s">
        <v>317</v>
      </c>
      <c r="O241" s="1">
        <v>77.599999999999994</v>
      </c>
      <c r="P241" s="1" t="s">
        <v>318</v>
      </c>
    </row>
    <row r="242" spans="1:16" x14ac:dyDescent="0.35">
      <c r="A242" t="s">
        <v>181</v>
      </c>
      <c r="B242" s="1" t="s">
        <v>182</v>
      </c>
      <c r="C242" s="1">
        <v>2007</v>
      </c>
      <c r="D242" s="1">
        <v>2007</v>
      </c>
      <c r="E242" s="1">
        <v>2006</v>
      </c>
      <c r="F242" s="1" t="s">
        <v>306</v>
      </c>
      <c r="G242" s="1" t="s">
        <v>307</v>
      </c>
      <c r="H242" s="1" t="s">
        <v>314</v>
      </c>
      <c r="I242" s="1" t="s">
        <v>315</v>
      </c>
      <c r="J242" s="1">
        <v>3</v>
      </c>
      <c r="K242" s="1" t="s">
        <v>316</v>
      </c>
      <c r="N242" s="1" t="s">
        <v>317</v>
      </c>
      <c r="O242" s="1">
        <v>164.9</v>
      </c>
      <c r="P242" s="1" t="s">
        <v>318</v>
      </c>
    </row>
    <row r="243" spans="1:16" x14ac:dyDescent="0.35">
      <c r="A243" t="s">
        <v>181</v>
      </c>
      <c r="B243" s="1" t="s">
        <v>182</v>
      </c>
      <c r="C243" s="1">
        <v>2007</v>
      </c>
      <c r="D243" s="1">
        <v>2007</v>
      </c>
      <c r="E243" s="1">
        <v>2006</v>
      </c>
      <c r="F243" s="1" t="s">
        <v>306</v>
      </c>
      <c r="G243" s="1" t="s">
        <v>307</v>
      </c>
      <c r="H243" s="1" t="s">
        <v>314</v>
      </c>
      <c r="I243" s="1" t="s">
        <v>315</v>
      </c>
      <c r="J243" s="1">
        <v>4</v>
      </c>
      <c r="K243" s="1" t="s">
        <v>316</v>
      </c>
      <c r="N243" s="1" t="s">
        <v>317</v>
      </c>
      <c r="O243" s="1">
        <v>271.10000000000002</v>
      </c>
      <c r="P243" s="1" t="s">
        <v>318</v>
      </c>
    </row>
    <row r="244" spans="1:16" x14ac:dyDescent="0.35">
      <c r="A244" t="s">
        <v>181</v>
      </c>
      <c r="B244" s="1" t="s">
        <v>182</v>
      </c>
      <c r="C244" s="1">
        <v>2007</v>
      </c>
      <c r="D244" s="1">
        <v>2007</v>
      </c>
      <c r="E244" s="1">
        <v>2006</v>
      </c>
      <c r="F244" s="1" t="s">
        <v>306</v>
      </c>
      <c r="G244" s="1" t="s">
        <v>307</v>
      </c>
      <c r="H244" s="1" t="s">
        <v>314</v>
      </c>
      <c r="I244" s="1" t="s">
        <v>315</v>
      </c>
      <c r="J244" s="1">
        <v>6</v>
      </c>
      <c r="K244" s="1" t="s">
        <v>316</v>
      </c>
      <c r="N244" s="1" t="s">
        <v>317</v>
      </c>
      <c r="O244" s="1">
        <v>491</v>
      </c>
      <c r="P244" s="1" t="s">
        <v>318</v>
      </c>
    </row>
    <row r="245" spans="1:16" x14ac:dyDescent="0.35">
      <c r="A245" t="s">
        <v>181</v>
      </c>
      <c r="B245" s="1" t="s">
        <v>182</v>
      </c>
      <c r="C245" s="1">
        <v>2007</v>
      </c>
      <c r="D245" s="1">
        <v>2007</v>
      </c>
      <c r="E245" s="1">
        <v>2006</v>
      </c>
      <c r="F245" s="1" t="s">
        <v>306</v>
      </c>
      <c r="G245" s="1" t="s">
        <v>307</v>
      </c>
      <c r="H245" s="1" t="s">
        <v>314</v>
      </c>
      <c r="I245" s="1" t="s">
        <v>315</v>
      </c>
      <c r="J245" s="1">
        <v>8</v>
      </c>
      <c r="K245" s="1" t="s">
        <v>316</v>
      </c>
      <c r="N245" s="1" t="s">
        <v>317</v>
      </c>
      <c r="O245" s="1">
        <v>1175.8</v>
      </c>
      <c r="P245" s="1" t="s">
        <v>318</v>
      </c>
    </row>
    <row r="246" spans="1:16" x14ac:dyDescent="0.35">
      <c r="A246" t="s">
        <v>181</v>
      </c>
      <c r="B246" s="1" t="s">
        <v>182</v>
      </c>
      <c r="C246" s="1">
        <v>2007</v>
      </c>
      <c r="D246" s="1">
        <v>2007</v>
      </c>
      <c r="E246" s="1">
        <v>2006</v>
      </c>
      <c r="F246" s="1" t="s">
        <v>306</v>
      </c>
      <c r="G246" s="1" t="s">
        <v>307</v>
      </c>
      <c r="H246" s="1" t="s">
        <v>314</v>
      </c>
      <c r="I246" s="1" t="s">
        <v>315</v>
      </c>
      <c r="J246" s="1">
        <v>10</v>
      </c>
      <c r="K246" s="1" t="s">
        <v>316</v>
      </c>
      <c r="N246" s="1" t="s">
        <v>317</v>
      </c>
      <c r="O246" s="1">
        <v>1773.9</v>
      </c>
      <c r="P246" s="1" t="s">
        <v>318</v>
      </c>
    </row>
    <row r="247" spans="1:16" x14ac:dyDescent="0.35">
      <c r="A247" t="s">
        <v>181</v>
      </c>
      <c r="B247" s="1" t="s">
        <v>182</v>
      </c>
      <c r="C247" s="1">
        <v>2007</v>
      </c>
      <c r="D247" s="1">
        <v>2007</v>
      </c>
      <c r="E247" s="1">
        <v>2006</v>
      </c>
      <c r="F247" s="1" t="s">
        <v>306</v>
      </c>
      <c r="G247" s="1" t="s">
        <v>307</v>
      </c>
      <c r="H247" s="1" t="s">
        <v>314</v>
      </c>
      <c r="I247" s="1" t="s">
        <v>315</v>
      </c>
      <c r="J247" s="1">
        <v>12</v>
      </c>
      <c r="K247" s="1" t="s">
        <v>316</v>
      </c>
      <c r="N247" s="1" t="s">
        <v>317</v>
      </c>
      <c r="O247" s="1">
        <v>1993.2</v>
      </c>
      <c r="P247" s="1" t="s">
        <v>318</v>
      </c>
    </row>
    <row r="248" spans="1:16" x14ac:dyDescent="0.35">
      <c r="A248" t="s">
        <v>181</v>
      </c>
      <c r="B248" s="1" t="s">
        <v>182</v>
      </c>
      <c r="C248" s="1">
        <v>2007</v>
      </c>
      <c r="D248" s="1">
        <v>2007</v>
      </c>
      <c r="E248" s="1">
        <v>2006</v>
      </c>
      <c r="F248" s="1" t="s">
        <v>306</v>
      </c>
      <c r="G248" s="1" t="s">
        <v>307</v>
      </c>
      <c r="H248" s="1" t="s">
        <v>308</v>
      </c>
      <c r="I248" s="1" t="s">
        <v>309</v>
      </c>
      <c r="J248" s="1" t="s">
        <v>323</v>
      </c>
      <c r="N248" s="1" t="s">
        <v>312</v>
      </c>
      <c r="O248" s="1">
        <v>2.27</v>
      </c>
      <c r="P248" s="1" t="s">
        <v>311</v>
      </c>
    </row>
    <row r="249" spans="1:16" x14ac:dyDescent="0.35">
      <c r="A249" t="s">
        <v>181</v>
      </c>
      <c r="B249" s="1" t="s">
        <v>182</v>
      </c>
      <c r="C249" s="1">
        <v>2007</v>
      </c>
      <c r="D249" s="1">
        <v>2007</v>
      </c>
      <c r="E249" s="1">
        <v>2006</v>
      </c>
      <c r="F249" s="1" t="s">
        <v>306</v>
      </c>
      <c r="G249" s="1" t="s">
        <v>307</v>
      </c>
      <c r="H249" s="1" t="s">
        <v>308</v>
      </c>
      <c r="I249" s="1" t="s">
        <v>309</v>
      </c>
      <c r="J249" s="1" t="s">
        <v>323</v>
      </c>
      <c r="N249" s="1" t="s">
        <v>313</v>
      </c>
      <c r="O249" s="1">
        <v>2.37</v>
      </c>
      <c r="P249" s="1" t="s">
        <v>311</v>
      </c>
    </row>
    <row r="250" spans="1:16" x14ac:dyDescent="0.35">
      <c r="A250" t="s">
        <v>181</v>
      </c>
      <c r="B250" s="1" t="s">
        <v>182</v>
      </c>
      <c r="C250" s="1">
        <v>2007</v>
      </c>
      <c r="D250" s="1">
        <v>2007</v>
      </c>
      <c r="E250" s="1">
        <v>2006</v>
      </c>
      <c r="F250" s="1" t="s">
        <v>306</v>
      </c>
      <c r="G250" s="1" t="s">
        <v>307</v>
      </c>
      <c r="H250" s="1" t="s">
        <v>308</v>
      </c>
      <c r="I250" s="1" t="s">
        <v>309</v>
      </c>
      <c r="J250" s="1" t="s">
        <v>324</v>
      </c>
      <c r="N250" s="1" t="s">
        <v>312</v>
      </c>
      <c r="O250" s="1">
        <v>2.41</v>
      </c>
      <c r="P250" s="1" t="s">
        <v>311</v>
      </c>
    </row>
    <row r="251" spans="1:16" x14ac:dyDescent="0.35">
      <c r="A251" t="s">
        <v>181</v>
      </c>
      <c r="B251" s="1" t="s">
        <v>182</v>
      </c>
      <c r="C251" s="1">
        <v>2007</v>
      </c>
      <c r="D251" s="1">
        <v>2007</v>
      </c>
      <c r="E251" s="1">
        <v>2006</v>
      </c>
      <c r="F251" s="1" t="s">
        <v>306</v>
      </c>
      <c r="G251" s="1" t="s">
        <v>307</v>
      </c>
      <c r="H251" s="1" t="s">
        <v>308</v>
      </c>
      <c r="I251" s="1" t="s">
        <v>309</v>
      </c>
      <c r="J251" s="1" t="s">
        <v>324</v>
      </c>
      <c r="N251" s="1" t="s">
        <v>313</v>
      </c>
      <c r="O251" s="1">
        <v>2.5099999999999998</v>
      </c>
      <c r="P251" s="1" t="s">
        <v>311</v>
      </c>
    </row>
    <row r="252" spans="1:16" x14ac:dyDescent="0.35">
      <c r="A252" t="s">
        <v>181</v>
      </c>
      <c r="B252" s="1" t="s">
        <v>182</v>
      </c>
      <c r="C252" s="1">
        <v>2007</v>
      </c>
      <c r="D252" s="1">
        <v>2007</v>
      </c>
      <c r="E252" s="1">
        <v>2006</v>
      </c>
      <c r="F252" s="1" t="s">
        <v>306</v>
      </c>
      <c r="G252" s="1" t="s">
        <v>424</v>
      </c>
      <c r="H252" s="1" t="s">
        <v>314</v>
      </c>
      <c r="I252" s="1" t="s">
        <v>325</v>
      </c>
      <c r="N252" s="1" t="s">
        <v>312</v>
      </c>
      <c r="O252" s="1">
        <v>32.299999999999997</v>
      </c>
      <c r="P252" s="1" t="s">
        <v>326</v>
      </c>
    </row>
    <row r="253" spans="1:16" x14ac:dyDescent="0.35">
      <c r="A253" t="s">
        <v>181</v>
      </c>
      <c r="B253" s="1" t="s">
        <v>182</v>
      </c>
      <c r="C253" s="1">
        <v>2007</v>
      </c>
      <c r="D253" s="1">
        <v>2007</v>
      </c>
      <c r="E253" s="1">
        <v>2006</v>
      </c>
      <c r="F253" s="1" t="s">
        <v>306</v>
      </c>
      <c r="G253" s="1" t="s">
        <v>424</v>
      </c>
      <c r="H253" s="1" t="s">
        <v>314</v>
      </c>
      <c r="I253" s="1" t="s">
        <v>325</v>
      </c>
      <c r="N253" s="1" t="s">
        <v>313</v>
      </c>
      <c r="O253" s="1">
        <v>36.299999999999997</v>
      </c>
      <c r="P253" s="1" t="s">
        <v>326</v>
      </c>
    </row>
    <row r="254" spans="1:16" x14ac:dyDescent="0.35">
      <c r="A254" t="s">
        <v>181</v>
      </c>
      <c r="B254" s="1" t="s">
        <v>182</v>
      </c>
      <c r="C254" s="1">
        <v>2007</v>
      </c>
      <c r="D254" s="1">
        <v>2007</v>
      </c>
      <c r="E254" s="1">
        <v>2006</v>
      </c>
      <c r="F254" s="1" t="s">
        <v>306</v>
      </c>
      <c r="G254" s="1" t="s">
        <v>307</v>
      </c>
      <c r="H254" s="1" t="s">
        <v>387</v>
      </c>
      <c r="I254" s="1" t="s">
        <v>315</v>
      </c>
      <c r="J254" s="25" t="s">
        <v>319</v>
      </c>
      <c r="K254" s="1" t="s">
        <v>316</v>
      </c>
      <c r="N254" s="1" t="s">
        <v>312</v>
      </c>
      <c r="O254" s="1">
        <v>7</v>
      </c>
      <c r="P254" s="1" t="s">
        <v>318</v>
      </c>
    </row>
    <row r="255" spans="1:16" x14ac:dyDescent="0.35">
      <c r="A255" t="s">
        <v>181</v>
      </c>
      <c r="B255" s="1" t="s">
        <v>182</v>
      </c>
      <c r="C255" s="1">
        <v>2007</v>
      </c>
      <c r="D255" s="1">
        <v>2007</v>
      </c>
      <c r="E255" s="1">
        <v>2006</v>
      </c>
      <c r="F255" s="1" t="s">
        <v>306</v>
      </c>
      <c r="G255" s="1" t="s">
        <v>307</v>
      </c>
      <c r="H255" s="1" t="s">
        <v>387</v>
      </c>
      <c r="I255" s="1" t="s">
        <v>315</v>
      </c>
      <c r="J255" s="26" t="s">
        <v>322</v>
      </c>
      <c r="K255" s="1" t="s">
        <v>316</v>
      </c>
      <c r="N255" s="1" t="s">
        <v>312</v>
      </c>
      <c r="O255" s="1">
        <v>10.6</v>
      </c>
      <c r="P255" s="1" t="s">
        <v>318</v>
      </c>
    </row>
    <row r="256" spans="1:16" x14ac:dyDescent="0.35">
      <c r="A256" t="s">
        <v>181</v>
      </c>
      <c r="B256" s="1" t="s">
        <v>182</v>
      </c>
      <c r="C256" s="1">
        <v>2007</v>
      </c>
      <c r="D256" s="1">
        <v>2007</v>
      </c>
      <c r="E256" s="1">
        <v>2006</v>
      </c>
      <c r="F256" s="1" t="s">
        <v>306</v>
      </c>
      <c r="G256" s="1" t="s">
        <v>307</v>
      </c>
      <c r="H256" s="1" t="s">
        <v>387</v>
      </c>
      <c r="I256" s="1" t="s">
        <v>315</v>
      </c>
      <c r="J256" s="1">
        <v>1</v>
      </c>
      <c r="K256" s="1" t="s">
        <v>316</v>
      </c>
      <c r="N256" s="1" t="s">
        <v>312</v>
      </c>
      <c r="O256" s="1">
        <v>16.399999999999999</v>
      </c>
      <c r="P256" s="1" t="s">
        <v>318</v>
      </c>
    </row>
    <row r="257" spans="1:16" x14ac:dyDescent="0.35">
      <c r="A257" t="s">
        <v>181</v>
      </c>
      <c r="B257" s="1" t="s">
        <v>182</v>
      </c>
      <c r="C257" s="1">
        <v>2007</v>
      </c>
      <c r="D257" s="1">
        <v>2007</v>
      </c>
      <c r="E257" s="1">
        <v>2006</v>
      </c>
      <c r="F257" s="1" t="s">
        <v>306</v>
      </c>
      <c r="G257" s="1" t="s">
        <v>307</v>
      </c>
      <c r="H257" s="1" t="s">
        <v>387</v>
      </c>
      <c r="I257" s="1" t="s">
        <v>315</v>
      </c>
      <c r="J257" s="1">
        <v>1.5</v>
      </c>
      <c r="K257" s="1" t="s">
        <v>316</v>
      </c>
      <c r="N257" s="1" t="s">
        <v>312</v>
      </c>
      <c r="O257" s="1">
        <v>36.200000000000003</v>
      </c>
      <c r="P257" s="1" t="s">
        <v>318</v>
      </c>
    </row>
    <row r="258" spans="1:16" x14ac:dyDescent="0.35">
      <c r="A258" t="s">
        <v>181</v>
      </c>
      <c r="B258" s="1" t="s">
        <v>182</v>
      </c>
      <c r="C258" s="1">
        <v>2007</v>
      </c>
      <c r="D258" s="1">
        <v>2007</v>
      </c>
      <c r="E258" s="1">
        <v>2006</v>
      </c>
      <c r="F258" s="1" t="s">
        <v>306</v>
      </c>
      <c r="G258" s="1" t="s">
        <v>307</v>
      </c>
      <c r="H258" s="1" t="s">
        <v>387</v>
      </c>
      <c r="I258" s="1" t="s">
        <v>315</v>
      </c>
      <c r="J258" s="1">
        <v>2</v>
      </c>
      <c r="K258" s="1" t="s">
        <v>316</v>
      </c>
      <c r="N258" s="1" t="s">
        <v>312</v>
      </c>
      <c r="O258" s="1">
        <v>58.3</v>
      </c>
      <c r="P258" s="1" t="s">
        <v>318</v>
      </c>
    </row>
    <row r="259" spans="1:16" x14ac:dyDescent="0.35">
      <c r="A259" t="s">
        <v>181</v>
      </c>
      <c r="B259" s="1" t="s">
        <v>182</v>
      </c>
      <c r="C259" s="1">
        <v>2007</v>
      </c>
      <c r="D259" s="1">
        <v>2007</v>
      </c>
      <c r="E259" s="1">
        <v>2006</v>
      </c>
      <c r="F259" s="1" t="s">
        <v>306</v>
      </c>
      <c r="G259" s="1" t="s">
        <v>307</v>
      </c>
      <c r="H259" s="1" t="s">
        <v>387</v>
      </c>
      <c r="I259" s="1" t="s">
        <v>315</v>
      </c>
      <c r="J259" s="1">
        <v>3</v>
      </c>
      <c r="K259" s="1" t="s">
        <v>316</v>
      </c>
      <c r="N259" s="1" t="s">
        <v>312</v>
      </c>
      <c r="O259" s="1">
        <v>99.6</v>
      </c>
      <c r="P259" s="1" t="s">
        <v>318</v>
      </c>
    </row>
    <row r="260" spans="1:16" x14ac:dyDescent="0.35">
      <c r="A260" t="s">
        <v>181</v>
      </c>
      <c r="B260" s="1" t="s">
        <v>182</v>
      </c>
      <c r="C260" s="1">
        <v>2007</v>
      </c>
      <c r="D260" s="1">
        <v>2007</v>
      </c>
      <c r="E260" s="1">
        <v>2006</v>
      </c>
      <c r="F260" s="1" t="s">
        <v>306</v>
      </c>
      <c r="G260" s="1" t="s">
        <v>307</v>
      </c>
      <c r="H260" s="1" t="s">
        <v>387</v>
      </c>
      <c r="I260" s="1" t="s">
        <v>315</v>
      </c>
      <c r="J260" s="1">
        <v>4</v>
      </c>
      <c r="K260" s="1" t="s">
        <v>316</v>
      </c>
      <c r="N260" s="1" t="s">
        <v>312</v>
      </c>
      <c r="O260" s="1">
        <v>178.5</v>
      </c>
      <c r="P260" s="1" t="s">
        <v>318</v>
      </c>
    </row>
    <row r="261" spans="1:16" x14ac:dyDescent="0.35">
      <c r="A261" t="s">
        <v>181</v>
      </c>
      <c r="B261" s="1" t="s">
        <v>182</v>
      </c>
      <c r="C261" s="1">
        <v>2007</v>
      </c>
      <c r="D261" s="1">
        <v>2007</v>
      </c>
      <c r="E261" s="1">
        <v>2006</v>
      </c>
      <c r="F261" s="1" t="s">
        <v>306</v>
      </c>
      <c r="G261" s="1" t="s">
        <v>307</v>
      </c>
      <c r="H261" s="1" t="s">
        <v>387</v>
      </c>
      <c r="I261" s="1" t="s">
        <v>315</v>
      </c>
      <c r="J261" s="1">
        <v>6</v>
      </c>
      <c r="K261" s="1" t="s">
        <v>316</v>
      </c>
      <c r="N261" s="1" t="s">
        <v>312</v>
      </c>
      <c r="O261" s="1">
        <v>357</v>
      </c>
      <c r="P261" s="1" t="s">
        <v>318</v>
      </c>
    </row>
    <row r="262" spans="1:16" x14ac:dyDescent="0.35">
      <c r="A262" t="s">
        <v>181</v>
      </c>
      <c r="B262" s="1" t="s">
        <v>182</v>
      </c>
      <c r="C262" s="1">
        <v>2007</v>
      </c>
      <c r="D262" s="1">
        <v>2007</v>
      </c>
      <c r="E262" s="1">
        <v>2006</v>
      </c>
      <c r="F262" s="1" t="s">
        <v>306</v>
      </c>
      <c r="G262" s="1" t="s">
        <v>307</v>
      </c>
      <c r="H262" s="1" t="s">
        <v>387</v>
      </c>
      <c r="I262" s="1" t="s">
        <v>315</v>
      </c>
      <c r="J262" s="1">
        <v>8</v>
      </c>
      <c r="K262" s="1" t="s">
        <v>316</v>
      </c>
      <c r="N262" s="1" t="s">
        <v>312</v>
      </c>
      <c r="O262" s="1">
        <v>646.4</v>
      </c>
      <c r="P262" s="1" t="s">
        <v>318</v>
      </c>
    </row>
    <row r="263" spans="1:16" x14ac:dyDescent="0.35">
      <c r="A263" t="s">
        <v>181</v>
      </c>
      <c r="B263" s="1" t="s">
        <v>182</v>
      </c>
      <c r="C263" s="1">
        <v>2007</v>
      </c>
      <c r="D263" s="1">
        <v>2007</v>
      </c>
      <c r="E263" s="1">
        <v>2006</v>
      </c>
      <c r="F263" s="1" t="s">
        <v>306</v>
      </c>
      <c r="G263" s="1" t="s">
        <v>307</v>
      </c>
      <c r="H263" s="1" t="s">
        <v>387</v>
      </c>
      <c r="I263" s="1" t="s">
        <v>315</v>
      </c>
      <c r="J263" s="1">
        <v>10</v>
      </c>
      <c r="K263" s="1" t="s">
        <v>316</v>
      </c>
      <c r="N263" s="1" t="s">
        <v>312</v>
      </c>
      <c r="O263" s="1">
        <v>1068.5999999999999</v>
      </c>
      <c r="P263" s="1" t="s">
        <v>318</v>
      </c>
    </row>
    <row r="264" spans="1:16" x14ac:dyDescent="0.35">
      <c r="A264" t="s">
        <v>181</v>
      </c>
      <c r="B264" s="1" t="s">
        <v>182</v>
      </c>
      <c r="C264" s="1">
        <v>2007</v>
      </c>
      <c r="D264" s="1">
        <v>2007</v>
      </c>
      <c r="E264" s="1">
        <v>2006</v>
      </c>
      <c r="F264" s="1" t="s">
        <v>306</v>
      </c>
      <c r="G264" s="1" t="s">
        <v>307</v>
      </c>
      <c r="H264" s="1" t="s">
        <v>387</v>
      </c>
      <c r="I264" s="1" t="s">
        <v>315</v>
      </c>
      <c r="J264" s="1">
        <v>12</v>
      </c>
      <c r="K264" s="1" t="s">
        <v>316</v>
      </c>
      <c r="N264" s="1" t="s">
        <v>312</v>
      </c>
      <c r="O264" s="1">
        <v>1539.3</v>
      </c>
      <c r="P264" s="1" t="s">
        <v>318</v>
      </c>
    </row>
    <row r="265" spans="1:16" x14ac:dyDescent="0.35">
      <c r="A265" t="s">
        <v>181</v>
      </c>
      <c r="B265" s="1" t="s">
        <v>182</v>
      </c>
      <c r="C265" s="1">
        <v>2007</v>
      </c>
      <c r="D265" s="1">
        <v>2007</v>
      </c>
      <c r="E265" s="1">
        <v>2006</v>
      </c>
      <c r="F265" s="1" t="s">
        <v>306</v>
      </c>
      <c r="G265" s="1" t="s">
        <v>307</v>
      </c>
      <c r="H265" s="1" t="s">
        <v>387</v>
      </c>
      <c r="I265" s="1" t="s">
        <v>315</v>
      </c>
      <c r="J265" s="25" t="s">
        <v>319</v>
      </c>
      <c r="K265" s="1" t="s">
        <v>316</v>
      </c>
      <c r="N265" s="1" t="s">
        <v>313</v>
      </c>
      <c r="O265" s="1">
        <v>7.8</v>
      </c>
      <c r="P265" s="1" t="s">
        <v>318</v>
      </c>
    </row>
    <row r="266" spans="1:16" x14ac:dyDescent="0.35">
      <c r="A266" t="s">
        <v>181</v>
      </c>
      <c r="B266" s="1" t="s">
        <v>182</v>
      </c>
      <c r="C266" s="1">
        <v>2007</v>
      </c>
      <c r="D266" s="1">
        <v>2007</v>
      </c>
      <c r="E266" s="1">
        <v>2006</v>
      </c>
      <c r="F266" s="1" t="s">
        <v>306</v>
      </c>
      <c r="G266" s="1" t="s">
        <v>307</v>
      </c>
      <c r="H266" s="1" t="s">
        <v>387</v>
      </c>
      <c r="I266" s="1" t="s">
        <v>315</v>
      </c>
      <c r="J266" s="26" t="s">
        <v>322</v>
      </c>
      <c r="K266" s="1" t="s">
        <v>316</v>
      </c>
      <c r="N266" s="1" t="s">
        <v>313</v>
      </c>
      <c r="O266" s="1">
        <v>11.6</v>
      </c>
      <c r="P266" s="1" t="s">
        <v>318</v>
      </c>
    </row>
    <row r="267" spans="1:16" x14ac:dyDescent="0.35">
      <c r="A267" t="s">
        <v>181</v>
      </c>
      <c r="B267" s="1" t="s">
        <v>182</v>
      </c>
      <c r="C267" s="1">
        <v>2007</v>
      </c>
      <c r="D267" s="1">
        <v>2007</v>
      </c>
      <c r="E267" s="1">
        <v>2006</v>
      </c>
      <c r="F267" s="1" t="s">
        <v>306</v>
      </c>
      <c r="G267" s="1" t="s">
        <v>307</v>
      </c>
      <c r="H267" s="1" t="s">
        <v>387</v>
      </c>
      <c r="I267" s="1" t="s">
        <v>315</v>
      </c>
      <c r="J267" s="1">
        <v>1</v>
      </c>
      <c r="K267" s="1" t="s">
        <v>316</v>
      </c>
      <c r="N267" s="1" t="s">
        <v>313</v>
      </c>
      <c r="O267" s="1">
        <v>17.600000000000001</v>
      </c>
      <c r="P267" s="1" t="s">
        <v>318</v>
      </c>
    </row>
    <row r="268" spans="1:16" x14ac:dyDescent="0.35">
      <c r="A268" t="s">
        <v>181</v>
      </c>
      <c r="B268" s="1" t="s">
        <v>182</v>
      </c>
      <c r="C268" s="1">
        <v>2007</v>
      </c>
      <c r="D268" s="1">
        <v>2007</v>
      </c>
      <c r="E268" s="1">
        <v>2006</v>
      </c>
      <c r="F268" s="1" t="s">
        <v>306</v>
      </c>
      <c r="G268" s="1" t="s">
        <v>307</v>
      </c>
      <c r="H268" s="1" t="s">
        <v>387</v>
      </c>
      <c r="I268" s="1" t="s">
        <v>315</v>
      </c>
      <c r="J268" s="1">
        <v>1.5</v>
      </c>
      <c r="K268" s="1" t="s">
        <v>316</v>
      </c>
      <c r="N268" s="1" t="s">
        <v>313</v>
      </c>
      <c r="O268" s="1">
        <v>38.9</v>
      </c>
      <c r="P268" s="1" t="s">
        <v>318</v>
      </c>
    </row>
    <row r="269" spans="1:16" x14ac:dyDescent="0.35">
      <c r="A269" t="s">
        <v>181</v>
      </c>
      <c r="B269" s="1" t="s">
        <v>182</v>
      </c>
      <c r="C269" s="1">
        <v>2007</v>
      </c>
      <c r="D269" s="1">
        <v>2007</v>
      </c>
      <c r="E269" s="1">
        <v>2006</v>
      </c>
      <c r="F269" s="1" t="s">
        <v>306</v>
      </c>
      <c r="G269" s="1" t="s">
        <v>307</v>
      </c>
      <c r="H269" s="1" t="s">
        <v>387</v>
      </c>
      <c r="I269" s="1" t="s">
        <v>315</v>
      </c>
      <c r="J269" s="1">
        <v>2</v>
      </c>
      <c r="K269" s="1" t="s">
        <v>316</v>
      </c>
      <c r="N269" s="1" t="s">
        <v>313</v>
      </c>
      <c r="O269" s="1">
        <v>63</v>
      </c>
      <c r="P269" s="1" t="s">
        <v>318</v>
      </c>
    </row>
    <row r="270" spans="1:16" x14ac:dyDescent="0.35">
      <c r="A270" t="s">
        <v>181</v>
      </c>
      <c r="B270" s="1" t="s">
        <v>182</v>
      </c>
      <c r="C270" s="1">
        <v>2007</v>
      </c>
      <c r="D270" s="1">
        <v>2007</v>
      </c>
      <c r="E270" s="1">
        <v>2006</v>
      </c>
      <c r="F270" s="1" t="s">
        <v>306</v>
      </c>
      <c r="G270" s="1" t="s">
        <v>307</v>
      </c>
      <c r="H270" s="1" t="s">
        <v>387</v>
      </c>
      <c r="I270" s="1" t="s">
        <v>315</v>
      </c>
      <c r="J270" s="1">
        <v>3</v>
      </c>
      <c r="K270" s="1" t="s">
        <v>316</v>
      </c>
      <c r="N270" s="1" t="s">
        <v>313</v>
      </c>
      <c r="O270" s="1">
        <v>107.7</v>
      </c>
      <c r="P270" s="1" t="s">
        <v>318</v>
      </c>
    </row>
    <row r="271" spans="1:16" x14ac:dyDescent="0.35">
      <c r="A271" t="s">
        <v>181</v>
      </c>
      <c r="B271" s="1" t="s">
        <v>182</v>
      </c>
      <c r="C271" s="1">
        <v>2007</v>
      </c>
      <c r="D271" s="1">
        <v>2007</v>
      </c>
      <c r="E271" s="1">
        <v>2006</v>
      </c>
      <c r="F271" s="1" t="s">
        <v>306</v>
      </c>
      <c r="G271" s="1" t="s">
        <v>307</v>
      </c>
      <c r="H271" s="1" t="s">
        <v>387</v>
      </c>
      <c r="I271" s="1" t="s">
        <v>315</v>
      </c>
      <c r="J271" s="1">
        <v>4</v>
      </c>
      <c r="K271" s="1" t="s">
        <v>316</v>
      </c>
      <c r="N271" s="1" t="s">
        <v>313</v>
      </c>
      <c r="O271" s="1">
        <v>191.5</v>
      </c>
      <c r="P271" s="1" t="s">
        <v>318</v>
      </c>
    </row>
    <row r="272" spans="1:16" x14ac:dyDescent="0.35">
      <c r="A272" t="s">
        <v>181</v>
      </c>
      <c r="B272" s="1" t="s">
        <v>182</v>
      </c>
      <c r="C272" s="1">
        <v>2007</v>
      </c>
      <c r="D272" s="1">
        <v>2007</v>
      </c>
      <c r="E272" s="1">
        <v>2006</v>
      </c>
      <c r="F272" s="1" t="s">
        <v>306</v>
      </c>
      <c r="G272" s="1" t="s">
        <v>307</v>
      </c>
      <c r="H272" s="1" t="s">
        <v>387</v>
      </c>
      <c r="I272" s="1" t="s">
        <v>315</v>
      </c>
      <c r="J272" s="1">
        <v>6</v>
      </c>
      <c r="K272" s="1" t="s">
        <v>316</v>
      </c>
      <c r="N272" s="1" t="s">
        <v>313</v>
      </c>
      <c r="O272" s="1">
        <v>383.1</v>
      </c>
      <c r="P272" s="1" t="s">
        <v>318</v>
      </c>
    </row>
    <row r="273" spans="1:16" x14ac:dyDescent="0.35">
      <c r="A273" t="s">
        <v>181</v>
      </c>
      <c r="B273" s="1" t="s">
        <v>182</v>
      </c>
      <c r="C273" s="1">
        <v>2007</v>
      </c>
      <c r="D273" s="1">
        <v>2007</v>
      </c>
      <c r="E273" s="1">
        <v>2006</v>
      </c>
      <c r="F273" s="1" t="s">
        <v>306</v>
      </c>
      <c r="G273" s="1" t="s">
        <v>307</v>
      </c>
      <c r="H273" s="1" t="s">
        <v>387</v>
      </c>
      <c r="I273" s="1" t="s">
        <v>315</v>
      </c>
      <c r="J273" s="1">
        <v>8</v>
      </c>
      <c r="K273" s="1" t="s">
        <v>316</v>
      </c>
      <c r="N273" s="1" t="s">
        <v>313</v>
      </c>
      <c r="O273" s="1">
        <v>694.1</v>
      </c>
      <c r="P273" s="1" t="s">
        <v>318</v>
      </c>
    </row>
    <row r="274" spans="1:16" x14ac:dyDescent="0.35">
      <c r="A274" t="s">
        <v>181</v>
      </c>
      <c r="B274" s="1" t="s">
        <v>182</v>
      </c>
      <c r="C274" s="1">
        <v>2007</v>
      </c>
      <c r="D274" s="1">
        <v>2007</v>
      </c>
      <c r="E274" s="1">
        <v>2006</v>
      </c>
      <c r="F274" s="1" t="s">
        <v>306</v>
      </c>
      <c r="G274" s="1" t="s">
        <v>307</v>
      </c>
      <c r="H274" s="1" t="s">
        <v>387</v>
      </c>
      <c r="I274" s="1" t="s">
        <v>315</v>
      </c>
      <c r="J274" s="1">
        <v>10</v>
      </c>
      <c r="K274" s="1" t="s">
        <v>316</v>
      </c>
      <c r="N274" s="1" t="s">
        <v>313</v>
      </c>
      <c r="O274" s="1">
        <v>1149</v>
      </c>
      <c r="P274" s="1" t="s">
        <v>318</v>
      </c>
    </row>
    <row r="275" spans="1:16" x14ac:dyDescent="0.35">
      <c r="A275" t="s">
        <v>181</v>
      </c>
      <c r="B275" s="1" t="s">
        <v>182</v>
      </c>
      <c r="C275" s="1">
        <v>2007</v>
      </c>
      <c r="D275" s="1">
        <v>2007</v>
      </c>
      <c r="E275" s="1">
        <v>2006</v>
      </c>
      <c r="F275" s="1" t="s">
        <v>306</v>
      </c>
      <c r="G275" s="1" t="s">
        <v>307</v>
      </c>
      <c r="H275" s="1" t="s">
        <v>387</v>
      </c>
      <c r="I275" s="1" t="s">
        <v>315</v>
      </c>
      <c r="J275" s="1">
        <v>12</v>
      </c>
      <c r="K275" s="1" t="s">
        <v>316</v>
      </c>
      <c r="N275" s="1" t="s">
        <v>313</v>
      </c>
      <c r="O275" s="1">
        <v>1652.7</v>
      </c>
      <c r="P275" s="1" t="s">
        <v>318</v>
      </c>
    </row>
    <row r="276" spans="1:16" x14ac:dyDescent="0.35">
      <c r="A276" t="s">
        <v>181</v>
      </c>
      <c r="B276" s="1" t="s">
        <v>182</v>
      </c>
      <c r="C276" s="1">
        <v>2006</v>
      </c>
      <c r="D276" s="1">
        <v>2006</v>
      </c>
      <c r="E276" s="1">
        <v>2006</v>
      </c>
      <c r="F276" s="1" t="s">
        <v>306</v>
      </c>
      <c r="G276" s="1" t="s">
        <v>307</v>
      </c>
      <c r="H276" s="1" t="s">
        <v>308</v>
      </c>
      <c r="I276" s="1" t="s">
        <v>309</v>
      </c>
      <c r="J276" s="1">
        <v>25000</v>
      </c>
      <c r="K276" s="1" t="s">
        <v>310</v>
      </c>
      <c r="N276" s="1" t="s">
        <v>312</v>
      </c>
      <c r="O276" s="1">
        <v>3.42</v>
      </c>
      <c r="P276" s="1" t="s">
        <v>311</v>
      </c>
    </row>
    <row r="277" spans="1:16" x14ac:dyDescent="0.35">
      <c r="A277" t="s">
        <v>181</v>
      </c>
      <c r="B277" s="1" t="s">
        <v>182</v>
      </c>
      <c r="C277" s="1">
        <v>2006</v>
      </c>
      <c r="D277" s="1">
        <v>2006</v>
      </c>
      <c r="E277" s="1">
        <v>2006</v>
      </c>
      <c r="F277" s="1" t="s">
        <v>306</v>
      </c>
      <c r="G277" s="1" t="s">
        <v>307</v>
      </c>
      <c r="H277" s="1" t="s">
        <v>308</v>
      </c>
      <c r="I277" s="1" t="s">
        <v>309</v>
      </c>
      <c r="J277" s="1">
        <v>225000</v>
      </c>
      <c r="K277" s="1" t="s">
        <v>310</v>
      </c>
      <c r="N277" s="1" t="s">
        <v>312</v>
      </c>
      <c r="O277" s="1">
        <v>2.2000000000000002</v>
      </c>
      <c r="P277" s="1" t="s">
        <v>311</v>
      </c>
    </row>
    <row r="278" spans="1:16" x14ac:dyDescent="0.35">
      <c r="A278" t="s">
        <v>181</v>
      </c>
      <c r="B278" s="1" t="s">
        <v>182</v>
      </c>
      <c r="C278" s="1">
        <v>2006</v>
      </c>
      <c r="D278" s="1">
        <v>2006</v>
      </c>
      <c r="E278" s="1">
        <v>2006</v>
      </c>
      <c r="F278" s="1" t="s">
        <v>306</v>
      </c>
      <c r="G278" s="1" t="s">
        <v>307</v>
      </c>
      <c r="H278" s="1" t="s">
        <v>308</v>
      </c>
      <c r="I278" s="1" t="s">
        <v>309</v>
      </c>
      <c r="J278" s="1">
        <v>250000</v>
      </c>
      <c r="K278" s="1" t="s">
        <v>310</v>
      </c>
      <c r="N278" s="1" t="s">
        <v>312</v>
      </c>
      <c r="O278" s="1">
        <v>1.72</v>
      </c>
      <c r="P278" s="1" t="s">
        <v>311</v>
      </c>
    </row>
    <row r="279" spans="1:16" x14ac:dyDescent="0.35">
      <c r="A279" t="s">
        <v>181</v>
      </c>
      <c r="B279" s="1" t="s">
        <v>182</v>
      </c>
      <c r="C279" s="1">
        <v>2006</v>
      </c>
      <c r="D279" s="1">
        <v>2006</v>
      </c>
      <c r="E279" s="1">
        <v>2006</v>
      </c>
      <c r="F279" s="1" t="s">
        <v>306</v>
      </c>
      <c r="G279" s="1" t="s">
        <v>307</v>
      </c>
      <c r="H279" s="1" t="s">
        <v>308</v>
      </c>
      <c r="I279" s="1" t="s">
        <v>309</v>
      </c>
      <c r="J279" s="1">
        <v>25000</v>
      </c>
      <c r="K279" s="1" t="s">
        <v>310</v>
      </c>
      <c r="N279" s="1" t="s">
        <v>313</v>
      </c>
      <c r="O279" s="1">
        <v>4.12</v>
      </c>
      <c r="P279" s="1" t="s">
        <v>311</v>
      </c>
    </row>
    <row r="280" spans="1:16" x14ac:dyDescent="0.35">
      <c r="A280" t="s">
        <v>181</v>
      </c>
      <c r="B280" s="1" t="s">
        <v>182</v>
      </c>
      <c r="C280" s="1">
        <v>2006</v>
      </c>
      <c r="D280" s="1">
        <v>2006</v>
      </c>
      <c r="E280" s="1">
        <v>2006</v>
      </c>
      <c r="F280" s="1" t="s">
        <v>306</v>
      </c>
      <c r="G280" s="1" t="s">
        <v>307</v>
      </c>
      <c r="H280" s="1" t="s">
        <v>308</v>
      </c>
      <c r="I280" s="1" t="s">
        <v>309</v>
      </c>
      <c r="J280" s="1">
        <v>225000</v>
      </c>
      <c r="K280" s="1" t="s">
        <v>310</v>
      </c>
      <c r="N280" s="1" t="s">
        <v>313</v>
      </c>
      <c r="O280" s="1">
        <v>2.89</v>
      </c>
      <c r="P280" s="1" t="s">
        <v>311</v>
      </c>
    </row>
    <row r="281" spans="1:16" x14ac:dyDescent="0.35">
      <c r="A281" t="s">
        <v>181</v>
      </c>
      <c r="B281" s="1" t="s">
        <v>182</v>
      </c>
      <c r="C281" s="1">
        <v>2006</v>
      </c>
      <c r="D281" s="1">
        <v>2006</v>
      </c>
      <c r="E281" s="1">
        <v>2006</v>
      </c>
      <c r="F281" s="1" t="s">
        <v>306</v>
      </c>
      <c r="G281" s="1" t="s">
        <v>307</v>
      </c>
      <c r="H281" s="1" t="s">
        <v>308</v>
      </c>
      <c r="I281" s="1" t="s">
        <v>309</v>
      </c>
      <c r="J281" s="1">
        <v>250000</v>
      </c>
      <c r="K281" s="1" t="s">
        <v>310</v>
      </c>
      <c r="N281" s="1" t="s">
        <v>313</v>
      </c>
      <c r="O281" s="1">
        <v>2.06</v>
      </c>
      <c r="P281" s="1" t="s">
        <v>311</v>
      </c>
    </row>
    <row r="282" spans="1:16" x14ac:dyDescent="0.35">
      <c r="A282" t="s">
        <v>181</v>
      </c>
      <c r="B282" s="1" t="s">
        <v>182</v>
      </c>
      <c r="C282" s="1">
        <v>2006</v>
      </c>
      <c r="D282" s="1">
        <v>2006</v>
      </c>
      <c r="E282" s="1">
        <v>2006</v>
      </c>
      <c r="F282" s="1" t="s">
        <v>306</v>
      </c>
      <c r="G282" s="1" t="s">
        <v>307</v>
      </c>
      <c r="H282" s="1" t="s">
        <v>314</v>
      </c>
      <c r="I282" s="1" t="s">
        <v>315</v>
      </c>
      <c r="J282" s="25" t="s">
        <v>319</v>
      </c>
      <c r="K282" s="1" t="s">
        <v>316</v>
      </c>
      <c r="N282" s="1" t="s">
        <v>317</v>
      </c>
      <c r="O282" s="1">
        <v>9</v>
      </c>
      <c r="P282" s="1" t="s">
        <v>318</v>
      </c>
    </row>
    <row r="283" spans="1:16" x14ac:dyDescent="0.35">
      <c r="A283" t="s">
        <v>181</v>
      </c>
      <c r="B283" s="1" t="s">
        <v>182</v>
      </c>
      <c r="C283" s="1">
        <v>2006</v>
      </c>
      <c r="D283" s="1">
        <v>2006</v>
      </c>
      <c r="E283" s="1">
        <v>2006</v>
      </c>
      <c r="F283" s="1" t="s">
        <v>306</v>
      </c>
      <c r="G283" s="1" t="s">
        <v>307</v>
      </c>
      <c r="H283" s="1" t="s">
        <v>314</v>
      </c>
      <c r="I283" s="1" t="s">
        <v>315</v>
      </c>
      <c r="J283" s="25" t="s">
        <v>435</v>
      </c>
      <c r="K283" s="1" t="s">
        <v>316</v>
      </c>
      <c r="N283" s="1" t="s">
        <v>317</v>
      </c>
      <c r="O283" s="1">
        <v>10.6</v>
      </c>
      <c r="P283" s="1" t="s">
        <v>318</v>
      </c>
    </row>
    <row r="284" spans="1:16" x14ac:dyDescent="0.35">
      <c r="A284" t="s">
        <v>181</v>
      </c>
      <c r="B284" s="1" t="s">
        <v>182</v>
      </c>
      <c r="C284" s="1">
        <v>2006</v>
      </c>
      <c r="D284" s="1">
        <v>2006</v>
      </c>
      <c r="E284" s="1">
        <v>2006</v>
      </c>
      <c r="F284" s="1" t="s">
        <v>306</v>
      </c>
      <c r="G284" s="1" t="s">
        <v>307</v>
      </c>
      <c r="H284" s="1" t="s">
        <v>314</v>
      </c>
      <c r="I284" s="1" t="s">
        <v>315</v>
      </c>
      <c r="J284" s="26" t="s">
        <v>322</v>
      </c>
      <c r="K284" s="1" t="s">
        <v>316</v>
      </c>
      <c r="N284" s="1" t="s">
        <v>317</v>
      </c>
      <c r="O284" s="1">
        <v>13.6</v>
      </c>
      <c r="P284" s="1" t="s">
        <v>318</v>
      </c>
    </row>
    <row r="285" spans="1:16" x14ac:dyDescent="0.35">
      <c r="A285" t="s">
        <v>181</v>
      </c>
      <c r="B285" s="1" t="s">
        <v>182</v>
      </c>
      <c r="C285" s="1">
        <v>2006</v>
      </c>
      <c r="D285" s="1">
        <v>2006</v>
      </c>
      <c r="E285" s="1">
        <v>2006</v>
      </c>
      <c r="F285" s="1" t="s">
        <v>306</v>
      </c>
      <c r="G285" s="1" t="s">
        <v>307</v>
      </c>
      <c r="H285" s="1" t="s">
        <v>314</v>
      </c>
      <c r="I285" s="1" t="s">
        <v>315</v>
      </c>
      <c r="J285" s="1">
        <v>1</v>
      </c>
      <c r="K285" s="1" t="s">
        <v>316</v>
      </c>
      <c r="N285" s="1" t="s">
        <v>317</v>
      </c>
      <c r="O285" s="1">
        <v>20.3</v>
      </c>
      <c r="P285" s="1" t="s">
        <v>318</v>
      </c>
    </row>
    <row r="286" spans="1:16" x14ac:dyDescent="0.35">
      <c r="A286" t="s">
        <v>181</v>
      </c>
      <c r="B286" s="1" t="s">
        <v>182</v>
      </c>
      <c r="C286" s="1">
        <v>2006</v>
      </c>
      <c r="D286" s="1">
        <v>2006</v>
      </c>
      <c r="E286" s="1">
        <v>2006</v>
      </c>
      <c r="F286" s="1" t="s">
        <v>306</v>
      </c>
      <c r="G286" s="1" t="s">
        <v>307</v>
      </c>
      <c r="H286" s="1" t="s">
        <v>314</v>
      </c>
      <c r="I286" s="1" t="s">
        <v>315</v>
      </c>
      <c r="J286" s="1">
        <v>1.5</v>
      </c>
      <c r="K286" s="1" t="s">
        <v>316</v>
      </c>
      <c r="N286" s="1" t="s">
        <v>317</v>
      </c>
      <c r="O286" s="1">
        <v>45.6</v>
      </c>
      <c r="P286" s="1" t="s">
        <v>318</v>
      </c>
    </row>
    <row r="287" spans="1:16" x14ac:dyDescent="0.35">
      <c r="A287" t="s">
        <v>181</v>
      </c>
      <c r="B287" s="1" t="s">
        <v>182</v>
      </c>
      <c r="C287" s="1">
        <v>2006</v>
      </c>
      <c r="D287" s="1">
        <v>2006</v>
      </c>
      <c r="E287" s="1">
        <v>2006</v>
      </c>
      <c r="F287" s="1" t="s">
        <v>306</v>
      </c>
      <c r="G287" s="1" t="s">
        <v>307</v>
      </c>
      <c r="H287" s="1" t="s">
        <v>314</v>
      </c>
      <c r="I287" s="1" t="s">
        <v>315</v>
      </c>
      <c r="J287" s="1">
        <v>2</v>
      </c>
      <c r="K287" s="1" t="s">
        <v>316</v>
      </c>
      <c r="N287" s="1" t="s">
        <v>317</v>
      </c>
      <c r="O287" s="1">
        <v>77.599999999999994</v>
      </c>
      <c r="P287" s="1" t="s">
        <v>318</v>
      </c>
    </row>
    <row r="288" spans="1:16" x14ac:dyDescent="0.35">
      <c r="A288" t="s">
        <v>181</v>
      </c>
      <c r="B288" s="1" t="s">
        <v>182</v>
      </c>
      <c r="C288" s="1">
        <v>2006</v>
      </c>
      <c r="D288" s="1">
        <v>2006</v>
      </c>
      <c r="E288" s="1">
        <v>2006</v>
      </c>
      <c r="F288" s="1" t="s">
        <v>306</v>
      </c>
      <c r="G288" s="1" t="s">
        <v>307</v>
      </c>
      <c r="H288" s="1" t="s">
        <v>314</v>
      </c>
      <c r="I288" s="1" t="s">
        <v>315</v>
      </c>
      <c r="J288" s="1">
        <v>3</v>
      </c>
      <c r="K288" s="1" t="s">
        <v>316</v>
      </c>
      <c r="N288" s="1" t="s">
        <v>317</v>
      </c>
      <c r="O288" s="1">
        <v>164.9</v>
      </c>
      <c r="P288" s="1" t="s">
        <v>318</v>
      </c>
    </row>
    <row r="289" spans="1:16" x14ac:dyDescent="0.35">
      <c r="A289" t="s">
        <v>181</v>
      </c>
      <c r="B289" s="1" t="s">
        <v>182</v>
      </c>
      <c r="C289" s="1">
        <v>2006</v>
      </c>
      <c r="D289" s="1">
        <v>2006</v>
      </c>
      <c r="E289" s="1">
        <v>2006</v>
      </c>
      <c r="F289" s="1" t="s">
        <v>306</v>
      </c>
      <c r="G289" s="1" t="s">
        <v>307</v>
      </c>
      <c r="H289" s="1" t="s">
        <v>314</v>
      </c>
      <c r="I289" s="1" t="s">
        <v>315</v>
      </c>
      <c r="J289" s="1">
        <v>4</v>
      </c>
      <c r="K289" s="1" t="s">
        <v>316</v>
      </c>
      <c r="N289" s="1" t="s">
        <v>317</v>
      </c>
      <c r="O289" s="1">
        <v>271.10000000000002</v>
      </c>
      <c r="P289" s="1" t="s">
        <v>318</v>
      </c>
    </row>
    <row r="290" spans="1:16" x14ac:dyDescent="0.35">
      <c r="A290" t="s">
        <v>181</v>
      </c>
      <c r="B290" s="1" t="s">
        <v>182</v>
      </c>
      <c r="C290" s="1">
        <v>2006</v>
      </c>
      <c r="D290" s="1">
        <v>2006</v>
      </c>
      <c r="E290" s="1">
        <v>2006</v>
      </c>
      <c r="F290" s="1" t="s">
        <v>306</v>
      </c>
      <c r="G290" s="1" t="s">
        <v>307</v>
      </c>
      <c r="H290" s="1" t="s">
        <v>314</v>
      </c>
      <c r="I290" s="1" t="s">
        <v>315</v>
      </c>
      <c r="J290" s="1">
        <v>6</v>
      </c>
      <c r="K290" s="1" t="s">
        <v>316</v>
      </c>
      <c r="N290" s="1" t="s">
        <v>317</v>
      </c>
      <c r="O290" s="1">
        <v>491</v>
      </c>
      <c r="P290" s="1" t="s">
        <v>318</v>
      </c>
    </row>
    <row r="291" spans="1:16" x14ac:dyDescent="0.35">
      <c r="A291" t="s">
        <v>181</v>
      </c>
      <c r="B291" s="1" t="s">
        <v>182</v>
      </c>
      <c r="C291" s="1">
        <v>2006</v>
      </c>
      <c r="D291" s="1">
        <v>2006</v>
      </c>
      <c r="E291" s="1">
        <v>2006</v>
      </c>
      <c r="F291" s="1" t="s">
        <v>306</v>
      </c>
      <c r="G291" s="1" t="s">
        <v>307</v>
      </c>
      <c r="H291" s="1" t="s">
        <v>314</v>
      </c>
      <c r="I291" s="1" t="s">
        <v>315</v>
      </c>
      <c r="J291" s="1">
        <v>8</v>
      </c>
      <c r="K291" s="1" t="s">
        <v>316</v>
      </c>
      <c r="N291" s="1" t="s">
        <v>317</v>
      </c>
      <c r="O291" s="1">
        <v>1175.8</v>
      </c>
      <c r="P291" s="1" t="s">
        <v>318</v>
      </c>
    </row>
    <row r="292" spans="1:16" x14ac:dyDescent="0.35">
      <c r="A292" t="s">
        <v>181</v>
      </c>
      <c r="B292" s="1" t="s">
        <v>182</v>
      </c>
      <c r="C292" s="1">
        <v>2006</v>
      </c>
      <c r="D292" s="1">
        <v>2006</v>
      </c>
      <c r="E292" s="1">
        <v>2006</v>
      </c>
      <c r="F292" s="1" t="s">
        <v>306</v>
      </c>
      <c r="G292" s="1" t="s">
        <v>307</v>
      </c>
      <c r="H292" s="1" t="s">
        <v>314</v>
      </c>
      <c r="I292" s="1" t="s">
        <v>315</v>
      </c>
      <c r="J292" s="1">
        <v>10</v>
      </c>
      <c r="K292" s="1" t="s">
        <v>316</v>
      </c>
      <c r="N292" s="1" t="s">
        <v>317</v>
      </c>
      <c r="O292" s="1">
        <v>1773.9</v>
      </c>
      <c r="P292" s="1" t="s">
        <v>318</v>
      </c>
    </row>
    <row r="293" spans="1:16" x14ac:dyDescent="0.35">
      <c r="A293" t="s">
        <v>181</v>
      </c>
      <c r="B293" s="1" t="s">
        <v>182</v>
      </c>
      <c r="C293" s="1">
        <v>2006</v>
      </c>
      <c r="D293" s="1">
        <v>2006</v>
      </c>
      <c r="E293" s="1">
        <v>2006</v>
      </c>
      <c r="F293" s="1" t="s">
        <v>306</v>
      </c>
      <c r="G293" s="1" t="s">
        <v>307</v>
      </c>
      <c r="H293" s="1" t="s">
        <v>314</v>
      </c>
      <c r="I293" s="1" t="s">
        <v>315</v>
      </c>
      <c r="J293" s="1">
        <v>12</v>
      </c>
      <c r="K293" s="1" t="s">
        <v>316</v>
      </c>
      <c r="N293" s="1" t="s">
        <v>317</v>
      </c>
      <c r="O293" s="1">
        <v>1993.2</v>
      </c>
      <c r="P293" s="1" t="s">
        <v>318</v>
      </c>
    </row>
    <row r="294" spans="1:16" x14ac:dyDescent="0.35">
      <c r="A294" t="s">
        <v>181</v>
      </c>
      <c r="B294" s="1" t="s">
        <v>182</v>
      </c>
      <c r="C294" s="1">
        <v>2006</v>
      </c>
      <c r="D294" s="1">
        <v>2006</v>
      </c>
      <c r="E294" s="1">
        <v>2006</v>
      </c>
      <c r="F294" s="1" t="s">
        <v>306</v>
      </c>
      <c r="G294" s="1" t="s">
        <v>307</v>
      </c>
      <c r="H294" s="1" t="s">
        <v>308</v>
      </c>
      <c r="I294" s="1" t="s">
        <v>309</v>
      </c>
      <c r="J294" s="1" t="s">
        <v>323</v>
      </c>
      <c r="N294" s="1" t="s">
        <v>312</v>
      </c>
      <c r="O294" s="1">
        <v>2.27</v>
      </c>
      <c r="P294" s="1" t="s">
        <v>311</v>
      </c>
    </row>
    <row r="295" spans="1:16" x14ac:dyDescent="0.35">
      <c r="A295" t="s">
        <v>181</v>
      </c>
      <c r="B295" s="1" t="s">
        <v>182</v>
      </c>
      <c r="C295" s="1">
        <v>2006</v>
      </c>
      <c r="D295" s="1">
        <v>2006</v>
      </c>
      <c r="E295" s="1">
        <v>2006</v>
      </c>
      <c r="F295" s="1" t="s">
        <v>306</v>
      </c>
      <c r="G295" s="1" t="s">
        <v>307</v>
      </c>
      <c r="H295" s="1" t="s">
        <v>308</v>
      </c>
      <c r="I295" s="1" t="s">
        <v>309</v>
      </c>
      <c r="J295" s="1" t="s">
        <v>323</v>
      </c>
      <c r="N295" s="1" t="s">
        <v>313</v>
      </c>
      <c r="O295" s="1">
        <v>2.37</v>
      </c>
      <c r="P295" s="1" t="s">
        <v>311</v>
      </c>
    </row>
    <row r="296" spans="1:16" x14ac:dyDescent="0.35">
      <c r="A296" t="s">
        <v>181</v>
      </c>
      <c r="B296" s="1" t="s">
        <v>182</v>
      </c>
      <c r="C296" s="1">
        <v>2006</v>
      </c>
      <c r="D296" s="1">
        <v>2006</v>
      </c>
      <c r="E296" s="1">
        <v>2006</v>
      </c>
      <c r="F296" s="1" t="s">
        <v>306</v>
      </c>
      <c r="G296" s="1" t="s">
        <v>307</v>
      </c>
      <c r="H296" s="1" t="s">
        <v>308</v>
      </c>
      <c r="I296" s="1" t="s">
        <v>309</v>
      </c>
      <c r="J296" s="1" t="s">
        <v>324</v>
      </c>
      <c r="N296" s="1" t="s">
        <v>312</v>
      </c>
      <c r="O296" s="1">
        <v>2.41</v>
      </c>
      <c r="P296" s="1" t="s">
        <v>311</v>
      </c>
    </row>
    <row r="297" spans="1:16" x14ac:dyDescent="0.35">
      <c r="A297" t="s">
        <v>181</v>
      </c>
      <c r="B297" s="1" t="s">
        <v>182</v>
      </c>
      <c r="C297" s="1">
        <v>2006</v>
      </c>
      <c r="D297" s="1">
        <v>2006</v>
      </c>
      <c r="E297" s="1">
        <v>2006</v>
      </c>
      <c r="F297" s="1" t="s">
        <v>306</v>
      </c>
      <c r="G297" s="1" t="s">
        <v>307</v>
      </c>
      <c r="H297" s="1" t="s">
        <v>308</v>
      </c>
      <c r="I297" s="1" t="s">
        <v>309</v>
      </c>
      <c r="J297" s="1" t="s">
        <v>324</v>
      </c>
      <c r="N297" s="1" t="s">
        <v>313</v>
      </c>
      <c r="O297" s="1">
        <v>2.5099999999999998</v>
      </c>
      <c r="P297" s="1" t="s">
        <v>311</v>
      </c>
    </row>
    <row r="298" spans="1:16" x14ac:dyDescent="0.35">
      <c r="A298" t="s">
        <v>181</v>
      </c>
      <c r="B298" s="1" t="s">
        <v>182</v>
      </c>
      <c r="C298" s="1">
        <v>2006</v>
      </c>
      <c r="D298" s="1">
        <v>2006</v>
      </c>
      <c r="E298" s="1">
        <v>2006</v>
      </c>
      <c r="F298" s="1" t="s">
        <v>306</v>
      </c>
      <c r="G298" s="1" t="s">
        <v>424</v>
      </c>
      <c r="H298" s="1" t="s">
        <v>314</v>
      </c>
      <c r="I298" s="1" t="s">
        <v>325</v>
      </c>
      <c r="N298" s="1" t="s">
        <v>312</v>
      </c>
      <c r="O298" s="1">
        <v>32.299999999999997</v>
      </c>
      <c r="P298" s="1" t="s">
        <v>326</v>
      </c>
    </row>
    <row r="299" spans="1:16" x14ac:dyDescent="0.35">
      <c r="A299" t="s">
        <v>181</v>
      </c>
      <c r="B299" s="1" t="s">
        <v>182</v>
      </c>
      <c r="C299" s="1">
        <v>2006</v>
      </c>
      <c r="D299" s="1">
        <v>2006</v>
      </c>
      <c r="E299" s="1">
        <v>2006</v>
      </c>
      <c r="F299" s="1" t="s">
        <v>306</v>
      </c>
      <c r="G299" s="1" t="s">
        <v>424</v>
      </c>
      <c r="H299" s="1" t="s">
        <v>314</v>
      </c>
      <c r="I299" s="1" t="s">
        <v>325</v>
      </c>
      <c r="N299" s="1" t="s">
        <v>313</v>
      </c>
      <c r="O299" s="1">
        <v>36.299999999999997</v>
      </c>
      <c r="P299" s="1" t="s">
        <v>326</v>
      </c>
    </row>
    <row r="300" spans="1:16" x14ac:dyDescent="0.35">
      <c r="A300" t="s">
        <v>181</v>
      </c>
      <c r="B300" s="1" t="s">
        <v>182</v>
      </c>
      <c r="C300" s="1">
        <v>2006</v>
      </c>
      <c r="D300" s="1">
        <v>2006</v>
      </c>
      <c r="E300" s="1">
        <v>2006</v>
      </c>
      <c r="F300" s="1" t="s">
        <v>306</v>
      </c>
      <c r="G300" s="1" t="s">
        <v>307</v>
      </c>
      <c r="H300" s="1" t="s">
        <v>387</v>
      </c>
      <c r="I300" s="1" t="s">
        <v>315</v>
      </c>
      <c r="J300" s="25" t="s">
        <v>319</v>
      </c>
      <c r="K300" s="1" t="s">
        <v>316</v>
      </c>
      <c r="N300" s="1" t="s">
        <v>312</v>
      </c>
      <c r="O300" s="1">
        <v>7</v>
      </c>
      <c r="P300" s="1" t="s">
        <v>318</v>
      </c>
    </row>
    <row r="301" spans="1:16" x14ac:dyDescent="0.35">
      <c r="A301" t="s">
        <v>181</v>
      </c>
      <c r="B301" s="1" t="s">
        <v>182</v>
      </c>
      <c r="C301" s="1">
        <v>2006</v>
      </c>
      <c r="D301" s="1">
        <v>2006</v>
      </c>
      <c r="E301" s="1">
        <v>2006</v>
      </c>
      <c r="F301" s="1" t="s">
        <v>306</v>
      </c>
      <c r="G301" s="1" t="s">
        <v>307</v>
      </c>
      <c r="H301" s="1" t="s">
        <v>387</v>
      </c>
      <c r="I301" s="1" t="s">
        <v>315</v>
      </c>
      <c r="J301" s="26" t="s">
        <v>322</v>
      </c>
      <c r="K301" s="1" t="s">
        <v>316</v>
      </c>
      <c r="N301" s="1" t="s">
        <v>312</v>
      </c>
      <c r="O301" s="1">
        <v>10.6</v>
      </c>
      <c r="P301" s="1" t="s">
        <v>318</v>
      </c>
    </row>
    <row r="302" spans="1:16" x14ac:dyDescent="0.35">
      <c r="A302" t="s">
        <v>181</v>
      </c>
      <c r="B302" s="1" t="s">
        <v>182</v>
      </c>
      <c r="C302" s="1">
        <v>2006</v>
      </c>
      <c r="D302" s="1">
        <v>2006</v>
      </c>
      <c r="E302" s="1">
        <v>2006</v>
      </c>
      <c r="F302" s="1" t="s">
        <v>306</v>
      </c>
      <c r="G302" s="1" t="s">
        <v>307</v>
      </c>
      <c r="H302" s="1" t="s">
        <v>387</v>
      </c>
      <c r="I302" s="1" t="s">
        <v>315</v>
      </c>
      <c r="J302" s="1">
        <v>1</v>
      </c>
      <c r="K302" s="1" t="s">
        <v>316</v>
      </c>
      <c r="N302" s="1" t="s">
        <v>312</v>
      </c>
      <c r="O302" s="1">
        <v>16.399999999999999</v>
      </c>
      <c r="P302" s="1" t="s">
        <v>318</v>
      </c>
    </row>
    <row r="303" spans="1:16" x14ac:dyDescent="0.35">
      <c r="A303" t="s">
        <v>181</v>
      </c>
      <c r="B303" s="1" t="s">
        <v>182</v>
      </c>
      <c r="C303" s="1">
        <v>2006</v>
      </c>
      <c r="D303" s="1">
        <v>2006</v>
      </c>
      <c r="E303" s="1">
        <v>2006</v>
      </c>
      <c r="F303" s="1" t="s">
        <v>306</v>
      </c>
      <c r="G303" s="1" t="s">
        <v>307</v>
      </c>
      <c r="H303" s="1" t="s">
        <v>387</v>
      </c>
      <c r="I303" s="1" t="s">
        <v>315</v>
      </c>
      <c r="J303" s="1">
        <v>1.5</v>
      </c>
      <c r="K303" s="1" t="s">
        <v>316</v>
      </c>
      <c r="N303" s="1" t="s">
        <v>312</v>
      </c>
      <c r="O303" s="1">
        <v>36.200000000000003</v>
      </c>
      <c r="P303" s="1" t="s">
        <v>318</v>
      </c>
    </row>
    <row r="304" spans="1:16" x14ac:dyDescent="0.35">
      <c r="A304" t="s">
        <v>181</v>
      </c>
      <c r="B304" s="1" t="s">
        <v>182</v>
      </c>
      <c r="C304" s="1">
        <v>2006</v>
      </c>
      <c r="D304" s="1">
        <v>2006</v>
      </c>
      <c r="E304" s="1">
        <v>2006</v>
      </c>
      <c r="F304" s="1" t="s">
        <v>306</v>
      </c>
      <c r="G304" s="1" t="s">
        <v>307</v>
      </c>
      <c r="H304" s="1" t="s">
        <v>387</v>
      </c>
      <c r="I304" s="1" t="s">
        <v>315</v>
      </c>
      <c r="J304" s="1">
        <v>2</v>
      </c>
      <c r="K304" s="1" t="s">
        <v>316</v>
      </c>
      <c r="N304" s="1" t="s">
        <v>312</v>
      </c>
      <c r="O304" s="1">
        <v>58.3</v>
      </c>
      <c r="P304" s="1" t="s">
        <v>318</v>
      </c>
    </row>
    <row r="305" spans="1:16" x14ac:dyDescent="0.35">
      <c r="A305" t="s">
        <v>181</v>
      </c>
      <c r="B305" s="1" t="s">
        <v>182</v>
      </c>
      <c r="C305" s="1">
        <v>2006</v>
      </c>
      <c r="D305" s="1">
        <v>2006</v>
      </c>
      <c r="E305" s="1">
        <v>2006</v>
      </c>
      <c r="F305" s="1" t="s">
        <v>306</v>
      </c>
      <c r="G305" s="1" t="s">
        <v>307</v>
      </c>
      <c r="H305" s="1" t="s">
        <v>387</v>
      </c>
      <c r="I305" s="1" t="s">
        <v>315</v>
      </c>
      <c r="J305" s="1">
        <v>3</v>
      </c>
      <c r="K305" s="1" t="s">
        <v>316</v>
      </c>
      <c r="N305" s="1" t="s">
        <v>312</v>
      </c>
      <c r="O305" s="1">
        <v>99.6</v>
      </c>
      <c r="P305" s="1" t="s">
        <v>318</v>
      </c>
    </row>
    <row r="306" spans="1:16" x14ac:dyDescent="0.35">
      <c r="A306" t="s">
        <v>181</v>
      </c>
      <c r="B306" s="1" t="s">
        <v>182</v>
      </c>
      <c r="C306" s="1">
        <v>2006</v>
      </c>
      <c r="D306" s="1">
        <v>2006</v>
      </c>
      <c r="E306" s="1">
        <v>2006</v>
      </c>
      <c r="F306" s="1" t="s">
        <v>306</v>
      </c>
      <c r="G306" s="1" t="s">
        <v>307</v>
      </c>
      <c r="H306" s="1" t="s">
        <v>387</v>
      </c>
      <c r="I306" s="1" t="s">
        <v>315</v>
      </c>
      <c r="J306" s="1">
        <v>4</v>
      </c>
      <c r="K306" s="1" t="s">
        <v>316</v>
      </c>
      <c r="N306" s="1" t="s">
        <v>312</v>
      </c>
      <c r="O306" s="1">
        <v>178.5</v>
      </c>
      <c r="P306" s="1" t="s">
        <v>318</v>
      </c>
    </row>
    <row r="307" spans="1:16" x14ac:dyDescent="0.35">
      <c r="A307" t="s">
        <v>181</v>
      </c>
      <c r="B307" s="1" t="s">
        <v>182</v>
      </c>
      <c r="C307" s="1">
        <v>2006</v>
      </c>
      <c r="D307" s="1">
        <v>2006</v>
      </c>
      <c r="E307" s="1">
        <v>2006</v>
      </c>
      <c r="F307" s="1" t="s">
        <v>306</v>
      </c>
      <c r="G307" s="1" t="s">
        <v>307</v>
      </c>
      <c r="H307" s="1" t="s">
        <v>387</v>
      </c>
      <c r="I307" s="1" t="s">
        <v>315</v>
      </c>
      <c r="J307" s="1">
        <v>6</v>
      </c>
      <c r="K307" s="1" t="s">
        <v>316</v>
      </c>
      <c r="N307" s="1" t="s">
        <v>312</v>
      </c>
      <c r="O307" s="1">
        <v>357</v>
      </c>
      <c r="P307" s="1" t="s">
        <v>318</v>
      </c>
    </row>
    <row r="308" spans="1:16" x14ac:dyDescent="0.35">
      <c r="A308" t="s">
        <v>181</v>
      </c>
      <c r="B308" s="1" t="s">
        <v>182</v>
      </c>
      <c r="C308" s="1">
        <v>2006</v>
      </c>
      <c r="D308" s="1">
        <v>2006</v>
      </c>
      <c r="E308" s="1">
        <v>2006</v>
      </c>
      <c r="F308" s="1" t="s">
        <v>306</v>
      </c>
      <c r="G308" s="1" t="s">
        <v>307</v>
      </c>
      <c r="H308" s="1" t="s">
        <v>387</v>
      </c>
      <c r="I308" s="1" t="s">
        <v>315</v>
      </c>
      <c r="J308" s="1">
        <v>8</v>
      </c>
      <c r="K308" s="1" t="s">
        <v>316</v>
      </c>
      <c r="N308" s="1" t="s">
        <v>312</v>
      </c>
      <c r="O308" s="1">
        <v>646.4</v>
      </c>
      <c r="P308" s="1" t="s">
        <v>318</v>
      </c>
    </row>
    <row r="309" spans="1:16" x14ac:dyDescent="0.35">
      <c r="A309" t="s">
        <v>181</v>
      </c>
      <c r="B309" s="1" t="s">
        <v>182</v>
      </c>
      <c r="C309" s="1">
        <v>2006</v>
      </c>
      <c r="D309" s="1">
        <v>2006</v>
      </c>
      <c r="E309" s="1">
        <v>2006</v>
      </c>
      <c r="F309" s="1" t="s">
        <v>306</v>
      </c>
      <c r="G309" s="1" t="s">
        <v>307</v>
      </c>
      <c r="H309" s="1" t="s">
        <v>387</v>
      </c>
      <c r="I309" s="1" t="s">
        <v>315</v>
      </c>
      <c r="J309" s="1">
        <v>10</v>
      </c>
      <c r="K309" s="1" t="s">
        <v>316</v>
      </c>
      <c r="N309" s="1" t="s">
        <v>312</v>
      </c>
      <c r="O309" s="1">
        <v>1068.5999999999999</v>
      </c>
      <c r="P309" s="1" t="s">
        <v>318</v>
      </c>
    </row>
    <row r="310" spans="1:16" x14ac:dyDescent="0.35">
      <c r="A310" t="s">
        <v>181</v>
      </c>
      <c r="B310" s="1" t="s">
        <v>182</v>
      </c>
      <c r="C310" s="1">
        <v>2006</v>
      </c>
      <c r="D310" s="1">
        <v>2006</v>
      </c>
      <c r="E310" s="1">
        <v>2006</v>
      </c>
      <c r="F310" s="1" t="s">
        <v>306</v>
      </c>
      <c r="G310" s="1" t="s">
        <v>307</v>
      </c>
      <c r="H310" s="1" t="s">
        <v>387</v>
      </c>
      <c r="I310" s="1" t="s">
        <v>315</v>
      </c>
      <c r="J310" s="1">
        <v>12</v>
      </c>
      <c r="K310" s="1" t="s">
        <v>316</v>
      </c>
      <c r="N310" s="1" t="s">
        <v>312</v>
      </c>
      <c r="O310" s="1">
        <v>1539.3</v>
      </c>
      <c r="P310" s="1" t="s">
        <v>318</v>
      </c>
    </row>
    <row r="311" spans="1:16" x14ac:dyDescent="0.35">
      <c r="A311" t="s">
        <v>181</v>
      </c>
      <c r="B311" s="1" t="s">
        <v>182</v>
      </c>
      <c r="C311" s="1">
        <v>2006</v>
      </c>
      <c r="D311" s="1">
        <v>2006</v>
      </c>
      <c r="E311" s="1">
        <v>2006</v>
      </c>
      <c r="F311" s="1" t="s">
        <v>306</v>
      </c>
      <c r="G311" s="1" t="s">
        <v>307</v>
      </c>
      <c r="H311" s="1" t="s">
        <v>387</v>
      </c>
      <c r="I311" s="1" t="s">
        <v>315</v>
      </c>
      <c r="J311" s="25" t="s">
        <v>319</v>
      </c>
      <c r="K311" s="1" t="s">
        <v>316</v>
      </c>
      <c r="N311" s="1" t="s">
        <v>313</v>
      </c>
      <c r="O311" s="1">
        <v>7.8</v>
      </c>
      <c r="P311" s="1" t="s">
        <v>318</v>
      </c>
    </row>
    <row r="312" spans="1:16" x14ac:dyDescent="0.35">
      <c r="A312" t="s">
        <v>181</v>
      </c>
      <c r="B312" s="1" t="s">
        <v>182</v>
      </c>
      <c r="C312" s="1">
        <v>2006</v>
      </c>
      <c r="D312" s="1">
        <v>2006</v>
      </c>
      <c r="E312" s="1">
        <v>2006</v>
      </c>
      <c r="F312" s="1" t="s">
        <v>306</v>
      </c>
      <c r="G312" s="1" t="s">
        <v>307</v>
      </c>
      <c r="H312" s="1" t="s">
        <v>387</v>
      </c>
      <c r="I312" s="1" t="s">
        <v>315</v>
      </c>
      <c r="J312" s="26" t="s">
        <v>322</v>
      </c>
      <c r="K312" s="1" t="s">
        <v>316</v>
      </c>
      <c r="N312" s="1" t="s">
        <v>313</v>
      </c>
      <c r="O312" s="1">
        <v>11.6</v>
      </c>
      <c r="P312" s="1" t="s">
        <v>318</v>
      </c>
    </row>
    <row r="313" spans="1:16" x14ac:dyDescent="0.35">
      <c r="A313" t="s">
        <v>181</v>
      </c>
      <c r="B313" s="1" t="s">
        <v>182</v>
      </c>
      <c r="C313" s="1">
        <v>2006</v>
      </c>
      <c r="D313" s="1">
        <v>2006</v>
      </c>
      <c r="E313" s="1">
        <v>2006</v>
      </c>
      <c r="F313" s="1" t="s">
        <v>306</v>
      </c>
      <c r="G313" s="1" t="s">
        <v>307</v>
      </c>
      <c r="H313" s="1" t="s">
        <v>387</v>
      </c>
      <c r="I313" s="1" t="s">
        <v>315</v>
      </c>
      <c r="J313" s="1">
        <v>1</v>
      </c>
      <c r="K313" s="1" t="s">
        <v>316</v>
      </c>
      <c r="N313" s="1" t="s">
        <v>313</v>
      </c>
      <c r="O313" s="1">
        <v>17.600000000000001</v>
      </c>
      <c r="P313" s="1" t="s">
        <v>318</v>
      </c>
    </row>
    <row r="314" spans="1:16" x14ac:dyDescent="0.35">
      <c r="A314" t="s">
        <v>181</v>
      </c>
      <c r="B314" s="1" t="s">
        <v>182</v>
      </c>
      <c r="C314" s="1">
        <v>2006</v>
      </c>
      <c r="D314" s="1">
        <v>2006</v>
      </c>
      <c r="E314" s="1">
        <v>2006</v>
      </c>
      <c r="F314" s="1" t="s">
        <v>306</v>
      </c>
      <c r="G314" s="1" t="s">
        <v>307</v>
      </c>
      <c r="H314" s="1" t="s">
        <v>387</v>
      </c>
      <c r="I314" s="1" t="s">
        <v>315</v>
      </c>
      <c r="J314" s="1">
        <v>1.5</v>
      </c>
      <c r="K314" s="1" t="s">
        <v>316</v>
      </c>
      <c r="N314" s="1" t="s">
        <v>313</v>
      </c>
      <c r="O314" s="1">
        <v>38.9</v>
      </c>
      <c r="P314" s="1" t="s">
        <v>318</v>
      </c>
    </row>
    <row r="315" spans="1:16" x14ac:dyDescent="0.35">
      <c r="A315" t="s">
        <v>181</v>
      </c>
      <c r="B315" s="1" t="s">
        <v>182</v>
      </c>
      <c r="C315" s="1">
        <v>2006</v>
      </c>
      <c r="D315" s="1">
        <v>2006</v>
      </c>
      <c r="E315" s="1">
        <v>2006</v>
      </c>
      <c r="F315" s="1" t="s">
        <v>306</v>
      </c>
      <c r="G315" s="1" t="s">
        <v>307</v>
      </c>
      <c r="H315" s="1" t="s">
        <v>387</v>
      </c>
      <c r="I315" s="1" t="s">
        <v>315</v>
      </c>
      <c r="J315" s="1">
        <v>2</v>
      </c>
      <c r="K315" s="1" t="s">
        <v>316</v>
      </c>
      <c r="N315" s="1" t="s">
        <v>313</v>
      </c>
      <c r="O315" s="1">
        <v>63</v>
      </c>
      <c r="P315" s="1" t="s">
        <v>318</v>
      </c>
    </row>
    <row r="316" spans="1:16" x14ac:dyDescent="0.35">
      <c r="A316" t="s">
        <v>181</v>
      </c>
      <c r="B316" s="1" t="s">
        <v>182</v>
      </c>
      <c r="C316" s="1">
        <v>2006</v>
      </c>
      <c r="D316" s="1">
        <v>2006</v>
      </c>
      <c r="E316" s="1">
        <v>2006</v>
      </c>
      <c r="F316" s="1" t="s">
        <v>306</v>
      </c>
      <c r="G316" s="1" t="s">
        <v>307</v>
      </c>
      <c r="H316" s="1" t="s">
        <v>387</v>
      </c>
      <c r="I316" s="1" t="s">
        <v>315</v>
      </c>
      <c r="J316" s="1">
        <v>3</v>
      </c>
      <c r="K316" s="1" t="s">
        <v>316</v>
      </c>
      <c r="N316" s="1" t="s">
        <v>313</v>
      </c>
      <c r="O316" s="1">
        <v>107.7</v>
      </c>
      <c r="P316" s="1" t="s">
        <v>318</v>
      </c>
    </row>
    <row r="317" spans="1:16" x14ac:dyDescent="0.35">
      <c r="A317" t="s">
        <v>181</v>
      </c>
      <c r="B317" s="1" t="s">
        <v>182</v>
      </c>
      <c r="C317" s="1">
        <v>2006</v>
      </c>
      <c r="D317" s="1">
        <v>2006</v>
      </c>
      <c r="E317" s="1">
        <v>2006</v>
      </c>
      <c r="F317" s="1" t="s">
        <v>306</v>
      </c>
      <c r="G317" s="1" t="s">
        <v>307</v>
      </c>
      <c r="H317" s="1" t="s">
        <v>387</v>
      </c>
      <c r="I317" s="1" t="s">
        <v>315</v>
      </c>
      <c r="J317" s="1">
        <v>4</v>
      </c>
      <c r="K317" s="1" t="s">
        <v>316</v>
      </c>
      <c r="N317" s="1" t="s">
        <v>313</v>
      </c>
      <c r="O317" s="1">
        <v>191.5</v>
      </c>
      <c r="P317" s="1" t="s">
        <v>318</v>
      </c>
    </row>
    <row r="318" spans="1:16" x14ac:dyDescent="0.35">
      <c r="A318" t="s">
        <v>181</v>
      </c>
      <c r="B318" s="1" t="s">
        <v>182</v>
      </c>
      <c r="C318" s="1">
        <v>2006</v>
      </c>
      <c r="D318" s="1">
        <v>2006</v>
      </c>
      <c r="E318" s="1">
        <v>2006</v>
      </c>
      <c r="F318" s="1" t="s">
        <v>306</v>
      </c>
      <c r="G318" s="1" t="s">
        <v>307</v>
      </c>
      <c r="H318" s="1" t="s">
        <v>387</v>
      </c>
      <c r="I318" s="1" t="s">
        <v>315</v>
      </c>
      <c r="J318" s="1">
        <v>6</v>
      </c>
      <c r="K318" s="1" t="s">
        <v>316</v>
      </c>
      <c r="N318" s="1" t="s">
        <v>313</v>
      </c>
      <c r="O318" s="1">
        <v>383.1</v>
      </c>
      <c r="P318" s="1" t="s">
        <v>318</v>
      </c>
    </row>
    <row r="319" spans="1:16" x14ac:dyDescent="0.35">
      <c r="A319" t="s">
        <v>181</v>
      </c>
      <c r="B319" s="1" t="s">
        <v>182</v>
      </c>
      <c r="C319" s="1">
        <v>2006</v>
      </c>
      <c r="D319" s="1">
        <v>2006</v>
      </c>
      <c r="E319" s="1">
        <v>2006</v>
      </c>
      <c r="F319" s="1" t="s">
        <v>306</v>
      </c>
      <c r="G319" s="1" t="s">
        <v>307</v>
      </c>
      <c r="H319" s="1" t="s">
        <v>387</v>
      </c>
      <c r="I319" s="1" t="s">
        <v>315</v>
      </c>
      <c r="J319" s="1">
        <v>8</v>
      </c>
      <c r="K319" s="1" t="s">
        <v>316</v>
      </c>
      <c r="N319" s="1" t="s">
        <v>313</v>
      </c>
      <c r="O319" s="1">
        <v>694.1</v>
      </c>
      <c r="P319" s="1" t="s">
        <v>318</v>
      </c>
    </row>
    <row r="320" spans="1:16" x14ac:dyDescent="0.35">
      <c r="A320" t="s">
        <v>181</v>
      </c>
      <c r="B320" s="1" t="s">
        <v>182</v>
      </c>
      <c r="C320" s="1">
        <v>2006</v>
      </c>
      <c r="D320" s="1">
        <v>2006</v>
      </c>
      <c r="E320" s="1">
        <v>2006</v>
      </c>
      <c r="F320" s="1" t="s">
        <v>306</v>
      </c>
      <c r="G320" s="1" t="s">
        <v>307</v>
      </c>
      <c r="H320" s="1" t="s">
        <v>387</v>
      </c>
      <c r="I320" s="1" t="s">
        <v>315</v>
      </c>
      <c r="J320" s="1">
        <v>10</v>
      </c>
      <c r="K320" s="1" t="s">
        <v>316</v>
      </c>
      <c r="N320" s="1" t="s">
        <v>313</v>
      </c>
      <c r="O320" s="1">
        <v>1149</v>
      </c>
      <c r="P320" s="1" t="s">
        <v>318</v>
      </c>
    </row>
    <row r="321" spans="1:16" x14ac:dyDescent="0.35">
      <c r="A321" t="s">
        <v>181</v>
      </c>
      <c r="B321" s="1" t="s">
        <v>182</v>
      </c>
      <c r="C321" s="1">
        <v>2006</v>
      </c>
      <c r="D321" s="1">
        <v>2006</v>
      </c>
      <c r="E321" s="1">
        <v>2006</v>
      </c>
      <c r="F321" s="1" t="s">
        <v>306</v>
      </c>
      <c r="G321" s="1" t="s">
        <v>307</v>
      </c>
      <c r="H321" s="1" t="s">
        <v>387</v>
      </c>
      <c r="I321" s="1" t="s">
        <v>315</v>
      </c>
      <c r="J321" s="1">
        <v>12</v>
      </c>
      <c r="K321" s="1" t="s">
        <v>316</v>
      </c>
      <c r="N321" s="1" t="s">
        <v>313</v>
      </c>
      <c r="O321" s="1">
        <v>1652.7</v>
      </c>
      <c r="P321" s="1" t="s">
        <v>318</v>
      </c>
    </row>
    <row r="322" spans="1:16" x14ac:dyDescent="0.35">
      <c r="A322" t="s">
        <v>181</v>
      </c>
      <c r="B322" s="1" t="s">
        <v>182</v>
      </c>
      <c r="C322" s="1">
        <v>2005</v>
      </c>
      <c r="D322" s="1">
        <v>2005</v>
      </c>
      <c r="E322" s="1">
        <v>2003</v>
      </c>
      <c r="F322" s="1" t="s">
        <v>306</v>
      </c>
      <c r="G322" s="1" t="s">
        <v>307</v>
      </c>
      <c r="H322" s="1" t="s">
        <v>308</v>
      </c>
      <c r="I322" s="1" t="s">
        <v>309</v>
      </c>
      <c r="J322" s="1">
        <v>25000</v>
      </c>
      <c r="K322" s="1" t="s">
        <v>310</v>
      </c>
      <c r="N322" s="1" t="s">
        <v>312</v>
      </c>
      <c r="O322" s="1">
        <v>2.8</v>
      </c>
      <c r="P322" s="1" t="s">
        <v>311</v>
      </c>
    </row>
    <row r="323" spans="1:16" x14ac:dyDescent="0.35">
      <c r="A323" t="s">
        <v>181</v>
      </c>
      <c r="B323" s="1" t="s">
        <v>182</v>
      </c>
      <c r="C323" s="1">
        <v>2005</v>
      </c>
      <c r="D323" s="1">
        <v>2005</v>
      </c>
      <c r="E323" s="1">
        <v>2003</v>
      </c>
      <c r="F323" s="1" t="s">
        <v>306</v>
      </c>
      <c r="G323" s="1" t="s">
        <v>307</v>
      </c>
      <c r="H323" s="1" t="s">
        <v>308</v>
      </c>
      <c r="I323" s="1" t="s">
        <v>309</v>
      </c>
      <c r="J323" s="1">
        <v>225000</v>
      </c>
      <c r="K323" s="1" t="s">
        <v>310</v>
      </c>
      <c r="N323" s="1" t="s">
        <v>312</v>
      </c>
      <c r="O323" s="1">
        <v>1.8</v>
      </c>
      <c r="P323" s="1" t="s">
        <v>311</v>
      </c>
    </row>
    <row r="324" spans="1:16" x14ac:dyDescent="0.35">
      <c r="A324" t="s">
        <v>181</v>
      </c>
      <c r="B324" s="1" t="s">
        <v>182</v>
      </c>
      <c r="C324" s="1">
        <v>2005</v>
      </c>
      <c r="D324" s="1">
        <v>2005</v>
      </c>
      <c r="E324" s="1">
        <v>2003</v>
      </c>
      <c r="F324" s="1" t="s">
        <v>306</v>
      </c>
      <c r="G324" s="1" t="s">
        <v>307</v>
      </c>
      <c r="H324" s="1" t="s">
        <v>308</v>
      </c>
      <c r="I324" s="1" t="s">
        <v>309</v>
      </c>
      <c r="J324" s="1">
        <v>250000</v>
      </c>
      <c r="K324" s="1" t="s">
        <v>310</v>
      </c>
      <c r="N324" s="1" t="s">
        <v>312</v>
      </c>
      <c r="O324" s="1">
        <v>1.4</v>
      </c>
      <c r="P324" s="1" t="s">
        <v>311</v>
      </c>
    </row>
    <row r="325" spans="1:16" x14ac:dyDescent="0.35">
      <c r="A325" t="s">
        <v>181</v>
      </c>
      <c r="B325" s="1" t="s">
        <v>182</v>
      </c>
      <c r="C325" s="1">
        <v>2005</v>
      </c>
      <c r="D325" s="1">
        <v>2005</v>
      </c>
      <c r="E325" s="1">
        <v>2003</v>
      </c>
      <c r="F325" s="1" t="s">
        <v>306</v>
      </c>
      <c r="G325" s="1" t="s">
        <v>307</v>
      </c>
      <c r="H325" s="1" t="s">
        <v>308</v>
      </c>
      <c r="I325" s="1" t="s">
        <v>309</v>
      </c>
      <c r="J325" s="1">
        <v>25000</v>
      </c>
      <c r="K325" s="1" t="s">
        <v>310</v>
      </c>
      <c r="N325" s="1" t="s">
        <v>313</v>
      </c>
      <c r="O325" s="1">
        <v>3.54</v>
      </c>
      <c r="P325" s="1" t="s">
        <v>311</v>
      </c>
    </row>
    <row r="326" spans="1:16" x14ac:dyDescent="0.35">
      <c r="A326" t="s">
        <v>181</v>
      </c>
      <c r="B326" s="1" t="s">
        <v>182</v>
      </c>
      <c r="C326" s="1">
        <v>2005</v>
      </c>
      <c r="D326" s="1">
        <v>2005</v>
      </c>
      <c r="E326" s="1">
        <v>2003</v>
      </c>
      <c r="F326" s="1" t="s">
        <v>306</v>
      </c>
      <c r="G326" s="1" t="s">
        <v>307</v>
      </c>
      <c r="H326" s="1" t="s">
        <v>308</v>
      </c>
      <c r="I326" s="1" t="s">
        <v>309</v>
      </c>
      <c r="J326" s="1">
        <v>225000</v>
      </c>
      <c r="K326" s="1" t="s">
        <v>310</v>
      </c>
      <c r="N326" s="1" t="s">
        <v>313</v>
      </c>
      <c r="O326" s="1">
        <v>2.48</v>
      </c>
      <c r="P326" s="1" t="s">
        <v>311</v>
      </c>
    </row>
    <row r="327" spans="1:16" x14ac:dyDescent="0.35">
      <c r="A327" t="s">
        <v>181</v>
      </c>
      <c r="B327" s="1" t="s">
        <v>182</v>
      </c>
      <c r="C327" s="1">
        <v>2005</v>
      </c>
      <c r="D327" s="1">
        <v>2005</v>
      </c>
      <c r="E327" s="1">
        <v>2003</v>
      </c>
      <c r="F327" s="1" t="s">
        <v>306</v>
      </c>
      <c r="G327" s="1" t="s">
        <v>307</v>
      </c>
      <c r="H327" s="1" t="s">
        <v>308</v>
      </c>
      <c r="I327" s="1" t="s">
        <v>309</v>
      </c>
      <c r="J327" s="1">
        <v>250000</v>
      </c>
      <c r="K327" s="1" t="s">
        <v>310</v>
      </c>
      <c r="N327" s="1" t="s">
        <v>313</v>
      </c>
      <c r="O327" s="1">
        <v>1.77</v>
      </c>
      <c r="P327" s="1" t="s">
        <v>311</v>
      </c>
    </row>
    <row r="328" spans="1:16" x14ac:dyDescent="0.35">
      <c r="A328" t="s">
        <v>181</v>
      </c>
      <c r="B328" s="1" t="s">
        <v>182</v>
      </c>
      <c r="C328" s="1">
        <v>2005</v>
      </c>
      <c r="D328" s="1">
        <v>2005</v>
      </c>
      <c r="E328" s="1">
        <v>2003</v>
      </c>
      <c r="F328" s="1" t="s">
        <v>306</v>
      </c>
      <c r="G328" s="1" t="s">
        <v>307</v>
      </c>
      <c r="H328" s="1" t="s">
        <v>314</v>
      </c>
      <c r="I328" s="1" t="s">
        <v>315</v>
      </c>
      <c r="J328" s="25" t="s">
        <v>319</v>
      </c>
      <c r="K328" s="1" t="s">
        <v>316</v>
      </c>
      <c r="N328" s="1" t="s">
        <v>317</v>
      </c>
      <c r="O328" s="1">
        <v>7.3</v>
      </c>
      <c r="P328" s="1" t="s">
        <v>318</v>
      </c>
    </row>
    <row r="329" spans="1:16" x14ac:dyDescent="0.35">
      <c r="A329" t="s">
        <v>181</v>
      </c>
      <c r="B329" s="1" t="s">
        <v>182</v>
      </c>
      <c r="C329" s="1">
        <v>2005</v>
      </c>
      <c r="D329" s="1">
        <v>2005</v>
      </c>
      <c r="E329" s="1">
        <v>2003</v>
      </c>
      <c r="F329" s="1" t="s">
        <v>306</v>
      </c>
      <c r="G329" s="1" t="s">
        <v>307</v>
      </c>
      <c r="H329" s="1" t="s">
        <v>314</v>
      </c>
      <c r="I329" s="1" t="s">
        <v>315</v>
      </c>
      <c r="J329" s="25" t="s">
        <v>435</v>
      </c>
      <c r="K329" s="1" t="s">
        <v>316</v>
      </c>
      <c r="N329" s="1" t="s">
        <v>317</v>
      </c>
      <c r="O329" s="1">
        <v>8.6</v>
      </c>
      <c r="P329" s="1" t="s">
        <v>318</v>
      </c>
    </row>
    <row r="330" spans="1:16" x14ac:dyDescent="0.35">
      <c r="A330" t="s">
        <v>181</v>
      </c>
      <c r="B330" s="1" t="s">
        <v>182</v>
      </c>
      <c r="C330" s="1">
        <v>2005</v>
      </c>
      <c r="D330" s="1">
        <v>2005</v>
      </c>
      <c r="E330" s="1">
        <v>2003</v>
      </c>
      <c r="F330" s="1" t="s">
        <v>306</v>
      </c>
      <c r="G330" s="1" t="s">
        <v>307</v>
      </c>
      <c r="H330" s="1" t="s">
        <v>314</v>
      </c>
      <c r="I330" s="1" t="s">
        <v>315</v>
      </c>
      <c r="J330" s="26" t="s">
        <v>322</v>
      </c>
      <c r="K330" s="1" t="s">
        <v>316</v>
      </c>
      <c r="N330" s="1" t="s">
        <v>317</v>
      </c>
      <c r="O330" s="1">
        <v>11</v>
      </c>
      <c r="P330" s="1" t="s">
        <v>318</v>
      </c>
    </row>
    <row r="331" spans="1:16" x14ac:dyDescent="0.35">
      <c r="A331" t="s">
        <v>181</v>
      </c>
      <c r="B331" s="1" t="s">
        <v>182</v>
      </c>
      <c r="C331" s="1">
        <v>2005</v>
      </c>
      <c r="D331" s="1">
        <v>2005</v>
      </c>
      <c r="E331" s="1">
        <v>2003</v>
      </c>
      <c r="F331" s="1" t="s">
        <v>306</v>
      </c>
      <c r="G331" s="1" t="s">
        <v>307</v>
      </c>
      <c r="H331" s="1" t="s">
        <v>314</v>
      </c>
      <c r="I331" s="1" t="s">
        <v>315</v>
      </c>
      <c r="J331" s="1">
        <v>1</v>
      </c>
      <c r="K331" s="1" t="s">
        <v>316</v>
      </c>
      <c r="N331" s="1" t="s">
        <v>317</v>
      </c>
      <c r="O331" s="1">
        <v>16.5</v>
      </c>
      <c r="P331" s="1" t="s">
        <v>318</v>
      </c>
    </row>
    <row r="332" spans="1:16" x14ac:dyDescent="0.35">
      <c r="A332" t="s">
        <v>181</v>
      </c>
      <c r="B332" s="1" t="s">
        <v>182</v>
      </c>
      <c r="C332" s="1">
        <v>2005</v>
      </c>
      <c r="D332" s="1">
        <v>2005</v>
      </c>
      <c r="E332" s="1">
        <v>2003</v>
      </c>
      <c r="F332" s="1" t="s">
        <v>306</v>
      </c>
      <c r="G332" s="1" t="s">
        <v>307</v>
      </c>
      <c r="H332" s="1" t="s">
        <v>314</v>
      </c>
      <c r="I332" s="1" t="s">
        <v>315</v>
      </c>
      <c r="J332" s="1">
        <v>1.5</v>
      </c>
      <c r="K332" s="1" t="s">
        <v>316</v>
      </c>
      <c r="N332" s="1" t="s">
        <v>317</v>
      </c>
      <c r="O332" s="1">
        <v>37.1</v>
      </c>
      <c r="P332" s="1" t="s">
        <v>318</v>
      </c>
    </row>
    <row r="333" spans="1:16" x14ac:dyDescent="0.35">
      <c r="A333" t="s">
        <v>181</v>
      </c>
      <c r="B333" s="1" t="s">
        <v>182</v>
      </c>
      <c r="C333" s="1">
        <v>2005</v>
      </c>
      <c r="D333" s="1">
        <v>2005</v>
      </c>
      <c r="E333" s="1">
        <v>2003</v>
      </c>
      <c r="F333" s="1" t="s">
        <v>306</v>
      </c>
      <c r="G333" s="1" t="s">
        <v>307</v>
      </c>
      <c r="H333" s="1" t="s">
        <v>314</v>
      </c>
      <c r="I333" s="1" t="s">
        <v>315</v>
      </c>
      <c r="J333" s="1">
        <v>2</v>
      </c>
      <c r="K333" s="1" t="s">
        <v>316</v>
      </c>
      <c r="N333" s="1" t="s">
        <v>317</v>
      </c>
      <c r="O333" s="1">
        <v>63.2</v>
      </c>
      <c r="P333" s="1" t="s">
        <v>318</v>
      </c>
    </row>
    <row r="334" spans="1:16" x14ac:dyDescent="0.35">
      <c r="A334" t="s">
        <v>181</v>
      </c>
      <c r="B334" s="1" t="s">
        <v>182</v>
      </c>
      <c r="C334" s="1">
        <v>2005</v>
      </c>
      <c r="D334" s="1">
        <v>2005</v>
      </c>
      <c r="E334" s="1">
        <v>2003</v>
      </c>
      <c r="F334" s="1" t="s">
        <v>306</v>
      </c>
      <c r="G334" s="1" t="s">
        <v>307</v>
      </c>
      <c r="H334" s="1" t="s">
        <v>314</v>
      </c>
      <c r="I334" s="1" t="s">
        <v>315</v>
      </c>
      <c r="J334" s="1">
        <v>3</v>
      </c>
      <c r="K334" s="1" t="s">
        <v>316</v>
      </c>
      <c r="N334" s="1" t="s">
        <v>317</v>
      </c>
      <c r="O334" s="1">
        <v>134.30000000000001</v>
      </c>
      <c r="P334" s="1" t="s">
        <v>318</v>
      </c>
    </row>
    <row r="335" spans="1:16" x14ac:dyDescent="0.35">
      <c r="A335" t="s">
        <v>181</v>
      </c>
      <c r="B335" s="1" t="s">
        <v>182</v>
      </c>
      <c r="C335" s="1">
        <v>2005</v>
      </c>
      <c r="D335" s="1">
        <v>2005</v>
      </c>
      <c r="E335" s="1">
        <v>2003</v>
      </c>
      <c r="F335" s="1" t="s">
        <v>306</v>
      </c>
      <c r="G335" s="1" t="s">
        <v>307</v>
      </c>
      <c r="H335" s="1" t="s">
        <v>314</v>
      </c>
      <c r="I335" s="1" t="s">
        <v>315</v>
      </c>
      <c r="J335" s="1">
        <v>4</v>
      </c>
      <c r="K335" s="1" t="s">
        <v>316</v>
      </c>
      <c r="N335" s="1" t="s">
        <v>317</v>
      </c>
      <c r="O335" s="1">
        <v>221</v>
      </c>
      <c r="P335" s="1" t="s">
        <v>318</v>
      </c>
    </row>
    <row r="336" spans="1:16" x14ac:dyDescent="0.35">
      <c r="A336" t="s">
        <v>181</v>
      </c>
      <c r="B336" s="1" t="s">
        <v>182</v>
      </c>
      <c r="C336" s="1">
        <v>2005</v>
      </c>
      <c r="D336" s="1">
        <v>2005</v>
      </c>
      <c r="E336" s="1">
        <v>2003</v>
      </c>
      <c r="F336" s="1" t="s">
        <v>306</v>
      </c>
      <c r="G336" s="1" t="s">
        <v>307</v>
      </c>
      <c r="H336" s="1" t="s">
        <v>314</v>
      </c>
      <c r="I336" s="1" t="s">
        <v>315</v>
      </c>
      <c r="J336" s="1">
        <v>6</v>
      </c>
      <c r="K336" s="1" t="s">
        <v>316</v>
      </c>
      <c r="N336" s="1" t="s">
        <v>317</v>
      </c>
      <c r="O336" s="1">
        <v>400</v>
      </c>
      <c r="P336" s="1" t="s">
        <v>318</v>
      </c>
    </row>
    <row r="337" spans="1:16" x14ac:dyDescent="0.35">
      <c r="A337" t="s">
        <v>181</v>
      </c>
      <c r="B337" s="1" t="s">
        <v>182</v>
      </c>
      <c r="C337" s="1">
        <v>2005</v>
      </c>
      <c r="D337" s="1">
        <v>2005</v>
      </c>
      <c r="E337" s="1">
        <v>2003</v>
      </c>
      <c r="F337" s="1" t="s">
        <v>306</v>
      </c>
      <c r="G337" s="1" t="s">
        <v>307</v>
      </c>
      <c r="H337" s="1" t="s">
        <v>314</v>
      </c>
      <c r="I337" s="1" t="s">
        <v>315</v>
      </c>
      <c r="J337" s="1">
        <v>8</v>
      </c>
      <c r="K337" s="1" t="s">
        <v>316</v>
      </c>
      <c r="N337" s="1" t="s">
        <v>317</v>
      </c>
      <c r="O337" s="1">
        <v>958</v>
      </c>
      <c r="P337" s="1" t="s">
        <v>318</v>
      </c>
    </row>
    <row r="338" spans="1:16" x14ac:dyDescent="0.35">
      <c r="A338" t="s">
        <v>181</v>
      </c>
      <c r="B338" s="1" t="s">
        <v>182</v>
      </c>
      <c r="C338" s="1">
        <v>2005</v>
      </c>
      <c r="D338" s="1">
        <v>2005</v>
      </c>
      <c r="E338" s="1">
        <v>2003</v>
      </c>
      <c r="F338" s="1" t="s">
        <v>306</v>
      </c>
      <c r="G338" s="1" t="s">
        <v>307</v>
      </c>
      <c r="H338" s="1" t="s">
        <v>314</v>
      </c>
      <c r="I338" s="1" t="s">
        <v>315</v>
      </c>
      <c r="J338" s="1">
        <v>10</v>
      </c>
      <c r="K338" s="1" t="s">
        <v>316</v>
      </c>
      <c r="N338" s="1" t="s">
        <v>317</v>
      </c>
      <c r="O338" s="1">
        <v>1445</v>
      </c>
      <c r="P338" s="1" t="s">
        <v>318</v>
      </c>
    </row>
    <row r="339" spans="1:16" x14ac:dyDescent="0.35">
      <c r="A339" t="s">
        <v>181</v>
      </c>
      <c r="B339" s="1" t="s">
        <v>182</v>
      </c>
      <c r="C339" s="1">
        <v>2005</v>
      </c>
      <c r="D339" s="1">
        <v>2005</v>
      </c>
      <c r="E339" s="1">
        <v>2003</v>
      </c>
      <c r="F339" s="1" t="s">
        <v>306</v>
      </c>
      <c r="G339" s="1" t="s">
        <v>307</v>
      </c>
      <c r="H339" s="1" t="s">
        <v>314</v>
      </c>
      <c r="I339" s="1" t="s">
        <v>315</v>
      </c>
      <c r="J339" s="1">
        <v>12</v>
      </c>
      <c r="K339" s="1" t="s">
        <v>316</v>
      </c>
      <c r="N339" s="1" t="s">
        <v>317</v>
      </c>
      <c r="O339" s="1">
        <v>1625</v>
      </c>
      <c r="P339" s="1" t="s">
        <v>318</v>
      </c>
    </row>
    <row r="340" spans="1:16" x14ac:dyDescent="0.35">
      <c r="A340" t="s">
        <v>181</v>
      </c>
      <c r="B340" s="1" t="s">
        <v>182</v>
      </c>
      <c r="C340" s="1">
        <v>2005</v>
      </c>
      <c r="D340" s="1">
        <v>2005</v>
      </c>
      <c r="E340" s="1">
        <v>2003</v>
      </c>
      <c r="F340" s="1" t="s">
        <v>306</v>
      </c>
      <c r="G340" s="1" t="s">
        <v>307</v>
      </c>
      <c r="H340" s="1" t="s">
        <v>308</v>
      </c>
      <c r="I340" s="1" t="s">
        <v>309</v>
      </c>
      <c r="J340" s="1" t="s">
        <v>323</v>
      </c>
      <c r="N340" s="1" t="s">
        <v>312</v>
      </c>
      <c r="O340" s="1">
        <v>2.13</v>
      </c>
      <c r="P340" s="1" t="s">
        <v>311</v>
      </c>
    </row>
    <row r="341" spans="1:16" x14ac:dyDescent="0.35">
      <c r="A341" t="s">
        <v>181</v>
      </c>
      <c r="B341" s="1" t="s">
        <v>182</v>
      </c>
      <c r="C341" s="1">
        <v>2005</v>
      </c>
      <c r="D341" s="1">
        <v>2005</v>
      </c>
      <c r="E341" s="1">
        <v>2003</v>
      </c>
      <c r="F341" s="1" t="s">
        <v>306</v>
      </c>
      <c r="G341" s="1" t="s">
        <v>307</v>
      </c>
      <c r="H341" s="1" t="s">
        <v>308</v>
      </c>
      <c r="I341" s="1" t="s">
        <v>309</v>
      </c>
      <c r="J341" s="1" t="s">
        <v>323</v>
      </c>
      <c r="N341" s="1" t="s">
        <v>313</v>
      </c>
      <c r="O341" s="1">
        <v>2.2999999999999998</v>
      </c>
      <c r="P341" s="1" t="s">
        <v>311</v>
      </c>
    </row>
    <row r="342" spans="1:16" x14ac:dyDescent="0.35">
      <c r="A342" t="s">
        <v>181</v>
      </c>
      <c r="B342" s="1" t="s">
        <v>182</v>
      </c>
      <c r="C342" s="1">
        <v>2005</v>
      </c>
      <c r="D342" s="1">
        <v>2005</v>
      </c>
      <c r="E342" s="1">
        <v>2003</v>
      </c>
      <c r="F342" s="1" t="s">
        <v>306</v>
      </c>
      <c r="G342" s="1" t="s">
        <v>307</v>
      </c>
      <c r="H342" s="1" t="s">
        <v>308</v>
      </c>
      <c r="I342" s="1" t="s">
        <v>309</v>
      </c>
      <c r="J342" s="1" t="s">
        <v>324</v>
      </c>
      <c r="N342" s="1" t="s">
        <v>312</v>
      </c>
      <c r="O342" s="1">
        <v>2.27</v>
      </c>
      <c r="P342" s="1" t="s">
        <v>311</v>
      </c>
    </row>
    <row r="343" spans="1:16" x14ac:dyDescent="0.35">
      <c r="A343" t="s">
        <v>181</v>
      </c>
      <c r="B343" s="1" t="s">
        <v>182</v>
      </c>
      <c r="C343" s="1">
        <v>2005</v>
      </c>
      <c r="D343" s="1">
        <v>2005</v>
      </c>
      <c r="E343" s="1">
        <v>2003</v>
      </c>
      <c r="F343" s="1" t="s">
        <v>306</v>
      </c>
      <c r="G343" s="1" t="s">
        <v>307</v>
      </c>
      <c r="H343" s="1" t="s">
        <v>308</v>
      </c>
      <c r="I343" s="1" t="s">
        <v>309</v>
      </c>
      <c r="J343" s="1" t="s">
        <v>324</v>
      </c>
      <c r="N343" s="1" t="s">
        <v>313</v>
      </c>
      <c r="O343" s="1">
        <v>2.44</v>
      </c>
      <c r="P343" s="1" t="s">
        <v>311</v>
      </c>
    </row>
    <row r="344" spans="1:16" x14ac:dyDescent="0.35">
      <c r="A344" t="s">
        <v>181</v>
      </c>
      <c r="B344" s="1" t="s">
        <v>182</v>
      </c>
      <c r="C344" s="1">
        <v>2005</v>
      </c>
      <c r="D344" s="1">
        <v>2005</v>
      </c>
      <c r="E344" s="1">
        <v>2003</v>
      </c>
      <c r="F344" s="1" t="s">
        <v>306</v>
      </c>
      <c r="G344" s="1" t="s">
        <v>424</v>
      </c>
      <c r="H344" s="1" t="s">
        <v>314</v>
      </c>
      <c r="I344" s="1" t="s">
        <v>325</v>
      </c>
      <c r="N344" s="1" t="s">
        <v>312</v>
      </c>
      <c r="O344" s="1">
        <v>32.299999999999997</v>
      </c>
      <c r="P344" s="1" t="s">
        <v>326</v>
      </c>
    </row>
    <row r="345" spans="1:16" x14ac:dyDescent="0.35">
      <c r="A345" t="s">
        <v>181</v>
      </c>
      <c r="B345" s="1" t="s">
        <v>182</v>
      </c>
      <c r="C345" s="1">
        <v>2005</v>
      </c>
      <c r="D345" s="1">
        <v>2005</v>
      </c>
      <c r="E345" s="1">
        <v>2003</v>
      </c>
      <c r="F345" s="1" t="s">
        <v>306</v>
      </c>
      <c r="G345" s="1" t="s">
        <v>424</v>
      </c>
      <c r="H345" s="1" t="s">
        <v>314</v>
      </c>
      <c r="I345" s="1" t="s">
        <v>325</v>
      </c>
      <c r="N345" s="1" t="s">
        <v>313</v>
      </c>
      <c r="O345" s="1">
        <v>36.299999999999997</v>
      </c>
      <c r="P345" s="1" t="s">
        <v>326</v>
      </c>
    </row>
    <row r="346" spans="1:16" x14ac:dyDescent="0.35">
      <c r="A346" t="s">
        <v>181</v>
      </c>
      <c r="B346" s="1" t="s">
        <v>182</v>
      </c>
      <c r="C346" s="1">
        <v>2005</v>
      </c>
      <c r="D346" s="1">
        <v>2005</v>
      </c>
      <c r="E346" s="1">
        <v>2003</v>
      </c>
      <c r="F346" s="1" t="s">
        <v>306</v>
      </c>
      <c r="G346" s="1" t="s">
        <v>307</v>
      </c>
      <c r="H346" s="1" t="s">
        <v>387</v>
      </c>
      <c r="I346" s="1" t="s">
        <v>315</v>
      </c>
      <c r="J346" s="25" t="s">
        <v>319</v>
      </c>
      <c r="K346" s="1" t="s">
        <v>316</v>
      </c>
      <c r="N346" s="1" t="s">
        <v>312</v>
      </c>
      <c r="O346" s="1">
        <v>5.7</v>
      </c>
      <c r="P346" s="1" t="s">
        <v>318</v>
      </c>
    </row>
    <row r="347" spans="1:16" x14ac:dyDescent="0.35">
      <c r="A347" t="s">
        <v>181</v>
      </c>
      <c r="B347" s="1" t="s">
        <v>182</v>
      </c>
      <c r="C347" s="1">
        <v>2005</v>
      </c>
      <c r="D347" s="1">
        <v>2005</v>
      </c>
      <c r="E347" s="1">
        <v>2003</v>
      </c>
      <c r="F347" s="1" t="s">
        <v>306</v>
      </c>
      <c r="G347" s="1" t="s">
        <v>307</v>
      </c>
      <c r="H347" s="1" t="s">
        <v>387</v>
      </c>
      <c r="I347" s="1" t="s">
        <v>315</v>
      </c>
      <c r="J347" s="26" t="s">
        <v>322</v>
      </c>
      <c r="K347" s="1" t="s">
        <v>316</v>
      </c>
      <c r="N347" s="1" t="s">
        <v>312</v>
      </c>
      <c r="O347" s="1">
        <v>8.6</v>
      </c>
      <c r="P347" s="1" t="s">
        <v>318</v>
      </c>
    </row>
    <row r="348" spans="1:16" x14ac:dyDescent="0.35">
      <c r="A348" t="s">
        <v>181</v>
      </c>
      <c r="B348" s="1" t="s">
        <v>182</v>
      </c>
      <c r="C348" s="1">
        <v>2005</v>
      </c>
      <c r="D348" s="1">
        <v>2005</v>
      </c>
      <c r="E348" s="1">
        <v>2003</v>
      </c>
      <c r="F348" s="1" t="s">
        <v>306</v>
      </c>
      <c r="G348" s="1" t="s">
        <v>307</v>
      </c>
      <c r="H348" s="1" t="s">
        <v>387</v>
      </c>
      <c r="I348" s="1" t="s">
        <v>315</v>
      </c>
      <c r="J348" s="1">
        <v>1</v>
      </c>
      <c r="K348" s="1" t="s">
        <v>316</v>
      </c>
      <c r="N348" s="1" t="s">
        <v>312</v>
      </c>
      <c r="O348" s="1">
        <v>13.3</v>
      </c>
      <c r="P348" s="1" t="s">
        <v>318</v>
      </c>
    </row>
    <row r="349" spans="1:16" x14ac:dyDescent="0.35">
      <c r="A349" t="s">
        <v>181</v>
      </c>
      <c r="B349" s="1" t="s">
        <v>182</v>
      </c>
      <c r="C349" s="1">
        <v>2005</v>
      </c>
      <c r="D349" s="1">
        <v>2005</v>
      </c>
      <c r="E349" s="1">
        <v>2003</v>
      </c>
      <c r="F349" s="1" t="s">
        <v>306</v>
      </c>
      <c r="G349" s="1" t="s">
        <v>307</v>
      </c>
      <c r="H349" s="1" t="s">
        <v>387</v>
      </c>
      <c r="I349" s="1" t="s">
        <v>315</v>
      </c>
      <c r="J349" s="1">
        <v>1.5</v>
      </c>
      <c r="K349" s="1" t="s">
        <v>316</v>
      </c>
      <c r="N349" s="1" t="s">
        <v>312</v>
      </c>
      <c r="O349" s="1">
        <v>29.5</v>
      </c>
      <c r="P349" s="1" t="s">
        <v>318</v>
      </c>
    </row>
    <row r="350" spans="1:16" x14ac:dyDescent="0.35">
      <c r="A350" t="s">
        <v>181</v>
      </c>
      <c r="B350" s="1" t="s">
        <v>182</v>
      </c>
      <c r="C350" s="1">
        <v>2005</v>
      </c>
      <c r="D350" s="1">
        <v>2005</v>
      </c>
      <c r="E350" s="1">
        <v>2003</v>
      </c>
      <c r="F350" s="1" t="s">
        <v>306</v>
      </c>
      <c r="G350" s="1" t="s">
        <v>307</v>
      </c>
      <c r="H350" s="1" t="s">
        <v>387</v>
      </c>
      <c r="I350" s="1" t="s">
        <v>315</v>
      </c>
      <c r="J350" s="1">
        <v>2</v>
      </c>
      <c r="K350" s="1" t="s">
        <v>316</v>
      </c>
      <c r="N350" s="1" t="s">
        <v>312</v>
      </c>
      <c r="O350" s="1">
        <v>47.5</v>
      </c>
      <c r="P350" s="1" t="s">
        <v>318</v>
      </c>
    </row>
    <row r="351" spans="1:16" x14ac:dyDescent="0.35">
      <c r="A351" t="s">
        <v>181</v>
      </c>
      <c r="B351" s="1" t="s">
        <v>182</v>
      </c>
      <c r="C351" s="1">
        <v>2005</v>
      </c>
      <c r="D351" s="1">
        <v>2005</v>
      </c>
      <c r="E351" s="1">
        <v>2003</v>
      </c>
      <c r="F351" s="1" t="s">
        <v>306</v>
      </c>
      <c r="G351" s="1" t="s">
        <v>307</v>
      </c>
      <c r="H351" s="1" t="s">
        <v>387</v>
      </c>
      <c r="I351" s="1" t="s">
        <v>315</v>
      </c>
      <c r="J351" s="1">
        <v>3</v>
      </c>
      <c r="K351" s="1" t="s">
        <v>316</v>
      </c>
      <c r="N351" s="1" t="s">
        <v>312</v>
      </c>
      <c r="O351" s="1">
        <v>81.099999999999994</v>
      </c>
      <c r="P351" s="1" t="s">
        <v>318</v>
      </c>
    </row>
    <row r="352" spans="1:16" x14ac:dyDescent="0.35">
      <c r="A352" t="s">
        <v>181</v>
      </c>
      <c r="B352" s="1" t="s">
        <v>182</v>
      </c>
      <c r="C352" s="1">
        <v>2005</v>
      </c>
      <c r="D352" s="1">
        <v>2005</v>
      </c>
      <c r="E352" s="1">
        <v>2003</v>
      </c>
      <c r="F352" s="1" t="s">
        <v>306</v>
      </c>
      <c r="G352" s="1" t="s">
        <v>307</v>
      </c>
      <c r="H352" s="1" t="s">
        <v>387</v>
      </c>
      <c r="I352" s="1" t="s">
        <v>315</v>
      </c>
      <c r="J352" s="1">
        <v>4</v>
      </c>
      <c r="K352" s="1" t="s">
        <v>316</v>
      </c>
      <c r="N352" s="1" t="s">
        <v>312</v>
      </c>
      <c r="O352" s="1">
        <v>145.4</v>
      </c>
      <c r="P352" s="1" t="s">
        <v>318</v>
      </c>
    </row>
    <row r="353" spans="1:16" x14ac:dyDescent="0.35">
      <c r="A353" t="s">
        <v>181</v>
      </c>
      <c r="B353" s="1" t="s">
        <v>182</v>
      </c>
      <c r="C353" s="1">
        <v>2005</v>
      </c>
      <c r="D353" s="1">
        <v>2005</v>
      </c>
      <c r="E353" s="1">
        <v>2003</v>
      </c>
      <c r="F353" s="1" t="s">
        <v>306</v>
      </c>
      <c r="G353" s="1" t="s">
        <v>307</v>
      </c>
      <c r="H353" s="1" t="s">
        <v>387</v>
      </c>
      <c r="I353" s="1" t="s">
        <v>315</v>
      </c>
      <c r="J353" s="1">
        <v>6</v>
      </c>
      <c r="K353" s="1" t="s">
        <v>316</v>
      </c>
      <c r="N353" s="1" t="s">
        <v>312</v>
      </c>
      <c r="O353" s="1">
        <v>290.8</v>
      </c>
      <c r="P353" s="1" t="s">
        <v>318</v>
      </c>
    </row>
    <row r="354" spans="1:16" x14ac:dyDescent="0.35">
      <c r="A354" t="s">
        <v>181</v>
      </c>
      <c r="B354" s="1" t="s">
        <v>182</v>
      </c>
      <c r="C354" s="1">
        <v>2005</v>
      </c>
      <c r="D354" s="1">
        <v>2005</v>
      </c>
      <c r="E354" s="1">
        <v>2003</v>
      </c>
      <c r="F354" s="1" t="s">
        <v>306</v>
      </c>
      <c r="G354" s="1" t="s">
        <v>307</v>
      </c>
      <c r="H354" s="1" t="s">
        <v>387</v>
      </c>
      <c r="I354" s="1" t="s">
        <v>315</v>
      </c>
      <c r="J354" s="1">
        <v>8</v>
      </c>
      <c r="K354" s="1" t="s">
        <v>316</v>
      </c>
      <c r="N354" s="1" t="s">
        <v>312</v>
      </c>
      <c r="O354" s="1">
        <v>526.6</v>
      </c>
      <c r="P354" s="1" t="s">
        <v>318</v>
      </c>
    </row>
    <row r="355" spans="1:16" x14ac:dyDescent="0.35">
      <c r="A355" t="s">
        <v>181</v>
      </c>
      <c r="B355" s="1" t="s">
        <v>182</v>
      </c>
      <c r="C355" s="1">
        <v>2005</v>
      </c>
      <c r="D355" s="1">
        <v>2005</v>
      </c>
      <c r="E355" s="1">
        <v>2003</v>
      </c>
      <c r="F355" s="1" t="s">
        <v>306</v>
      </c>
      <c r="G355" s="1" t="s">
        <v>307</v>
      </c>
      <c r="H355" s="1" t="s">
        <v>387</v>
      </c>
      <c r="I355" s="1" t="s">
        <v>315</v>
      </c>
      <c r="J355" s="1">
        <v>10</v>
      </c>
      <c r="K355" s="1" t="s">
        <v>316</v>
      </c>
      <c r="N355" s="1" t="s">
        <v>312</v>
      </c>
      <c r="O355" s="1">
        <v>870.5</v>
      </c>
      <c r="P355" s="1" t="s">
        <v>318</v>
      </c>
    </row>
    <row r="356" spans="1:16" x14ac:dyDescent="0.35">
      <c r="A356" t="s">
        <v>181</v>
      </c>
      <c r="B356" s="1" t="s">
        <v>182</v>
      </c>
      <c r="C356" s="1">
        <v>2005</v>
      </c>
      <c r="D356" s="1">
        <v>2005</v>
      </c>
      <c r="E356" s="1">
        <v>2003</v>
      </c>
      <c r="F356" s="1" t="s">
        <v>306</v>
      </c>
      <c r="G356" s="1" t="s">
        <v>307</v>
      </c>
      <c r="H356" s="1" t="s">
        <v>387</v>
      </c>
      <c r="I356" s="1" t="s">
        <v>315</v>
      </c>
      <c r="J356" s="1">
        <v>12</v>
      </c>
      <c r="K356" s="1" t="s">
        <v>316</v>
      </c>
      <c r="N356" s="1" t="s">
        <v>312</v>
      </c>
      <c r="O356" s="1">
        <v>1254</v>
      </c>
      <c r="P356" s="1" t="s">
        <v>318</v>
      </c>
    </row>
    <row r="357" spans="1:16" x14ac:dyDescent="0.35">
      <c r="A357" t="s">
        <v>181</v>
      </c>
      <c r="B357" s="1" t="s">
        <v>182</v>
      </c>
      <c r="C357" s="1">
        <v>2005</v>
      </c>
      <c r="D357" s="1">
        <v>2005</v>
      </c>
      <c r="E357" s="1">
        <v>2003</v>
      </c>
      <c r="F357" s="1" t="s">
        <v>306</v>
      </c>
      <c r="G357" s="1" t="s">
        <v>307</v>
      </c>
      <c r="H357" s="1" t="s">
        <v>387</v>
      </c>
      <c r="I357" s="1" t="s">
        <v>315</v>
      </c>
      <c r="J357" s="25" t="s">
        <v>319</v>
      </c>
      <c r="K357" s="1" t="s">
        <v>316</v>
      </c>
      <c r="N357" s="1" t="s">
        <v>313</v>
      </c>
      <c r="O357" s="1">
        <v>6.4</v>
      </c>
      <c r="P357" s="1" t="s">
        <v>318</v>
      </c>
    </row>
    <row r="358" spans="1:16" x14ac:dyDescent="0.35">
      <c r="A358" t="s">
        <v>181</v>
      </c>
      <c r="B358" s="1" t="s">
        <v>182</v>
      </c>
      <c r="C358" s="1">
        <v>2005</v>
      </c>
      <c r="D358" s="1">
        <v>2005</v>
      </c>
      <c r="E358" s="1">
        <v>2003</v>
      </c>
      <c r="F358" s="1" t="s">
        <v>306</v>
      </c>
      <c r="G358" s="1" t="s">
        <v>307</v>
      </c>
      <c r="H358" s="1" t="s">
        <v>387</v>
      </c>
      <c r="I358" s="1" t="s">
        <v>315</v>
      </c>
      <c r="J358" s="26" t="s">
        <v>322</v>
      </c>
      <c r="K358" s="1" t="s">
        <v>316</v>
      </c>
      <c r="N358" s="1" t="s">
        <v>313</v>
      </c>
      <c r="O358" s="1">
        <v>9.5</v>
      </c>
      <c r="P358" s="1" t="s">
        <v>318</v>
      </c>
    </row>
    <row r="359" spans="1:16" x14ac:dyDescent="0.35">
      <c r="A359" t="s">
        <v>181</v>
      </c>
      <c r="B359" s="1" t="s">
        <v>182</v>
      </c>
      <c r="C359" s="1">
        <v>2005</v>
      </c>
      <c r="D359" s="1">
        <v>2005</v>
      </c>
      <c r="E359" s="1">
        <v>2003</v>
      </c>
      <c r="F359" s="1" t="s">
        <v>306</v>
      </c>
      <c r="G359" s="1" t="s">
        <v>307</v>
      </c>
      <c r="H359" s="1" t="s">
        <v>387</v>
      </c>
      <c r="I359" s="1" t="s">
        <v>315</v>
      </c>
      <c r="J359" s="1">
        <v>1</v>
      </c>
      <c r="K359" s="1" t="s">
        <v>316</v>
      </c>
      <c r="N359" s="1" t="s">
        <v>313</v>
      </c>
      <c r="O359" s="1">
        <v>14.3</v>
      </c>
      <c r="P359" s="1" t="s">
        <v>318</v>
      </c>
    </row>
    <row r="360" spans="1:16" x14ac:dyDescent="0.35">
      <c r="A360" t="s">
        <v>181</v>
      </c>
      <c r="B360" s="1" t="s">
        <v>182</v>
      </c>
      <c r="C360" s="1">
        <v>2005</v>
      </c>
      <c r="D360" s="1">
        <v>2005</v>
      </c>
      <c r="E360" s="1">
        <v>2003</v>
      </c>
      <c r="F360" s="1" t="s">
        <v>306</v>
      </c>
      <c r="G360" s="1" t="s">
        <v>307</v>
      </c>
      <c r="H360" s="1" t="s">
        <v>387</v>
      </c>
      <c r="I360" s="1" t="s">
        <v>315</v>
      </c>
      <c r="J360" s="1">
        <v>1.5</v>
      </c>
      <c r="K360" s="1" t="s">
        <v>316</v>
      </c>
      <c r="N360" s="1" t="s">
        <v>313</v>
      </c>
      <c r="O360" s="1">
        <v>31.7</v>
      </c>
      <c r="P360" s="1" t="s">
        <v>318</v>
      </c>
    </row>
    <row r="361" spans="1:16" x14ac:dyDescent="0.35">
      <c r="A361" t="s">
        <v>181</v>
      </c>
      <c r="B361" s="1" t="s">
        <v>182</v>
      </c>
      <c r="C361" s="1">
        <v>2005</v>
      </c>
      <c r="D361" s="1">
        <v>2005</v>
      </c>
      <c r="E361" s="1">
        <v>2003</v>
      </c>
      <c r="F361" s="1" t="s">
        <v>306</v>
      </c>
      <c r="G361" s="1" t="s">
        <v>307</v>
      </c>
      <c r="H361" s="1" t="s">
        <v>387</v>
      </c>
      <c r="I361" s="1" t="s">
        <v>315</v>
      </c>
      <c r="J361" s="1">
        <v>2</v>
      </c>
      <c r="K361" s="1" t="s">
        <v>316</v>
      </c>
      <c r="N361" s="1" t="s">
        <v>313</v>
      </c>
      <c r="O361" s="1">
        <v>41.3</v>
      </c>
      <c r="P361" s="1" t="s">
        <v>318</v>
      </c>
    </row>
    <row r="362" spans="1:16" x14ac:dyDescent="0.35">
      <c r="A362" t="s">
        <v>181</v>
      </c>
      <c r="B362" s="1" t="s">
        <v>182</v>
      </c>
      <c r="C362" s="1">
        <v>2005</v>
      </c>
      <c r="D362" s="1">
        <v>2005</v>
      </c>
      <c r="E362" s="1">
        <v>2003</v>
      </c>
      <c r="F362" s="1" t="s">
        <v>306</v>
      </c>
      <c r="G362" s="1" t="s">
        <v>307</v>
      </c>
      <c r="H362" s="1" t="s">
        <v>387</v>
      </c>
      <c r="I362" s="1" t="s">
        <v>315</v>
      </c>
      <c r="J362" s="1">
        <v>3</v>
      </c>
      <c r="K362" s="1" t="s">
        <v>316</v>
      </c>
      <c r="N362" s="1" t="s">
        <v>313</v>
      </c>
      <c r="O362" s="1">
        <v>87.7</v>
      </c>
      <c r="P362" s="1" t="s">
        <v>318</v>
      </c>
    </row>
    <row r="363" spans="1:16" x14ac:dyDescent="0.35">
      <c r="A363" t="s">
        <v>181</v>
      </c>
      <c r="B363" s="1" t="s">
        <v>182</v>
      </c>
      <c r="C363" s="1">
        <v>2005</v>
      </c>
      <c r="D363" s="1">
        <v>2005</v>
      </c>
      <c r="E363" s="1">
        <v>2003</v>
      </c>
      <c r="F363" s="1" t="s">
        <v>306</v>
      </c>
      <c r="G363" s="1" t="s">
        <v>307</v>
      </c>
      <c r="H363" s="1" t="s">
        <v>387</v>
      </c>
      <c r="I363" s="1" t="s">
        <v>315</v>
      </c>
      <c r="J363" s="1">
        <v>4</v>
      </c>
      <c r="K363" s="1" t="s">
        <v>316</v>
      </c>
      <c r="N363" s="1" t="s">
        <v>313</v>
      </c>
      <c r="O363" s="1">
        <v>156</v>
      </c>
      <c r="P363" s="1" t="s">
        <v>318</v>
      </c>
    </row>
    <row r="364" spans="1:16" x14ac:dyDescent="0.35">
      <c r="A364" t="s">
        <v>181</v>
      </c>
      <c r="B364" s="1" t="s">
        <v>182</v>
      </c>
      <c r="C364" s="1">
        <v>2005</v>
      </c>
      <c r="D364" s="1">
        <v>2005</v>
      </c>
      <c r="E364" s="1">
        <v>2003</v>
      </c>
      <c r="F364" s="1" t="s">
        <v>306</v>
      </c>
      <c r="G364" s="1" t="s">
        <v>307</v>
      </c>
      <c r="H364" s="1" t="s">
        <v>387</v>
      </c>
      <c r="I364" s="1" t="s">
        <v>315</v>
      </c>
      <c r="J364" s="1">
        <v>6</v>
      </c>
      <c r="K364" s="1" t="s">
        <v>316</v>
      </c>
      <c r="N364" s="1" t="s">
        <v>313</v>
      </c>
      <c r="O364" s="1">
        <v>312</v>
      </c>
      <c r="P364" s="1" t="s">
        <v>318</v>
      </c>
    </row>
    <row r="365" spans="1:16" x14ac:dyDescent="0.35">
      <c r="A365" t="s">
        <v>181</v>
      </c>
      <c r="B365" s="1" t="s">
        <v>182</v>
      </c>
      <c r="C365" s="1">
        <v>2005</v>
      </c>
      <c r="D365" s="1">
        <v>2005</v>
      </c>
      <c r="E365" s="1">
        <v>2003</v>
      </c>
      <c r="F365" s="1" t="s">
        <v>306</v>
      </c>
      <c r="G365" s="1" t="s">
        <v>307</v>
      </c>
      <c r="H365" s="1" t="s">
        <v>387</v>
      </c>
      <c r="I365" s="1" t="s">
        <v>315</v>
      </c>
      <c r="J365" s="1">
        <v>8</v>
      </c>
      <c r="K365" s="1" t="s">
        <v>316</v>
      </c>
      <c r="N365" s="1" t="s">
        <v>313</v>
      </c>
      <c r="O365" s="1">
        <v>565.5</v>
      </c>
      <c r="P365" s="1" t="s">
        <v>318</v>
      </c>
    </row>
    <row r="366" spans="1:16" x14ac:dyDescent="0.35">
      <c r="A366" t="s">
        <v>181</v>
      </c>
      <c r="B366" s="1" t="s">
        <v>182</v>
      </c>
      <c r="C366" s="1">
        <v>2005</v>
      </c>
      <c r="D366" s="1">
        <v>2005</v>
      </c>
      <c r="E366" s="1">
        <v>2003</v>
      </c>
      <c r="F366" s="1" t="s">
        <v>306</v>
      </c>
      <c r="G366" s="1" t="s">
        <v>307</v>
      </c>
      <c r="H366" s="1" t="s">
        <v>387</v>
      </c>
      <c r="I366" s="1" t="s">
        <v>315</v>
      </c>
      <c r="J366" s="1">
        <v>10</v>
      </c>
      <c r="K366" s="1" t="s">
        <v>316</v>
      </c>
      <c r="N366" s="1" t="s">
        <v>313</v>
      </c>
      <c r="O366" s="1">
        <v>936.1</v>
      </c>
      <c r="P366" s="1" t="s">
        <v>318</v>
      </c>
    </row>
    <row r="367" spans="1:16" x14ac:dyDescent="0.35">
      <c r="A367" t="s">
        <v>181</v>
      </c>
      <c r="B367" s="1" t="s">
        <v>182</v>
      </c>
      <c r="C367" s="1">
        <v>2005</v>
      </c>
      <c r="D367" s="1">
        <v>2005</v>
      </c>
      <c r="E367" s="1">
        <v>2003</v>
      </c>
      <c r="F367" s="1" t="s">
        <v>306</v>
      </c>
      <c r="G367" s="1" t="s">
        <v>307</v>
      </c>
      <c r="H367" s="1" t="s">
        <v>387</v>
      </c>
      <c r="I367" s="1" t="s">
        <v>315</v>
      </c>
      <c r="J367" s="1">
        <v>12</v>
      </c>
      <c r="K367" s="1" t="s">
        <v>316</v>
      </c>
      <c r="N367" s="1" t="s">
        <v>313</v>
      </c>
      <c r="O367" s="1">
        <v>1346.4</v>
      </c>
      <c r="P367" s="1" t="s">
        <v>318</v>
      </c>
    </row>
    <row r="368" spans="1:16" x14ac:dyDescent="0.35">
      <c r="A368" t="s">
        <v>181</v>
      </c>
      <c r="B368" s="1" t="s">
        <v>182</v>
      </c>
      <c r="C368" s="1">
        <v>2004</v>
      </c>
      <c r="D368" s="1">
        <v>2004</v>
      </c>
      <c r="E368" s="1">
        <v>2003</v>
      </c>
      <c r="F368" s="1" t="s">
        <v>306</v>
      </c>
      <c r="G368" s="1" t="s">
        <v>307</v>
      </c>
      <c r="H368" s="1" t="s">
        <v>308</v>
      </c>
      <c r="I368" s="1" t="s">
        <v>309</v>
      </c>
      <c r="J368" s="1">
        <v>25000</v>
      </c>
      <c r="K368" s="1" t="s">
        <v>310</v>
      </c>
      <c r="N368" s="1" t="s">
        <v>312</v>
      </c>
      <c r="O368" s="1">
        <v>2.8</v>
      </c>
      <c r="P368" s="1" t="s">
        <v>311</v>
      </c>
    </row>
    <row r="369" spans="1:16" x14ac:dyDescent="0.35">
      <c r="A369" t="s">
        <v>181</v>
      </c>
      <c r="B369" s="1" t="s">
        <v>182</v>
      </c>
      <c r="C369" s="1">
        <v>2004</v>
      </c>
      <c r="D369" s="1">
        <v>2004</v>
      </c>
      <c r="E369" s="1">
        <v>2003</v>
      </c>
      <c r="F369" s="1" t="s">
        <v>306</v>
      </c>
      <c r="G369" s="1" t="s">
        <v>307</v>
      </c>
      <c r="H369" s="1" t="s">
        <v>308</v>
      </c>
      <c r="I369" s="1" t="s">
        <v>309</v>
      </c>
      <c r="J369" s="1">
        <v>225000</v>
      </c>
      <c r="K369" s="1" t="s">
        <v>310</v>
      </c>
      <c r="N369" s="1" t="s">
        <v>312</v>
      </c>
      <c r="O369" s="1">
        <v>1.8</v>
      </c>
      <c r="P369" s="1" t="s">
        <v>311</v>
      </c>
    </row>
    <row r="370" spans="1:16" x14ac:dyDescent="0.35">
      <c r="A370" t="s">
        <v>181</v>
      </c>
      <c r="B370" s="1" t="s">
        <v>182</v>
      </c>
      <c r="C370" s="1">
        <v>2004</v>
      </c>
      <c r="D370" s="1">
        <v>2004</v>
      </c>
      <c r="E370" s="1">
        <v>2003</v>
      </c>
      <c r="F370" s="1" t="s">
        <v>306</v>
      </c>
      <c r="G370" s="1" t="s">
        <v>307</v>
      </c>
      <c r="H370" s="1" t="s">
        <v>308</v>
      </c>
      <c r="I370" s="1" t="s">
        <v>309</v>
      </c>
      <c r="J370" s="1">
        <v>250000</v>
      </c>
      <c r="K370" s="1" t="s">
        <v>310</v>
      </c>
      <c r="N370" s="1" t="s">
        <v>312</v>
      </c>
      <c r="O370" s="1">
        <v>1.4</v>
      </c>
      <c r="P370" s="1" t="s">
        <v>311</v>
      </c>
    </row>
    <row r="371" spans="1:16" x14ac:dyDescent="0.35">
      <c r="A371" t="s">
        <v>181</v>
      </c>
      <c r="B371" s="1" t="s">
        <v>182</v>
      </c>
      <c r="C371" s="1">
        <v>2004</v>
      </c>
      <c r="D371" s="1">
        <v>2004</v>
      </c>
      <c r="E371" s="1">
        <v>2003</v>
      </c>
      <c r="F371" s="1" t="s">
        <v>306</v>
      </c>
      <c r="G371" s="1" t="s">
        <v>307</v>
      </c>
      <c r="H371" s="1" t="s">
        <v>308</v>
      </c>
      <c r="I371" s="1" t="s">
        <v>309</v>
      </c>
      <c r="J371" s="1">
        <v>25000</v>
      </c>
      <c r="K371" s="1" t="s">
        <v>310</v>
      </c>
      <c r="N371" s="1" t="s">
        <v>313</v>
      </c>
      <c r="O371" s="1">
        <v>3.54</v>
      </c>
      <c r="P371" s="1" t="s">
        <v>311</v>
      </c>
    </row>
    <row r="372" spans="1:16" x14ac:dyDescent="0.35">
      <c r="A372" t="s">
        <v>181</v>
      </c>
      <c r="B372" s="1" t="s">
        <v>182</v>
      </c>
      <c r="C372" s="1">
        <v>2004</v>
      </c>
      <c r="D372" s="1">
        <v>2004</v>
      </c>
      <c r="E372" s="1">
        <v>2003</v>
      </c>
      <c r="F372" s="1" t="s">
        <v>306</v>
      </c>
      <c r="G372" s="1" t="s">
        <v>307</v>
      </c>
      <c r="H372" s="1" t="s">
        <v>308</v>
      </c>
      <c r="I372" s="1" t="s">
        <v>309</v>
      </c>
      <c r="J372" s="1">
        <v>225000</v>
      </c>
      <c r="K372" s="1" t="s">
        <v>310</v>
      </c>
      <c r="N372" s="1" t="s">
        <v>313</v>
      </c>
      <c r="O372" s="1">
        <v>2.48</v>
      </c>
      <c r="P372" s="1" t="s">
        <v>311</v>
      </c>
    </row>
    <row r="373" spans="1:16" x14ac:dyDescent="0.35">
      <c r="A373" t="s">
        <v>181</v>
      </c>
      <c r="B373" s="1" t="s">
        <v>182</v>
      </c>
      <c r="C373" s="1">
        <v>2004</v>
      </c>
      <c r="D373" s="1">
        <v>2004</v>
      </c>
      <c r="E373" s="1">
        <v>2003</v>
      </c>
      <c r="F373" s="1" t="s">
        <v>306</v>
      </c>
      <c r="G373" s="1" t="s">
        <v>307</v>
      </c>
      <c r="H373" s="1" t="s">
        <v>308</v>
      </c>
      <c r="I373" s="1" t="s">
        <v>309</v>
      </c>
      <c r="J373" s="1">
        <v>250000</v>
      </c>
      <c r="K373" s="1" t="s">
        <v>310</v>
      </c>
      <c r="N373" s="1" t="s">
        <v>313</v>
      </c>
      <c r="O373" s="1">
        <v>1.77</v>
      </c>
      <c r="P373" s="1" t="s">
        <v>311</v>
      </c>
    </row>
    <row r="374" spans="1:16" x14ac:dyDescent="0.35">
      <c r="A374" t="s">
        <v>181</v>
      </c>
      <c r="B374" s="1" t="s">
        <v>182</v>
      </c>
      <c r="C374" s="1">
        <v>2004</v>
      </c>
      <c r="D374" s="1">
        <v>2004</v>
      </c>
      <c r="E374" s="1">
        <v>2003</v>
      </c>
      <c r="F374" s="1" t="s">
        <v>306</v>
      </c>
      <c r="G374" s="1" t="s">
        <v>307</v>
      </c>
      <c r="H374" s="1" t="s">
        <v>314</v>
      </c>
      <c r="I374" s="1" t="s">
        <v>315</v>
      </c>
      <c r="J374" s="25" t="s">
        <v>319</v>
      </c>
      <c r="K374" s="1" t="s">
        <v>316</v>
      </c>
      <c r="N374" s="1" t="s">
        <v>317</v>
      </c>
      <c r="O374" s="1">
        <v>7.3</v>
      </c>
      <c r="P374" s="1" t="s">
        <v>318</v>
      </c>
    </row>
    <row r="375" spans="1:16" x14ac:dyDescent="0.35">
      <c r="A375" t="s">
        <v>181</v>
      </c>
      <c r="B375" s="1" t="s">
        <v>182</v>
      </c>
      <c r="C375" s="1">
        <v>2004</v>
      </c>
      <c r="D375" s="1">
        <v>2004</v>
      </c>
      <c r="E375" s="1">
        <v>2003</v>
      </c>
      <c r="F375" s="1" t="s">
        <v>306</v>
      </c>
      <c r="G375" s="1" t="s">
        <v>307</v>
      </c>
      <c r="H375" s="1" t="s">
        <v>314</v>
      </c>
      <c r="I375" s="1" t="s">
        <v>315</v>
      </c>
      <c r="J375" s="25" t="s">
        <v>435</v>
      </c>
      <c r="K375" s="1" t="s">
        <v>316</v>
      </c>
      <c r="N375" s="1" t="s">
        <v>317</v>
      </c>
      <c r="O375" s="1">
        <v>8.6</v>
      </c>
      <c r="P375" s="1" t="s">
        <v>318</v>
      </c>
    </row>
    <row r="376" spans="1:16" x14ac:dyDescent="0.35">
      <c r="A376" t="s">
        <v>181</v>
      </c>
      <c r="B376" s="1" t="s">
        <v>182</v>
      </c>
      <c r="C376" s="1">
        <v>2004</v>
      </c>
      <c r="D376" s="1">
        <v>2004</v>
      </c>
      <c r="E376" s="1">
        <v>2003</v>
      </c>
      <c r="F376" s="1" t="s">
        <v>306</v>
      </c>
      <c r="G376" s="1" t="s">
        <v>307</v>
      </c>
      <c r="H376" s="1" t="s">
        <v>314</v>
      </c>
      <c r="I376" s="1" t="s">
        <v>315</v>
      </c>
      <c r="J376" s="26" t="s">
        <v>322</v>
      </c>
      <c r="K376" s="1" t="s">
        <v>316</v>
      </c>
      <c r="N376" s="1" t="s">
        <v>317</v>
      </c>
      <c r="O376" s="1">
        <v>11</v>
      </c>
      <c r="P376" s="1" t="s">
        <v>318</v>
      </c>
    </row>
    <row r="377" spans="1:16" x14ac:dyDescent="0.35">
      <c r="A377" t="s">
        <v>181</v>
      </c>
      <c r="B377" s="1" t="s">
        <v>182</v>
      </c>
      <c r="C377" s="1">
        <v>2004</v>
      </c>
      <c r="D377" s="1">
        <v>2004</v>
      </c>
      <c r="E377" s="1">
        <v>2003</v>
      </c>
      <c r="F377" s="1" t="s">
        <v>306</v>
      </c>
      <c r="G377" s="1" t="s">
        <v>307</v>
      </c>
      <c r="H377" s="1" t="s">
        <v>314</v>
      </c>
      <c r="I377" s="1" t="s">
        <v>315</v>
      </c>
      <c r="J377" s="1">
        <v>1</v>
      </c>
      <c r="K377" s="1" t="s">
        <v>316</v>
      </c>
      <c r="N377" s="1" t="s">
        <v>317</v>
      </c>
      <c r="O377" s="1">
        <v>16.5</v>
      </c>
      <c r="P377" s="1" t="s">
        <v>318</v>
      </c>
    </row>
    <row r="378" spans="1:16" x14ac:dyDescent="0.35">
      <c r="A378" t="s">
        <v>181</v>
      </c>
      <c r="B378" s="1" t="s">
        <v>182</v>
      </c>
      <c r="C378" s="1">
        <v>2004</v>
      </c>
      <c r="D378" s="1">
        <v>2004</v>
      </c>
      <c r="E378" s="1">
        <v>2003</v>
      </c>
      <c r="F378" s="1" t="s">
        <v>306</v>
      </c>
      <c r="G378" s="1" t="s">
        <v>307</v>
      </c>
      <c r="H378" s="1" t="s">
        <v>314</v>
      </c>
      <c r="I378" s="1" t="s">
        <v>315</v>
      </c>
      <c r="J378" s="1">
        <v>1.5</v>
      </c>
      <c r="K378" s="1" t="s">
        <v>316</v>
      </c>
      <c r="N378" s="1" t="s">
        <v>317</v>
      </c>
      <c r="O378" s="1">
        <v>37.1</v>
      </c>
      <c r="P378" s="1" t="s">
        <v>318</v>
      </c>
    </row>
    <row r="379" spans="1:16" x14ac:dyDescent="0.35">
      <c r="A379" t="s">
        <v>181</v>
      </c>
      <c r="B379" s="1" t="s">
        <v>182</v>
      </c>
      <c r="C379" s="1">
        <v>2004</v>
      </c>
      <c r="D379" s="1">
        <v>2004</v>
      </c>
      <c r="E379" s="1">
        <v>2003</v>
      </c>
      <c r="F379" s="1" t="s">
        <v>306</v>
      </c>
      <c r="G379" s="1" t="s">
        <v>307</v>
      </c>
      <c r="H379" s="1" t="s">
        <v>314</v>
      </c>
      <c r="I379" s="1" t="s">
        <v>315</v>
      </c>
      <c r="J379" s="1">
        <v>2</v>
      </c>
      <c r="K379" s="1" t="s">
        <v>316</v>
      </c>
      <c r="N379" s="1" t="s">
        <v>317</v>
      </c>
      <c r="O379" s="1">
        <v>63.2</v>
      </c>
      <c r="P379" s="1" t="s">
        <v>318</v>
      </c>
    </row>
    <row r="380" spans="1:16" x14ac:dyDescent="0.35">
      <c r="A380" t="s">
        <v>181</v>
      </c>
      <c r="B380" s="1" t="s">
        <v>182</v>
      </c>
      <c r="C380" s="1">
        <v>2004</v>
      </c>
      <c r="D380" s="1">
        <v>2004</v>
      </c>
      <c r="E380" s="1">
        <v>2003</v>
      </c>
      <c r="F380" s="1" t="s">
        <v>306</v>
      </c>
      <c r="G380" s="1" t="s">
        <v>307</v>
      </c>
      <c r="H380" s="1" t="s">
        <v>314</v>
      </c>
      <c r="I380" s="1" t="s">
        <v>315</v>
      </c>
      <c r="J380" s="1">
        <v>3</v>
      </c>
      <c r="K380" s="1" t="s">
        <v>316</v>
      </c>
      <c r="N380" s="1" t="s">
        <v>317</v>
      </c>
      <c r="O380" s="1">
        <v>134.30000000000001</v>
      </c>
      <c r="P380" s="1" t="s">
        <v>318</v>
      </c>
    </row>
    <row r="381" spans="1:16" x14ac:dyDescent="0.35">
      <c r="A381" t="s">
        <v>181</v>
      </c>
      <c r="B381" s="1" t="s">
        <v>182</v>
      </c>
      <c r="C381" s="1">
        <v>2004</v>
      </c>
      <c r="D381" s="1">
        <v>2004</v>
      </c>
      <c r="E381" s="1">
        <v>2003</v>
      </c>
      <c r="F381" s="1" t="s">
        <v>306</v>
      </c>
      <c r="G381" s="1" t="s">
        <v>307</v>
      </c>
      <c r="H381" s="1" t="s">
        <v>314</v>
      </c>
      <c r="I381" s="1" t="s">
        <v>315</v>
      </c>
      <c r="J381" s="1">
        <v>4</v>
      </c>
      <c r="K381" s="1" t="s">
        <v>316</v>
      </c>
      <c r="N381" s="1" t="s">
        <v>317</v>
      </c>
      <c r="O381" s="1">
        <v>221</v>
      </c>
      <c r="P381" s="1" t="s">
        <v>318</v>
      </c>
    </row>
    <row r="382" spans="1:16" x14ac:dyDescent="0.35">
      <c r="A382" t="s">
        <v>181</v>
      </c>
      <c r="B382" s="1" t="s">
        <v>182</v>
      </c>
      <c r="C382" s="1">
        <v>2004</v>
      </c>
      <c r="D382" s="1">
        <v>2004</v>
      </c>
      <c r="E382" s="1">
        <v>2003</v>
      </c>
      <c r="F382" s="1" t="s">
        <v>306</v>
      </c>
      <c r="G382" s="1" t="s">
        <v>307</v>
      </c>
      <c r="H382" s="1" t="s">
        <v>314</v>
      </c>
      <c r="I382" s="1" t="s">
        <v>315</v>
      </c>
      <c r="J382" s="1">
        <v>6</v>
      </c>
      <c r="K382" s="1" t="s">
        <v>316</v>
      </c>
      <c r="N382" s="1" t="s">
        <v>317</v>
      </c>
      <c r="O382" s="1">
        <v>400</v>
      </c>
      <c r="P382" s="1" t="s">
        <v>318</v>
      </c>
    </row>
    <row r="383" spans="1:16" x14ac:dyDescent="0.35">
      <c r="A383" t="s">
        <v>181</v>
      </c>
      <c r="B383" s="1" t="s">
        <v>182</v>
      </c>
      <c r="C383" s="1">
        <v>2004</v>
      </c>
      <c r="D383" s="1">
        <v>2004</v>
      </c>
      <c r="E383" s="1">
        <v>2003</v>
      </c>
      <c r="F383" s="1" t="s">
        <v>306</v>
      </c>
      <c r="G383" s="1" t="s">
        <v>307</v>
      </c>
      <c r="H383" s="1" t="s">
        <v>314</v>
      </c>
      <c r="I383" s="1" t="s">
        <v>315</v>
      </c>
      <c r="J383" s="1">
        <v>8</v>
      </c>
      <c r="K383" s="1" t="s">
        <v>316</v>
      </c>
      <c r="N383" s="1" t="s">
        <v>317</v>
      </c>
      <c r="O383" s="1">
        <v>958</v>
      </c>
      <c r="P383" s="1" t="s">
        <v>318</v>
      </c>
    </row>
    <row r="384" spans="1:16" x14ac:dyDescent="0.35">
      <c r="A384" t="s">
        <v>181</v>
      </c>
      <c r="B384" s="1" t="s">
        <v>182</v>
      </c>
      <c r="C384" s="1">
        <v>2004</v>
      </c>
      <c r="D384" s="1">
        <v>2004</v>
      </c>
      <c r="E384" s="1">
        <v>2003</v>
      </c>
      <c r="F384" s="1" t="s">
        <v>306</v>
      </c>
      <c r="G384" s="1" t="s">
        <v>307</v>
      </c>
      <c r="H384" s="1" t="s">
        <v>314</v>
      </c>
      <c r="I384" s="1" t="s">
        <v>315</v>
      </c>
      <c r="J384" s="1">
        <v>10</v>
      </c>
      <c r="K384" s="1" t="s">
        <v>316</v>
      </c>
      <c r="N384" s="1" t="s">
        <v>317</v>
      </c>
      <c r="O384" s="1">
        <v>1445</v>
      </c>
      <c r="P384" s="1" t="s">
        <v>318</v>
      </c>
    </row>
    <row r="385" spans="1:16" x14ac:dyDescent="0.35">
      <c r="A385" t="s">
        <v>181</v>
      </c>
      <c r="B385" s="1" t="s">
        <v>182</v>
      </c>
      <c r="C385" s="1">
        <v>2004</v>
      </c>
      <c r="D385" s="1">
        <v>2004</v>
      </c>
      <c r="E385" s="1">
        <v>2003</v>
      </c>
      <c r="F385" s="1" t="s">
        <v>306</v>
      </c>
      <c r="G385" s="1" t="s">
        <v>307</v>
      </c>
      <c r="H385" s="1" t="s">
        <v>314</v>
      </c>
      <c r="I385" s="1" t="s">
        <v>315</v>
      </c>
      <c r="J385" s="1">
        <v>12</v>
      </c>
      <c r="K385" s="1" t="s">
        <v>316</v>
      </c>
      <c r="N385" s="1" t="s">
        <v>317</v>
      </c>
      <c r="O385" s="1">
        <v>1625</v>
      </c>
      <c r="P385" s="1" t="s">
        <v>318</v>
      </c>
    </row>
    <row r="386" spans="1:16" x14ac:dyDescent="0.35">
      <c r="A386" t="s">
        <v>181</v>
      </c>
      <c r="B386" s="1" t="s">
        <v>182</v>
      </c>
      <c r="C386" s="1">
        <v>2004</v>
      </c>
      <c r="D386" s="1">
        <v>2004</v>
      </c>
      <c r="E386" s="1">
        <v>2003</v>
      </c>
      <c r="F386" s="1" t="s">
        <v>306</v>
      </c>
      <c r="G386" s="1" t="s">
        <v>307</v>
      </c>
      <c r="H386" s="1" t="s">
        <v>308</v>
      </c>
      <c r="I386" s="1" t="s">
        <v>309</v>
      </c>
      <c r="J386" s="1" t="s">
        <v>323</v>
      </c>
      <c r="N386" s="1" t="s">
        <v>312</v>
      </c>
      <c r="O386" s="1">
        <v>2.13</v>
      </c>
      <c r="P386" s="1" t="s">
        <v>311</v>
      </c>
    </row>
    <row r="387" spans="1:16" x14ac:dyDescent="0.35">
      <c r="A387" t="s">
        <v>181</v>
      </c>
      <c r="B387" s="1" t="s">
        <v>182</v>
      </c>
      <c r="C387" s="1">
        <v>2004</v>
      </c>
      <c r="D387" s="1">
        <v>2004</v>
      </c>
      <c r="E387" s="1">
        <v>2003</v>
      </c>
      <c r="F387" s="1" t="s">
        <v>306</v>
      </c>
      <c r="G387" s="1" t="s">
        <v>307</v>
      </c>
      <c r="H387" s="1" t="s">
        <v>308</v>
      </c>
      <c r="I387" s="1" t="s">
        <v>309</v>
      </c>
      <c r="J387" s="1" t="s">
        <v>323</v>
      </c>
      <c r="N387" s="1" t="s">
        <v>313</v>
      </c>
      <c r="O387" s="1">
        <v>2.2999999999999998</v>
      </c>
      <c r="P387" s="1" t="s">
        <v>311</v>
      </c>
    </row>
    <row r="388" spans="1:16" x14ac:dyDescent="0.35">
      <c r="A388" t="s">
        <v>181</v>
      </c>
      <c r="B388" s="1" t="s">
        <v>182</v>
      </c>
      <c r="C388" s="1">
        <v>2004</v>
      </c>
      <c r="D388" s="1">
        <v>2004</v>
      </c>
      <c r="E388" s="1">
        <v>2003</v>
      </c>
      <c r="F388" s="1" t="s">
        <v>306</v>
      </c>
      <c r="G388" s="1" t="s">
        <v>307</v>
      </c>
      <c r="H388" s="1" t="s">
        <v>308</v>
      </c>
      <c r="I388" s="1" t="s">
        <v>309</v>
      </c>
      <c r="J388" s="1" t="s">
        <v>324</v>
      </c>
      <c r="N388" s="1" t="s">
        <v>312</v>
      </c>
      <c r="O388" s="1">
        <v>2.27</v>
      </c>
      <c r="P388" s="1" t="s">
        <v>311</v>
      </c>
    </row>
    <row r="389" spans="1:16" x14ac:dyDescent="0.35">
      <c r="A389" t="s">
        <v>181</v>
      </c>
      <c r="B389" s="1" t="s">
        <v>182</v>
      </c>
      <c r="C389" s="1">
        <v>2004</v>
      </c>
      <c r="D389" s="1">
        <v>2004</v>
      </c>
      <c r="E389" s="1">
        <v>2003</v>
      </c>
      <c r="F389" s="1" t="s">
        <v>306</v>
      </c>
      <c r="G389" s="1" t="s">
        <v>307</v>
      </c>
      <c r="H389" s="1" t="s">
        <v>308</v>
      </c>
      <c r="I389" s="1" t="s">
        <v>309</v>
      </c>
      <c r="J389" s="1" t="s">
        <v>324</v>
      </c>
      <c r="N389" s="1" t="s">
        <v>313</v>
      </c>
      <c r="O389" s="1">
        <v>2.44</v>
      </c>
      <c r="P389" s="1" t="s">
        <v>311</v>
      </c>
    </row>
    <row r="390" spans="1:16" x14ac:dyDescent="0.35">
      <c r="A390" t="s">
        <v>181</v>
      </c>
      <c r="B390" s="1" t="s">
        <v>182</v>
      </c>
      <c r="C390" s="1">
        <v>2004</v>
      </c>
      <c r="D390" s="1">
        <v>2004</v>
      </c>
      <c r="E390" s="1">
        <v>2003</v>
      </c>
      <c r="F390" s="1" t="s">
        <v>306</v>
      </c>
      <c r="G390" s="1" t="s">
        <v>424</v>
      </c>
      <c r="H390" s="1" t="s">
        <v>314</v>
      </c>
      <c r="I390" s="1" t="s">
        <v>325</v>
      </c>
      <c r="N390" s="1" t="s">
        <v>312</v>
      </c>
      <c r="O390" s="1">
        <v>32.299999999999997</v>
      </c>
      <c r="P390" s="1" t="s">
        <v>326</v>
      </c>
    </row>
    <row r="391" spans="1:16" x14ac:dyDescent="0.35">
      <c r="A391" t="s">
        <v>181</v>
      </c>
      <c r="B391" s="1" t="s">
        <v>182</v>
      </c>
      <c r="C391" s="1">
        <v>2004</v>
      </c>
      <c r="D391" s="1">
        <v>2004</v>
      </c>
      <c r="E391" s="1">
        <v>2003</v>
      </c>
      <c r="F391" s="1" t="s">
        <v>306</v>
      </c>
      <c r="G391" s="1" t="s">
        <v>424</v>
      </c>
      <c r="H391" s="1" t="s">
        <v>314</v>
      </c>
      <c r="I391" s="1" t="s">
        <v>325</v>
      </c>
      <c r="N391" s="1" t="s">
        <v>313</v>
      </c>
      <c r="O391" s="1">
        <v>36.299999999999997</v>
      </c>
      <c r="P391" s="1" t="s">
        <v>326</v>
      </c>
    </row>
    <row r="392" spans="1:16" x14ac:dyDescent="0.35">
      <c r="A392" t="s">
        <v>181</v>
      </c>
      <c r="B392" s="1" t="s">
        <v>182</v>
      </c>
      <c r="C392" s="1">
        <v>2004</v>
      </c>
      <c r="D392" s="1">
        <v>2004</v>
      </c>
      <c r="E392" s="1">
        <v>2003</v>
      </c>
      <c r="F392" s="1" t="s">
        <v>306</v>
      </c>
      <c r="G392" s="1" t="s">
        <v>307</v>
      </c>
      <c r="H392" s="1" t="s">
        <v>387</v>
      </c>
      <c r="I392" s="1" t="s">
        <v>315</v>
      </c>
      <c r="J392" s="25" t="s">
        <v>319</v>
      </c>
      <c r="K392" s="1" t="s">
        <v>316</v>
      </c>
      <c r="N392" s="1" t="s">
        <v>312</v>
      </c>
      <c r="O392" s="1">
        <v>5.7</v>
      </c>
      <c r="P392" s="1" t="s">
        <v>318</v>
      </c>
    </row>
    <row r="393" spans="1:16" x14ac:dyDescent="0.35">
      <c r="A393" t="s">
        <v>181</v>
      </c>
      <c r="B393" s="1" t="s">
        <v>182</v>
      </c>
      <c r="C393" s="1">
        <v>2004</v>
      </c>
      <c r="D393" s="1">
        <v>2004</v>
      </c>
      <c r="E393" s="1">
        <v>2003</v>
      </c>
      <c r="F393" s="1" t="s">
        <v>306</v>
      </c>
      <c r="G393" s="1" t="s">
        <v>307</v>
      </c>
      <c r="H393" s="1" t="s">
        <v>387</v>
      </c>
      <c r="I393" s="1" t="s">
        <v>315</v>
      </c>
      <c r="J393" s="26" t="s">
        <v>322</v>
      </c>
      <c r="K393" s="1" t="s">
        <v>316</v>
      </c>
      <c r="N393" s="1" t="s">
        <v>312</v>
      </c>
      <c r="O393" s="1">
        <v>8.6</v>
      </c>
      <c r="P393" s="1" t="s">
        <v>318</v>
      </c>
    </row>
    <row r="394" spans="1:16" x14ac:dyDescent="0.35">
      <c r="A394" t="s">
        <v>181</v>
      </c>
      <c r="B394" s="1" t="s">
        <v>182</v>
      </c>
      <c r="C394" s="1">
        <v>2004</v>
      </c>
      <c r="D394" s="1">
        <v>2004</v>
      </c>
      <c r="E394" s="1">
        <v>2003</v>
      </c>
      <c r="F394" s="1" t="s">
        <v>306</v>
      </c>
      <c r="G394" s="1" t="s">
        <v>307</v>
      </c>
      <c r="H394" s="1" t="s">
        <v>387</v>
      </c>
      <c r="I394" s="1" t="s">
        <v>315</v>
      </c>
      <c r="J394" s="1">
        <v>1</v>
      </c>
      <c r="K394" s="1" t="s">
        <v>316</v>
      </c>
      <c r="N394" s="1" t="s">
        <v>312</v>
      </c>
      <c r="O394" s="1">
        <v>13.3</v>
      </c>
      <c r="P394" s="1" t="s">
        <v>318</v>
      </c>
    </row>
    <row r="395" spans="1:16" x14ac:dyDescent="0.35">
      <c r="A395" t="s">
        <v>181</v>
      </c>
      <c r="B395" s="1" t="s">
        <v>182</v>
      </c>
      <c r="C395" s="1">
        <v>2004</v>
      </c>
      <c r="D395" s="1">
        <v>2004</v>
      </c>
      <c r="E395" s="1">
        <v>2003</v>
      </c>
      <c r="F395" s="1" t="s">
        <v>306</v>
      </c>
      <c r="G395" s="1" t="s">
        <v>307</v>
      </c>
      <c r="H395" s="1" t="s">
        <v>387</v>
      </c>
      <c r="I395" s="1" t="s">
        <v>315</v>
      </c>
      <c r="J395" s="1">
        <v>1.5</v>
      </c>
      <c r="K395" s="1" t="s">
        <v>316</v>
      </c>
      <c r="N395" s="1" t="s">
        <v>312</v>
      </c>
      <c r="O395" s="1">
        <v>29.5</v>
      </c>
      <c r="P395" s="1" t="s">
        <v>318</v>
      </c>
    </row>
    <row r="396" spans="1:16" x14ac:dyDescent="0.35">
      <c r="A396" t="s">
        <v>181</v>
      </c>
      <c r="B396" s="1" t="s">
        <v>182</v>
      </c>
      <c r="C396" s="1">
        <v>2004</v>
      </c>
      <c r="D396" s="1">
        <v>2004</v>
      </c>
      <c r="E396" s="1">
        <v>2003</v>
      </c>
      <c r="F396" s="1" t="s">
        <v>306</v>
      </c>
      <c r="G396" s="1" t="s">
        <v>307</v>
      </c>
      <c r="H396" s="1" t="s">
        <v>387</v>
      </c>
      <c r="I396" s="1" t="s">
        <v>315</v>
      </c>
      <c r="J396" s="1">
        <v>2</v>
      </c>
      <c r="K396" s="1" t="s">
        <v>316</v>
      </c>
      <c r="N396" s="1" t="s">
        <v>312</v>
      </c>
      <c r="O396" s="1">
        <v>47.5</v>
      </c>
      <c r="P396" s="1" t="s">
        <v>318</v>
      </c>
    </row>
    <row r="397" spans="1:16" x14ac:dyDescent="0.35">
      <c r="A397" t="s">
        <v>181</v>
      </c>
      <c r="B397" s="1" t="s">
        <v>182</v>
      </c>
      <c r="C397" s="1">
        <v>2004</v>
      </c>
      <c r="D397" s="1">
        <v>2004</v>
      </c>
      <c r="E397" s="1">
        <v>2003</v>
      </c>
      <c r="F397" s="1" t="s">
        <v>306</v>
      </c>
      <c r="G397" s="1" t="s">
        <v>307</v>
      </c>
      <c r="H397" s="1" t="s">
        <v>387</v>
      </c>
      <c r="I397" s="1" t="s">
        <v>315</v>
      </c>
      <c r="J397" s="1">
        <v>3</v>
      </c>
      <c r="K397" s="1" t="s">
        <v>316</v>
      </c>
      <c r="N397" s="1" t="s">
        <v>312</v>
      </c>
      <c r="O397" s="1">
        <v>81.099999999999994</v>
      </c>
      <c r="P397" s="1" t="s">
        <v>318</v>
      </c>
    </row>
    <row r="398" spans="1:16" x14ac:dyDescent="0.35">
      <c r="A398" t="s">
        <v>181</v>
      </c>
      <c r="B398" s="1" t="s">
        <v>182</v>
      </c>
      <c r="C398" s="1">
        <v>2004</v>
      </c>
      <c r="D398" s="1">
        <v>2004</v>
      </c>
      <c r="E398" s="1">
        <v>2003</v>
      </c>
      <c r="F398" s="1" t="s">
        <v>306</v>
      </c>
      <c r="G398" s="1" t="s">
        <v>307</v>
      </c>
      <c r="H398" s="1" t="s">
        <v>387</v>
      </c>
      <c r="I398" s="1" t="s">
        <v>315</v>
      </c>
      <c r="J398" s="1">
        <v>4</v>
      </c>
      <c r="K398" s="1" t="s">
        <v>316</v>
      </c>
      <c r="N398" s="1" t="s">
        <v>312</v>
      </c>
      <c r="O398" s="1">
        <v>145.4</v>
      </c>
      <c r="P398" s="1" t="s">
        <v>318</v>
      </c>
    </row>
    <row r="399" spans="1:16" x14ac:dyDescent="0.35">
      <c r="A399" t="s">
        <v>181</v>
      </c>
      <c r="B399" s="1" t="s">
        <v>182</v>
      </c>
      <c r="C399" s="1">
        <v>2004</v>
      </c>
      <c r="D399" s="1">
        <v>2004</v>
      </c>
      <c r="E399" s="1">
        <v>2003</v>
      </c>
      <c r="F399" s="1" t="s">
        <v>306</v>
      </c>
      <c r="G399" s="1" t="s">
        <v>307</v>
      </c>
      <c r="H399" s="1" t="s">
        <v>387</v>
      </c>
      <c r="I399" s="1" t="s">
        <v>315</v>
      </c>
      <c r="J399" s="1">
        <v>6</v>
      </c>
      <c r="K399" s="1" t="s">
        <v>316</v>
      </c>
      <c r="N399" s="1" t="s">
        <v>312</v>
      </c>
      <c r="O399" s="1">
        <v>290.8</v>
      </c>
      <c r="P399" s="1" t="s">
        <v>318</v>
      </c>
    </row>
    <row r="400" spans="1:16" x14ac:dyDescent="0.35">
      <c r="A400" t="s">
        <v>181</v>
      </c>
      <c r="B400" s="1" t="s">
        <v>182</v>
      </c>
      <c r="C400" s="1">
        <v>2004</v>
      </c>
      <c r="D400" s="1">
        <v>2004</v>
      </c>
      <c r="E400" s="1">
        <v>2003</v>
      </c>
      <c r="F400" s="1" t="s">
        <v>306</v>
      </c>
      <c r="G400" s="1" t="s">
        <v>307</v>
      </c>
      <c r="H400" s="1" t="s">
        <v>387</v>
      </c>
      <c r="I400" s="1" t="s">
        <v>315</v>
      </c>
      <c r="J400" s="1">
        <v>8</v>
      </c>
      <c r="K400" s="1" t="s">
        <v>316</v>
      </c>
      <c r="N400" s="1" t="s">
        <v>312</v>
      </c>
      <c r="O400" s="1">
        <v>526.6</v>
      </c>
      <c r="P400" s="1" t="s">
        <v>318</v>
      </c>
    </row>
    <row r="401" spans="1:16" x14ac:dyDescent="0.35">
      <c r="A401" t="s">
        <v>181</v>
      </c>
      <c r="B401" s="1" t="s">
        <v>182</v>
      </c>
      <c r="C401" s="1">
        <v>2004</v>
      </c>
      <c r="D401" s="1">
        <v>2004</v>
      </c>
      <c r="E401" s="1">
        <v>2003</v>
      </c>
      <c r="F401" s="1" t="s">
        <v>306</v>
      </c>
      <c r="G401" s="1" t="s">
        <v>307</v>
      </c>
      <c r="H401" s="1" t="s">
        <v>387</v>
      </c>
      <c r="I401" s="1" t="s">
        <v>315</v>
      </c>
      <c r="J401" s="1">
        <v>10</v>
      </c>
      <c r="K401" s="1" t="s">
        <v>316</v>
      </c>
      <c r="N401" s="1" t="s">
        <v>312</v>
      </c>
      <c r="O401" s="1">
        <v>870.5</v>
      </c>
      <c r="P401" s="1" t="s">
        <v>318</v>
      </c>
    </row>
    <row r="402" spans="1:16" x14ac:dyDescent="0.35">
      <c r="A402" t="s">
        <v>181</v>
      </c>
      <c r="B402" s="1" t="s">
        <v>182</v>
      </c>
      <c r="C402" s="1">
        <v>2004</v>
      </c>
      <c r="D402" s="1">
        <v>2004</v>
      </c>
      <c r="E402" s="1">
        <v>2003</v>
      </c>
      <c r="F402" s="1" t="s">
        <v>306</v>
      </c>
      <c r="G402" s="1" t="s">
        <v>307</v>
      </c>
      <c r="H402" s="1" t="s">
        <v>387</v>
      </c>
      <c r="I402" s="1" t="s">
        <v>315</v>
      </c>
      <c r="J402" s="1">
        <v>12</v>
      </c>
      <c r="K402" s="1" t="s">
        <v>316</v>
      </c>
      <c r="N402" s="1" t="s">
        <v>312</v>
      </c>
      <c r="O402" s="1">
        <v>1254</v>
      </c>
      <c r="P402" s="1" t="s">
        <v>318</v>
      </c>
    </row>
    <row r="403" spans="1:16" x14ac:dyDescent="0.35">
      <c r="A403" t="s">
        <v>181</v>
      </c>
      <c r="B403" s="1" t="s">
        <v>182</v>
      </c>
      <c r="C403" s="1">
        <v>2004</v>
      </c>
      <c r="D403" s="1">
        <v>2004</v>
      </c>
      <c r="E403" s="1">
        <v>2003</v>
      </c>
      <c r="F403" s="1" t="s">
        <v>306</v>
      </c>
      <c r="G403" s="1" t="s">
        <v>307</v>
      </c>
      <c r="H403" s="1" t="s">
        <v>387</v>
      </c>
      <c r="I403" s="1" t="s">
        <v>315</v>
      </c>
      <c r="J403" s="25" t="s">
        <v>319</v>
      </c>
      <c r="K403" s="1" t="s">
        <v>316</v>
      </c>
      <c r="N403" s="1" t="s">
        <v>313</v>
      </c>
      <c r="O403" s="1">
        <v>6.4</v>
      </c>
      <c r="P403" s="1" t="s">
        <v>318</v>
      </c>
    </row>
    <row r="404" spans="1:16" x14ac:dyDescent="0.35">
      <c r="A404" t="s">
        <v>181</v>
      </c>
      <c r="B404" s="1" t="s">
        <v>182</v>
      </c>
      <c r="C404" s="1">
        <v>2004</v>
      </c>
      <c r="D404" s="1">
        <v>2004</v>
      </c>
      <c r="E404" s="1">
        <v>2003</v>
      </c>
      <c r="F404" s="1" t="s">
        <v>306</v>
      </c>
      <c r="G404" s="1" t="s">
        <v>307</v>
      </c>
      <c r="H404" s="1" t="s">
        <v>387</v>
      </c>
      <c r="I404" s="1" t="s">
        <v>315</v>
      </c>
      <c r="J404" s="26" t="s">
        <v>322</v>
      </c>
      <c r="K404" s="1" t="s">
        <v>316</v>
      </c>
      <c r="N404" s="1" t="s">
        <v>313</v>
      </c>
      <c r="O404" s="1">
        <v>9.5</v>
      </c>
      <c r="P404" s="1" t="s">
        <v>318</v>
      </c>
    </row>
    <row r="405" spans="1:16" x14ac:dyDescent="0.35">
      <c r="A405" t="s">
        <v>181</v>
      </c>
      <c r="B405" s="1" t="s">
        <v>182</v>
      </c>
      <c r="C405" s="1">
        <v>2004</v>
      </c>
      <c r="D405" s="1">
        <v>2004</v>
      </c>
      <c r="E405" s="1">
        <v>2003</v>
      </c>
      <c r="F405" s="1" t="s">
        <v>306</v>
      </c>
      <c r="G405" s="1" t="s">
        <v>307</v>
      </c>
      <c r="H405" s="1" t="s">
        <v>387</v>
      </c>
      <c r="I405" s="1" t="s">
        <v>315</v>
      </c>
      <c r="J405" s="1">
        <v>1</v>
      </c>
      <c r="K405" s="1" t="s">
        <v>316</v>
      </c>
      <c r="N405" s="1" t="s">
        <v>313</v>
      </c>
      <c r="O405" s="1">
        <v>14.3</v>
      </c>
      <c r="P405" s="1" t="s">
        <v>318</v>
      </c>
    </row>
    <row r="406" spans="1:16" x14ac:dyDescent="0.35">
      <c r="A406" t="s">
        <v>181</v>
      </c>
      <c r="B406" s="1" t="s">
        <v>182</v>
      </c>
      <c r="C406" s="1">
        <v>2004</v>
      </c>
      <c r="D406" s="1">
        <v>2004</v>
      </c>
      <c r="E406" s="1">
        <v>2003</v>
      </c>
      <c r="F406" s="1" t="s">
        <v>306</v>
      </c>
      <c r="G406" s="1" t="s">
        <v>307</v>
      </c>
      <c r="H406" s="1" t="s">
        <v>387</v>
      </c>
      <c r="I406" s="1" t="s">
        <v>315</v>
      </c>
      <c r="J406" s="1">
        <v>1.5</v>
      </c>
      <c r="K406" s="1" t="s">
        <v>316</v>
      </c>
      <c r="N406" s="1" t="s">
        <v>313</v>
      </c>
      <c r="O406" s="1">
        <v>31.7</v>
      </c>
      <c r="P406" s="1" t="s">
        <v>318</v>
      </c>
    </row>
    <row r="407" spans="1:16" x14ac:dyDescent="0.35">
      <c r="A407" t="s">
        <v>181</v>
      </c>
      <c r="B407" s="1" t="s">
        <v>182</v>
      </c>
      <c r="C407" s="1">
        <v>2004</v>
      </c>
      <c r="D407" s="1">
        <v>2004</v>
      </c>
      <c r="E407" s="1">
        <v>2003</v>
      </c>
      <c r="F407" s="1" t="s">
        <v>306</v>
      </c>
      <c r="G407" s="1" t="s">
        <v>307</v>
      </c>
      <c r="H407" s="1" t="s">
        <v>387</v>
      </c>
      <c r="I407" s="1" t="s">
        <v>315</v>
      </c>
      <c r="J407" s="1">
        <v>2</v>
      </c>
      <c r="K407" s="1" t="s">
        <v>316</v>
      </c>
      <c r="N407" s="1" t="s">
        <v>313</v>
      </c>
      <c r="O407" s="1">
        <v>41.3</v>
      </c>
      <c r="P407" s="1" t="s">
        <v>318</v>
      </c>
    </row>
    <row r="408" spans="1:16" x14ac:dyDescent="0.35">
      <c r="A408" t="s">
        <v>181</v>
      </c>
      <c r="B408" s="1" t="s">
        <v>182</v>
      </c>
      <c r="C408" s="1">
        <v>2004</v>
      </c>
      <c r="D408" s="1">
        <v>2004</v>
      </c>
      <c r="E408" s="1">
        <v>2003</v>
      </c>
      <c r="F408" s="1" t="s">
        <v>306</v>
      </c>
      <c r="G408" s="1" t="s">
        <v>307</v>
      </c>
      <c r="H408" s="1" t="s">
        <v>387</v>
      </c>
      <c r="I408" s="1" t="s">
        <v>315</v>
      </c>
      <c r="J408" s="1">
        <v>3</v>
      </c>
      <c r="K408" s="1" t="s">
        <v>316</v>
      </c>
      <c r="N408" s="1" t="s">
        <v>313</v>
      </c>
      <c r="O408" s="1">
        <v>87.7</v>
      </c>
      <c r="P408" s="1" t="s">
        <v>318</v>
      </c>
    </row>
    <row r="409" spans="1:16" x14ac:dyDescent="0.35">
      <c r="A409" t="s">
        <v>181</v>
      </c>
      <c r="B409" s="1" t="s">
        <v>182</v>
      </c>
      <c r="C409" s="1">
        <v>2004</v>
      </c>
      <c r="D409" s="1">
        <v>2004</v>
      </c>
      <c r="E409" s="1">
        <v>2003</v>
      </c>
      <c r="F409" s="1" t="s">
        <v>306</v>
      </c>
      <c r="G409" s="1" t="s">
        <v>307</v>
      </c>
      <c r="H409" s="1" t="s">
        <v>387</v>
      </c>
      <c r="I409" s="1" t="s">
        <v>315</v>
      </c>
      <c r="J409" s="1">
        <v>4</v>
      </c>
      <c r="K409" s="1" t="s">
        <v>316</v>
      </c>
      <c r="N409" s="1" t="s">
        <v>313</v>
      </c>
      <c r="O409" s="1">
        <v>156</v>
      </c>
      <c r="P409" s="1" t="s">
        <v>318</v>
      </c>
    </row>
    <row r="410" spans="1:16" x14ac:dyDescent="0.35">
      <c r="A410" t="s">
        <v>181</v>
      </c>
      <c r="B410" s="1" t="s">
        <v>182</v>
      </c>
      <c r="C410" s="1">
        <v>2004</v>
      </c>
      <c r="D410" s="1">
        <v>2004</v>
      </c>
      <c r="E410" s="1">
        <v>2003</v>
      </c>
      <c r="F410" s="1" t="s">
        <v>306</v>
      </c>
      <c r="G410" s="1" t="s">
        <v>307</v>
      </c>
      <c r="H410" s="1" t="s">
        <v>387</v>
      </c>
      <c r="I410" s="1" t="s">
        <v>315</v>
      </c>
      <c r="J410" s="1">
        <v>6</v>
      </c>
      <c r="K410" s="1" t="s">
        <v>316</v>
      </c>
      <c r="N410" s="1" t="s">
        <v>313</v>
      </c>
      <c r="O410" s="1">
        <v>312</v>
      </c>
      <c r="P410" s="1" t="s">
        <v>318</v>
      </c>
    </row>
    <row r="411" spans="1:16" x14ac:dyDescent="0.35">
      <c r="A411" t="s">
        <v>181</v>
      </c>
      <c r="B411" s="1" t="s">
        <v>182</v>
      </c>
      <c r="C411" s="1">
        <v>2004</v>
      </c>
      <c r="D411" s="1">
        <v>2004</v>
      </c>
      <c r="E411" s="1">
        <v>2003</v>
      </c>
      <c r="F411" s="1" t="s">
        <v>306</v>
      </c>
      <c r="G411" s="1" t="s">
        <v>307</v>
      </c>
      <c r="H411" s="1" t="s">
        <v>387</v>
      </c>
      <c r="I411" s="1" t="s">
        <v>315</v>
      </c>
      <c r="J411" s="1">
        <v>8</v>
      </c>
      <c r="K411" s="1" t="s">
        <v>316</v>
      </c>
      <c r="N411" s="1" t="s">
        <v>313</v>
      </c>
      <c r="O411" s="1">
        <v>565.5</v>
      </c>
      <c r="P411" s="1" t="s">
        <v>318</v>
      </c>
    </row>
    <row r="412" spans="1:16" x14ac:dyDescent="0.35">
      <c r="A412" t="s">
        <v>181</v>
      </c>
      <c r="B412" s="1" t="s">
        <v>182</v>
      </c>
      <c r="C412" s="1">
        <v>2004</v>
      </c>
      <c r="D412" s="1">
        <v>2004</v>
      </c>
      <c r="E412" s="1">
        <v>2003</v>
      </c>
      <c r="F412" s="1" t="s">
        <v>306</v>
      </c>
      <c r="G412" s="1" t="s">
        <v>307</v>
      </c>
      <c r="H412" s="1" t="s">
        <v>387</v>
      </c>
      <c r="I412" s="1" t="s">
        <v>315</v>
      </c>
      <c r="J412" s="1">
        <v>10</v>
      </c>
      <c r="K412" s="1" t="s">
        <v>316</v>
      </c>
      <c r="N412" s="1" t="s">
        <v>313</v>
      </c>
      <c r="O412" s="1">
        <v>936.1</v>
      </c>
      <c r="P412" s="1" t="s">
        <v>318</v>
      </c>
    </row>
    <row r="413" spans="1:16" x14ac:dyDescent="0.35">
      <c r="A413" t="s">
        <v>181</v>
      </c>
      <c r="B413" s="1" t="s">
        <v>182</v>
      </c>
      <c r="C413" s="1">
        <v>2004</v>
      </c>
      <c r="D413" s="1">
        <v>2004</v>
      </c>
      <c r="E413" s="1">
        <v>2003</v>
      </c>
      <c r="F413" s="1" t="s">
        <v>306</v>
      </c>
      <c r="G413" s="1" t="s">
        <v>307</v>
      </c>
      <c r="H413" s="1" t="s">
        <v>387</v>
      </c>
      <c r="I413" s="1" t="s">
        <v>315</v>
      </c>
      <c r="J413" s="1">
        <v>12</v>
      </c>
      <c r="K413" s="1" t="s">
        <v>316</v>
      </c>
      <c r="N413" s="1" t="s">
        <v>313</v>
      </c>
      <c r="O413" s="1">
        <v>1346.4</v>
      </c>
      <c r="P413" s="1" t="s">
        <v>318</v>
      </c>
    </row>
    <row r="414" spans="1:16" x14ac:dyDescent="0.35">
      <c r="A414" t="s">
        <v>181</v>
      </c>
      <c r="B414" s="1" t="s">
        <v>182</v>
      </c>
      <c r="C414" s="1">
        <v>2003</v>
      </c>
      <c r="D414" s="1">
        <v>2003</v>
      </c>
      <c r="E414" s="1">
        <v>2003</v>
      </c>
      <c r="F414" s="1" t="s">
        <v>306</v>
      </c>
      <c r="G414" s="1" t="s">
        <v>307</v>
      </c>
      <c r="H414" s="1" t="s">
        <v>308</v>
      </c>
      <c r="I414" s="1" t="s">
        <v>309</v>
      </c>
      <c r="J414" s="1">
        <v>25000</v>
      </c>
      <c r="K414" s="1" t="s">
        <v>310</v>
      </c>
      <c r="N414" s="1" t="s">
        <v>312</v>
      </c>
      <c r="O414" s="1">
        <v>2.8</v>
      </c>
      <c r="P414" s="1" t="s">
        <v>311</v>
      </c>
    </row>
    <row r="415" spans="1:16" x14ac:dyDescent="0.35">
      <c r="A415" t="s">
        <v>181</v>
      </c>
      <c r="B415" s="1" t="s">
        <v>182</v>
      </c>
      <c r="C415" s="1">
        <v>2003</v>
      </c>
      <c r="D415" s="1">
        <v>2003</v>
      </c>
      <c r="E415" s="1">
        <v>2003</v>
      </c>
      <c r="F415" s="1" t="s">
        <v>306</v>
      </c>
      <c r="G415" s="1" t="s">
        <v>307</v>
      </c>
      <c r="H415" s="1" t="s">
        <v>308</v>
      </c>
      <c r="I415" s="1" t="s">
        <v>309</v>
      </c>
      <c r="J415" s="1">
        <v>225000</v>
      </c>
      <c r="K415" s="1" t="s">
        <v>310</v>
      </c>
      <c r="N415" s="1" t="s">
        <v>312</v>
      </c>
      <c r="O415" s="1">
        <v>1.8</v>
      </c>
      <c r="P415" s="1" t="s">
        <v>311</v>
      </c>
    </row>
    <row r="416" spans="1:16" x14ac:dyDescent="0.35">
      <c r="A416" t="s">
        <v>181</v>
      </c>
      <c r="B416" s="1" t="s">
        <v>182</v>
      </c>
      <c r="C416" s="1">
        <v>2003</v>
      </c>
      <c r="D416" s="1">
        <v>2003</v>
      </c>
      <c r="E416" s="1">
        <v>2003</v>
      </c>
      <c r="F416" s="1" t="s">
        <v>306</v>
      </c>
      <c r="G416" s="1" t="s">
        <v>307</v>
      </c>
      <c r="H416" s="1" t="s">
        <v>308</v>
      </c>
      <c r="I416" s="1" t="s">
        <v>309</v>
      </c>
      <c r="J416" s="1">
        <v>250000</v>
      </c>
      <c r="K416" s="1" t="s">
        <v>310</v>
      </c>
      <c r="N416" s="1" t="s">
        <v>312</v>
      </c>
      <c r="O416" s="1">
        <v>1.4</v>
      </c>
      <c r="P416" s="1" t="s">
        <v>311</v>
      </c>
    </row>
    <row r="417" spans="1:16" x14ac:dyDescent="0.35">
      <c r="A417" t="s">
        <v>181</v>
      </c>
      <c r="B417" s="1" t="s">
        <v>182</v>
      </c>
      <c r="C417" s="1">
        <v>2003</v>
      </c>
      <c r="D417" s="1">
        <v>2003</v>
      </c>
      <c r="E417" s="1">
        <v>2003</v>
      </c>
      <c r="F417" s="1" t="s">
        <v>306</v>
      </c>
      <c r="G417" s="1" t="s">
        <v>307</v>
      </c>
      <c r="H417" s="1" t="s">
        <v>308</v>
      </c>
      <c r="I417" s="1" t="s">
        <v>309</v>
      </c>
      <c r="J417" s="1">
        <v>25000</v>
      </c>
      <c r="K417" s="1" t="s">
        <v>310</v>
      </c>
      <c r="N417" s="1" t="s">
        <v>313</v>
      </c>
      <c r="O417" s="1">
        <v>3.54</v>
      </c>
      <c r="P417" s="1" t="s">
        <v>311</v>
      </c>
    </row>
    <row r="418" spans="1:16" x14ac:dyDescent="0.35">
      <c r="A418" t="s">
        <v>181</v>
      </c>
      <c r="B418" s="1" t="s">
        <v>182</v>
      </c>
      <c r="C418" s="1">
        <v>2003</v>
      </c>
      <c r="D418" s="1">
        <v>2003</v>
      </c>
      <c r="E418" s="1">
        <v>2003</v>
      </c>
      <c r="F418" s="1" t="s">
        <v>306</v>
      </c>
      <c r="G418" s="1" t="s">
        <v>307</v>
      </c>
      <c r="H418" s="1" t="s">
        <v>308</v>
      </c>
      <c r="I418" s="1" t="s">
        <v>309</v>
      </c>
      <c r="J418" s="1">
        <v>225000</v>
      </c>
      <c r="K418" s="1" t="s">
        <v>310</v>
      </c>
      <c r="N418" s="1" t="s">
        <v>313</v>
      </c>
      <c r="O418" s="1">
        <v>2.48</v>
      </c>
      <c r="P418" s="1" t="s">
        <v>311</v>
      </c>
    </row>
    <row r="419" spans="1:16" x14ac:dyDescent="0.35">
      <c r="A419" t="s">
        <v>181</v>
      </c>
      <c r="B419" s="1" t="s">
        <v>182</v>
      </c>
      <c r="C419" s="1">
        <v>2003</v>
      </c>
      <c r="D419" s="1">
        <v>2003</v>
      </c>
      <c r="E419" s="1">
        <v>2003</v>
      </c>
      <c r="F419" s="1" t="s">
        <v>306</v>
      </c>
      <c r="G419" s="1" t="s">
        <v>307</v>
      </c>
      <c r="H419" s="1" t="s">
        <v>308</v>
      </c>
      <c r="I419" s="1" t="s">
        <v>309</v>
      </c>
      <c r="J419" s="1">
        <v>250000</v>
      </c>
      <c r="K419" s="1" t="s">
        <v>310</v>
      </c>
      <c r="N419" s="1" t="s">
        <v>313</v>
      </c>
      <c r="O419" s="1">
        <v>1.77</v>
      </c>
      <c r="P419" s="1" t="s">
        <v>311</v>
      </c>
    </row>
    <row r="420" spans="1:16" x14ac:dyDescent="0.35">
      <c r="A420" t="s">
        <v>181</v>
      </c>
      <c r="B420" s="1" t="s">
        <v>182</v>
      </c>
      <c r="C420" s="1">
        <v>2003</v>
      </c>
      <c r="D420" s="1">
        <v>2003</v>
      </c>
      <c r="E420" s="1">
        <v>2003</v>
      </c>
      <c r="F420" s="1" t="s">
        <v>306</v>
      </c>
      <c r="G420" s="1" t="s">
        <v>307</v>
      </c>
      <c r="H420" s="1" t="s">
        <v>314</v>
      </c>
      <c r="I420" s="1" t="s">
        <v>315</v>
      </c>
      <c r="J420" s="25" t="s">
        <v>319</v>
      </c>
      <c r="K420" s="1" t="s">
        <v>316</v>
      </c>
      <c r="N420" s="1" t="s">
        <v>317</v>
      </c>
      <c r="O420" s="1">
        <v>7.3</v>
      </c>
      <c r="P420" s="1" t="s">
        <v>318</v>
      </c>
    </row>
    <row r="421" spans="1:16" x14ac:dyDescent="0.35">
      <c r="A421" t="s">
        <v>181</v>
      </c>
      <c r="B421" s="1" t="s">
        <v>182</v>
      </c>
      <c r="C421" s="1">
        <v>2003</v>
      </c>
      <c r="D421" s="1">
        <v>2003</v>
      </c>
      <c r="E421" s="1">
        <v>2003</v>
      </c>
      <c r="F421" s="1" t="s">
        <v>306</v>
      </c>
      <c r="G421" s="1" t="s">
        <v>307</v>
      </c>
      <c r="H421" s="1" t="s">
        <v>314</v>
      </c>
      <c r="I421" s="1" t="s">
        <v>315</v>
      </c>
      <c r="J421" s="25" t="s">
        <v>435</v>
      </c>
      <c r="K421" s="1" t="s">
        <v>316</v>
      </c>
      <c r="N421" s="1" t="s">
        <v>317</v>
      </c>
      <c r="O421" s="1">
        <v>8.6</v>
      </c>
      <c r="P421" s="1" t="s">
        <v>318</v>
      </c>
    </row>
    <row r="422" spans="1:16" x14ac:dyDescent="0.35">
      <c r="A422" t="s">
        <v>181</v>
      </c>
      <c r="B422" s="1" t="s">
        <v>182</v>
      </c>
      <c r="C422" s="1">
        <v>2003</v>
      </c>
      <c r="D422" s="1">
        <v>2003</v>
      </c>
      <c r="E422" s="1">
        <v>2003</v>
      </c>
      <c r="F422" s="1" t="s">
        <v>306</v>
      </c>
      <c r="G422" s="1" t="s">
        <v>307</v>
      </c>
      <c r="H422" s="1" t="s">
        <v>314</v>
      </c>
      <c r="I422" s="1" t="s">
        <v>315</v>
      </c>
      <c r="J422" s="26" t="s">
        <v>322</v>
      </c>
      <c r="K422" s="1" t="s">
        <v>316</v>
      </c>
      <c r="N422" s="1" t="s">
        <v>317</v>
      </c>
      <c r="O422" s="1">
        <v>11</v>
      </c>
      <c r="P422" s="1" t="s">
        <v>318</v>
      </c>
    </row>
    <row r="423" spans="1:16" x14ac:dyDescent="0.35">
      <c r="A423" t="s">
        <v>181</v>
      </c>
      <c r="B423" s="1" t="s">
        <v>182</v>
      </c>
      <c r="C423" s="1">
        <v>2003</v>
      </c>
      <c r="D423" s="1">
        <v>2003</v>
      </c>
      <c r="E423" s="1">
        <v>2003</v>
      </c>
      <c r="F423" s="1" t="s">
        <v>306</v>
      </c>
      <c r="G423" s="1" t="s">
        <v>307</v>
      </c>
      <c r="H423" s="1" t="s">
        <v>314</v>
      </c>
      <c r="I423" s="1" t="s">
        <v>315</v>
      </c>
      <c r="J423" s="1">
        <v>1</v>
      </c>
      <c r="K423" s="1" t="s">
        <v>316</v>
      </c>
      <c r="N423" s="1" t="s">
        <v>317</v>
      </c>
      <c r="O423" s="1">
        <v>16.5</v>
      </c>
      <c r="P423" s="1" t="s">
        <v>318</v>
      </c>
    </row>
    <row r="424" spans="1:16" x14ac:dyDescent="0.35">
      <c r="A424" t="s">
        <v>181</v>
      </c>
      <c r="B424" s="1" t="s">
        <v>182</v>
      </c>
      <c r="C424" s="1">
        <v>2003</v>
      </c>
      <c r="D424" s="1">
        <v>2003</v>
      </c>
      <c r="E424" s="1">
        <v>2003</v>
      </c>
      <c r="F424" s="1" t="s">
        <v>306</v>
      </c>
      <c r="G424" s="1" t="s">
        <v>307</v>
      </c>
      <c r="H424" s="1" t="s">
        <v>314</v>
      </c>
      <c r="I424" s="1" t="s">
        <v>315</v>
      </c>
      <c r="J424" s="1">
        <v>1.5</v>
      </c>
      <c r="K424" s="1" t="s">
        <v>316</v>
      </c>
      <c r="N424" s="1" t="s">
        <v>317</v>
      </c>
      <c r="O424" s="1">
        <v>37.1</v>
      </c>
      <c r="P424" s="1" t="s">
        <v>318</v>
      </c>
    </row>
    <row r="425" spans="1:16" x14ac:dyDescent="0.35">
      <c r="A425" t="s">
        <v>181</v>
      </c>
      <c r="B425" s="1" t="s">
        <v>182</v>
      </c>
      <c r="C425" s="1">
        <v>2003</v>
      </c>
      <c r="D425" s="1">
        <v>2003</v>
      </c>
      <c r="E425" s="1">
        <v>2003</v>
      </c>
      <c r="F425" s="1" t="s">
        <v>306</v>
      </c>
      <c r="G425" s="1" t="s">
        <v>307</v>
      </c>
      <c r="H425" s="1" t="s">
        <v>314</v>
      </c>
      <c r="I425" s="1" t="s">
        <v>315</v>
      </c>
      <c r="J425" s="1">
        <v>2</v>
      </c>
      <c r="K425" s="1" t="s">
        <v>316</v>
      </c>
      <c r="N425" s="1" t="s">
        <v>317</v>
      </c>
      <c r="O425" s="1">
        <v>63.2</v>
      </c>
      <c r="P425" s="1" t="s">
        <v>318</v>
      </c>
    </row>
    <row r="426" spans="1:16" x14ac:dyDescent="0.35">
      <c r="A426" t="s">
        <v>181</v>
      </c>
      <c r="B426" s="1" t="s">
        <v>182</v>
      </c>
      <c r="C426" s="1">
        <v>2003</v>
      </c>
      <c r="D426" s="1">
        <v>2003</v>
      </c>
      <c r="E426" s="1">
        <v>2003</v>
      </c>
      <c r="F426" s="1" t="s">
        <v>306</v>
      </c>
      <c r="G426" s="1" t="s">
        <v>307</v>
      </c>
      <c r="H426" s="1" t="s">
        <v>314</v>
      </c>
      <c r="I426" s="1" t="s">
        <v>315</v>
      </c>
      <c r="J426" s="1">
        <v>3</v>
      </c>
      <c r="K426" s="1" t="s">
        <v>316</v>
      </c>
      <c r="N426" s="1" t="s">
        <v>317</v>
      </c>
      <c r="O426" s="1">
        <v>134.30000000000001</v>
      </c>
      <c r="P426" s="1" t="s">
        <v>318</v>
      </c>
    </row>
    <row r="427" spans="1:16" x14ac:dyDescent="0.35">
      <c r="A427" t="s">
        <v>181</v>
      </c>
      <c r="B427" s="1" t="s">
        <v>182</v>
      </c>
      <c r="C427" s="1">
        <v>2003</v>
      </c>
      <c r="D427" s="1">
        <v>2003</v>
      </c>
      <c r="E427" s="1">
        <v>2003</v>
      </c>
      <c r="F427" s="1" t="s">
        <v>306</v>
      </c>
      <c r="G427" s="1" t="s">
        <v>307</v>
      </c>
      <c r="H427" s="1" t="s">
        <v>314</v>
      </c>
      <c r="I427" s="1" t="s">
        <v>315</v>
      </c>
      <c r="J427" s="1">
        <v>4</v>
      </c>
      <c r="K427" s="1" t="s">
        <v>316</v>
      </c>
      <c r="N427" s="1" t="s">
        <v>317</v>
      </c>
      <c r="O427" s="1">
        <v>221</v>
      </c>
      <c r="P427" s="1" t="s">
        <v>318</v>
      </c>
    </row>
    <row r="428" spans="1:16" x14ac:dyDescent="0.35">
      <c r="A428" t="s">
        <v>181</v>
      </c>
      <c r="B428" s="1" t="s">
        <v>182</v>
      </c>
      <c r="C428" s="1">
        <v>2003</v>
      </c>
      <c r="D428" s="1">
        <v>2003</v>
      </c>
      <c r="E428" s="1">
        <v>2003</v>
      </c>
      <c r="F428" s="1" t="s">
        <v>306</v>
      </c>
      <c r="G428" s="1" t="s">
        <v>307</v>
      </c>
      <c r="H428" s="1" t="s">
        <v>314</v>
      </c>
      <c r="I428" s="1" t="s">
        <v>315</v>
      </c>
      <c r="J428" s="1">
        <v>6</v>
      </c>
      <c r="K428" s="1" t="s">
        <v>316</v>
      </c>
      <c r="N428" s="1" t="s">
        <v>317</v>
      </c>
      <c r="O428" s="1">
        <v>400</v>
      </c>
      <c r="P428" s="1" t="s">
        <v>318</v>
      </c>
    </row>
    <row r="429" spans="1:16" x14ac:dyDescent="0.35">
      <c r="A429" t="s">
        <v>181</v>
      </c>
      <c r="B429" s="1" t="s">
        <v>182</v>
      </c>
      <c r="C429" s="1">
        <v>2003</v>
      </c>
      <c r="D429" s="1">
        <v>2003</v>
      </c>
      <c r="E429" s="1">
        <v>2003</v>
      </c>
      <c r="F429" s="1" t="s">
        <v>306</v>
      </c>
      <c r="G429" s="1" t="s">
        <v>307</v>
      </c>
      <c r="H429" s="1" t="s">
        <v>314</v>
      </c>
      <c r="I429" s="1" t="s">
        <v>315</v>
      </c>
      <c r="J429" s="1">
        <v>8</v>
      </c>
      <c r="K429" s="1" t="s">
        <v>316</v>
      </c>
      <c r="N429" s="1" t="s">
        <v>317</v>
      </c>
      <c r="O429" s="1">
        <v>958</v>
      </c>
      <c r="P429" s="1" t="s">
        <v>318</v>
      </c>
    </row>
    <row r="430" spans="1:16" x14ac:dyDescent="0.35">
      <c r="A430" t="s">
        <v>181</v>
      </c>
      <c r="B430" s="1" t="s">
        <v>182</v>
      </c>
      <c r="C430" s="1">
        <v>2003</v>
      </c>
      <c r="D430" s="1">
        <v>2003</v>
      </c>
      <c r="E430" s="1">
        <v>2003</v>
      </c>
      <c r="F430" s="1" t="s">
        <v>306</v>
      </c>
      <c r="G430" s="1" t="s">
        <v>307</v>
      </c>
      <c r="H430" s="1" t="s">
        <v>314</v>
      </c>
      <c r="I430" s="1" t="s">
        <v>315</v>
      </c>
      <c r="J430" s="1">
        <v>10</v>
      </c>
      <c r="K430" s="1" t="s">
        <v>316</v>
      </c>
      <c r="N430" s="1" t="s">
        <v>317</v>
      </c>
      <c r="O430" s="1">
        <v>1445</v>
      </c>
      <c r="P430" s="1" t="s">
        <v>318</v>
      </c>
    </row>
    <row r="431" spans="1:16" x14ac:dyDescent="0.35">
      <c r="A431" t="s">
        <v>181</v>
      </c>
      <c r="B431" s="1" t="s">
        <v>182</v>
      </c>
      <c r="C431" s="1">
        <v>2003</v>
      </c>
      <c r="D431" s="1">
        <v>2003</v>
      </c>
      <c r="E431" s="1">
        <v>2003</v>
      </c>
      <c r="F431" s="1" t="s">
        <v>306</v>
      </c>
      <c r="G431" s="1" t="s">
        <v>307</v>
      </c>
      <c r="H431" s="1" t="s">
        <v>314</v>
      </c>
      <c r="I431" s="1" t="s">
        <v>315</v>
      </c>
      <c r="J431" s="1">
        <v>12</v>
      </c>
      <c r="K431" s="1" t="s">
        <v>316</v>
      </c>
      <c r="N431" s="1" t="s">
        <v>317</v>
      </c>
      <c r="O431" s="1">
        <v>1625</v>
      </c>
      <c r="P431" s="1" t="s">
        <v>318</v>
      </c>
    </row>
    <row r="432" spans="1:16" x14ac:dyDescent="0.35">
      <c r="A432" t="s">
        <v>181</v>
      </c>
      <c r="B432" s="1" t="s">
        <v>182</v>
      </c>
      <c r="C432" s="1">
        <v>2003</v>
      </c>
      <c r="D432" s="1">
        <v>2003</v>
      </c>
      <c r="E432" s="1">
        <v>2003</v>
      </c>
      <c r="F432" s="1" t="s">
        <v>306</v>
      </c>
      <c r="G432" s="1" t="s">
        <v>307</v>
      </c>
      <c r="H432" s="1" t="s">
        <v>308</v>
      </c>
      <c r="I432" s="1" t="s">
        <v>309</v>
      </c>
      <c r="J432" s="1" t="s">
        <v>323</v>
      </c>
      <c r="N432" s="1" t="s">
        <v>312</v>
      </c>
      <c r="O432" s="1">
        <v>2.13</v>
      </c>
      <c r="P432" s="1" t="s">
        <v>311</v>
      </c>
    </row>
    <row r="433" spans="1:16" x14ac:dyDescent="0.35">
      <c r="A433" t="s">
        <v>181</v>
      </c>
      <c r="B433" s="1" t="s">
        <v>182</v>
      </c>
      <c r="C433" s="1">
        <v>2003</v>
      </c>
      <c r="D433" s="1">
        <v>2003</v>
      </c>
      <c r="E433" s="1">
        <v>2003</v>
      </c>
      <c r="F433" s="1" t="s">
        <v>306</v>
      </c>
      <c r="G433" s="1" t="s">
        <v>307</v>
      </c>
      <c r="H433" s="1" t="s">
        <v>308</v>
      </c>
      <c r="I433" s="1" t="s">
        <v>309</v>
      </c>
      <c r="J433" s="1" t="s">
        <v>323</v>
      </c>
      <c r="N433" s="1" t="s">
        <v>313</v>
      </c>
      <c r="O433" s="1">
        <v>2.2999999999999998</v>
      </c>
      <c r="P433" s="1" t="s">
        <v>311</v>
      </c>
    </row>
    <row r="434" spans="1:16" x14ac:dyDescent="0.35">
      <c r="A434" t="s">
        <v>181</v>
      </c>
      <c r="B434" s="1" t="s">
        <v>182</v>
      </c>
      <c r="C434" s="1">
        <v>2003</v>
      </c>
      <c r="D434" s="1">
        <v>2003</v>
      </c>
      <c r="E434" s="1">
        <v>2003</v>
      </c>
      <c r="F434" s="1" t="s">
        <v>306</v>
      </c>
      <c r="G434" s="1" t="s">
        <v>307</v>
      </c>
      <c r="H434" s="1" t="s">
        <v>308</v>
      </c>
      <c r="I434" s="1" t="s">
        <v>309</v>
      </c>
      <c r="J434" s="1" t="s">
        <v>324</v>
      </c>
      <c r="N434" s="1" t="s">
        <v>312</v>
      </c>
      <c r="O434" s="1">
        <v>2.27</v>
      </c>
      <c r="P434" s="1" t="s">
        <v>311</v>
      </c>
    </row>
    <row r="435" spans="1:16" x14ac:dyDescent="0.35">
      <c r="A435" t="s">
        <v>181</v>
      </c>
      <c r="B435" s="1" t="s">
        <v>182</v>
      </c>
      <c r="C435" s="1">
        <v>2003</v>
      </c>
      <c r="D435" s="1">
        <v>2003</v>
      </c>
      <c r="E435" s="1">
        <v>2003</v>
      </c>
      <c r="F435" s="1" t="s">
        <v>306</v>
      </c>
      <c r="G435" s="1" t="s">
        <v>307</v>
      </c>
      <c r="H435" s="1" t="s">
        <v>308</v>
      </c>
      <c r="I435" s="1" t="s">
        <v>309</v>
      </c>
      <c r="J435" s="1" t="s">
        <v>324</v>
      </c>
      <c r="N435" s="1" t="s">
        <v>313</v>
      </c>
      <c r="O435" s="1">
        <v>2.44</v>
      </c>
      <c r="P435" s="1" t="s">
        <v>311</v>
      </c>
    </row>
    <row r="436" spans="1:16" x14ac:dyDescent="0.35">
      <c r="A436" t="s">
        <v>181</v>
      </c>
      <c r="B436" s="1" t="s">
        <v>182</v>
      </c>
      <c r="C436" s="1">
        <v>2003</v>
      </c>
      <c r="D436" s="1">
        <v>2003</v>
      </c>
      <c r="E436" s="1">
        <v>2003</v>
      </c>
      <c r="F436" s="1" t="s">
        <v>306</v>
      </c>
      <c r="G436" s="1" t="s">
        <v>424</v>
      </c>
      <c r="H436" s="1" t="s">
        <v>314</v>
      </c>
      <c r="I436" s="1" t="s">
        <v>325</v>
      </c>
      <c r="N436" s="1" t="s">
        <v>312</v>
      </c>
      <c r="O436" s="1">
        <v>32.299999999999997</v>
      </c>
      <c r="P436" s="1" t="s">
        <v>326</v>
      </c>
    </row>
    <row r="437" spans="1:16" x14ac:dyDescent="0.35">
      <c r="A437" t="s">
        <v>181</v>
      </c>
      <c r="B437" s="1" t="s">
        <v>182</v>
      </c>
      <c r="C437" s="1">
        <v>2003</v>
      </c>
      <c r="D437" s="1">
        <v>2003</v>
      </c>
      <c r="E437" s="1">
        <v>2003</v>
      </c>
      <c r="F437" s="1" t="s">
        <v>306</v>
      </c>
      <c r="G437" s="1" t="s">
        <v>424</v>
      </c>
      <c r="H437" s="1" t="s">
        <v>314</v>
      </c>
      <c r="I437" s="1" t="s">
        <v>325</v>
      </c>
      <c r="N437" s="1" t="s">
        <v>313</v>
      </c>
      <c r="O437" s="1">
        <v>36.299999999999997</v>
      </c>
      <c r="P437" s="1" t="s">
        <v>326</v>
      </c>
    </row>
    <row r="438" spans="1:16" x14ac:dyDescent="0.35">
      <c r="A438" t="s">
        <v>181</v>
      </c>
      <c r="B438" s="1" t="s">
        <v>182</v>
      </c>
      <c r="C438" s="1">
        <v>2003</v>
      </c>
      <c r="D438" s="1">
        <v>2003</v>
      </c>
      <c r="E438" s="1">
        <v>2003</v>
      </c>
      <c r="F438" s="1" t="s">
        <v>306</v>
      </c>
      <c r="G438" s="1" t="s">
        <v>307</v>
      </c>
      <c r="H438" s="1" t="s">
        <v>387</v>
      </c>
      <c r="I438" s="1" t="s">
        <v>315</v>
      </c>
      <c r="J438" s="25" t="s">
        <v>319</v>
      </c>
      <c r="K438" s="1" t="s">
        <v>316</v>
      </c>
      <c r="N438" s="1" t="s">
        <v>312</v>
      </c>
      <c r="O438" s="1">
        <v>5.7</v>
      </c>
      <c r="P438" s="1" t="s">
        <v>318</v>
      </c>
    </row>
    <row r="439" spans="1:16" x14ac:dyDescent="0.35">
      <c r="A439" t="s">
        <v>181</v>
      </c>
      <c r="B439" s="1" t="s">
        <v>182</v>
      </c>
      <c r="C439" s="1">
        <v>2003</v>
      </c>
      <c r="D439" s="1">
        <v>2003</v>
      </c>
      <c r="E439" s="1">
        <v>2003</v>
      </c>
      <c r="F439" s="1" t="s">
        <v>306</v>
      </c>
      <c r="G439" s="1" t="s">
        <v>307</v>
      </c>
      <c r="H439" s="1" t="s">
        <v>387</v>
      </c>
      <c r="I439" s="1" t="s">
        <v>315</v>
      </c>
      <c r="J439" s="26" t="s">
        <v>322</v>
      </c>
      <c r="K439" s="1" t="s">
        <v>316</v>
      </c>
      <c r="N439" s="1" t="s">
        <v>312</v>
      </c>
      <c r="O439" s="1">
        <v>8.6</v>
      </c>
      <c r="P439" s="1" t="s">
        <v>318</v>
      </c>
    </row>
    <row r="440" spans="1:16" x14ac:dyDescent="0.35">
      <c r="A440" t="s">
        <v>181</v>
      </c>
      <c r="B440" s="1" t="s">
        <v>182</v>
      </c>
      <c r="C440" s="1">
        <v>2003</v>
      </c>
      <c r="D440" s="1">
        <v>2003</v>
      </c>
      <c r="E440" s="1">
        <v>2003</v>
      </c>
      <c r="F440" s="1" t="s">
        <v>306</v>
      </c>
      <c r="G440" s="1" t="s">
        <v>307</v>
      </c>
      <c r="H440" s="1" t="s">
        <v>387</v>
      </c>
      <c r="I440" s="1" t="s">
        <v>315</v>
      </c>
      <c r="J440" s="1">
        <v>1</v>
      </c>
      <c r="K440" s="1" t="s">
        <v>316</v>
      </c>
      <c r="N440" s="1" t="s">
        <v>312</v>
      </c>
      <c r="O440" s="1">
        <v>13.3</v>
      </c>
      <c r="P440" s="1" t="s">
        <v>318</v>
      </c>
    </row>
    <row r="441" spans="1:16" x14ac:dyDescent="0.35">
      <c r="A441" t="s">
        <v>181</v>
      </c>
      <c r="B441" s="1" t="s">
        <v>182</v>
      </c>
      <c r="C441" s="1">
        <v>2003</v>
      </c>
      <c r="D441" s="1">
        <v>2003</v>
      </c>
      <c r="E441" s="1">
        <v>2003</v>
      </c>
      <c r="F441" s="1" t="s">
        <v>306</v>
      </c>
      <c r="G441" s="1" t="s">
        <v>307</v>
      </c>
      <c r="H441" s="1" t="s">
        <v>387</v>
      </c>
      <c r="I441" s="1" t="s">
        <v>315</v>
      </c>
      <c r="J441" s="1">
        <v>1.5</v>
      </c>
      <c r="K441" s="1" t="s">
        <v>316</v>
      </c>
      <c r="N441" s="1" t="s">
        <v>312</v>
      </c>
      <c r="O441" s="1">
        <v>29.5</v>
      </c>
      <c r="P441" s="1" t="s">
        <v>318</v>
      </c>
    </row>
    <row r="442" spans="1:16" x14ac:dyDescent="0.35">
      <c r="A442" t="s">
        <v>181</v>
      </c>
      <c r="B442" s="1" t="s">
        <v>182</v>
      </c>
      <c r="C442" s="1">
        <v>2003</v>
      </c>
      <c r="D442" s="1">
        <v>2003</v>
      </c>
      <c r="E442" s="1">
        <v>2003</v>
      </c>
      <c r="F442" s="1" t="s">
        <v>306</v>
      </c>
      <c r="G442" s="1" t="s">
        <v>307</v>
      </c>
      <c r="H442" s="1" t="s">
        <v>387</v>
      </c>
      <c r="I442" s="1" t="s">
        <v>315</v>
      </c>
      <c r="J442" s="1">
        <v>2</v>
      </c>
      <c r="K442" s="1" t="s">
        <v>316</v>
      </c>
      <c r="N442" s="1" t="s">
        <v>312</v>
      </c>
      <c r="O442" s="1">
        <v>47.5</v>
      </c>
      <c r="P442" s="1" t="s">
        <v>318</v>
      </c>
    </row>
    <row r="443" spans="1:16" x14ac:dyDescent="0.35">
      <c r="A443" t="s">
        <v>181</v>
      </c>
      <c r="B443" s="1" t="s">
        <v>182</v>
      </c>
      <c r="C443" s="1">
        <v>2003</v>
      </c>
      <c r="D443" s="1">
        <v>2003</v>
      </c>
      <c r="E443" s="1">
        <v>2003</v>
      </c>
      <c r="F443" s="1" t="s">
        <v>306</v>
      </c>
      <c r="G443" s="1" t="s">
        <v>307</v>
      </c>
      <c r="H443" s="1" t="s">
        <v>387</v>
      </c>
      <c r="I443" s="1" t="s">
        <v>315</v>
      </c>
      <c r="J443" s="1">
        <v>3</v>
      </c>
      <c r="K443" s="1" t="s">
        <v>316</v>
      </c>
      <c r="N443" s="1" t="s">
        <v>312</v>
      </c>
      <c r="O443" s="1">
        <v>81.099999999999994</v>
      </c>
      <c r="P443" s="1" t="s">
        <v>318</v>
      </c>
    </row>
    <row r="444" spans="1:16" x14ac:dyDescent="0.35">
      <c r="A444" t="s">
        <v>181</v>
      </c>
      <c r="B444" s="1" t="s">
        <v>182</v>
      </c>
      <c r="C444" s="1">
        <v>2003</v>
      </c>
      <c r="D444" s="1">
        <v>2003</v>
      </c>
      <c r="E444" s="1">
        <v>2003</v>
      </c>
      <c r="F444" s="1" t="s">
        <v>306</v>
      </c>
      <c r="G444" s="1" t="s">
        <v>307</v>
      </c>
      <c r="H444" s="1" t="s">
        <v>387</v>
      </c>
      <c r="I444" s="1" t="s">
        <v>315</v>
      </c>
      <c r="J444" s="1">
        <v>4</v>
      </c>
      <c r="K444" s="1" t="s">
        <v>316</v>
      </c>
      <c r="N444" s="1" t="s">
        <v>312</v>
      </c>
      <c r="O444" s="1">
        <v>145.4</v>
      </c>
      <c r="P444" s="1" t="s">
        <v>318</v>
      </c>
    </row>
    <row r="445" spans="1:16" x14ac:dyDescent="0.35">
      <c r="A445" t="s">
        <v>181</v>
      </c>
      <c r="B445" s="1" t="s">
        <v>182</v>
      </c>
      <c r="C445" s="1">
        <v>2003</v>
      </c>
      <c r="D445" s="1">
        <v>2003</v>
      </c>
      <c r="E445" s="1">
        <v>2003</v>
      </c>
      <c r="F445" s="1" t="s">
        <v>306</v>
      </c>
      <c r="G445" s="1" t="s">
        <v>307</v>
      </c>
      <c r="H445" s="1" t="s">
        <v>387</v>
      </c>
      <c r="I445" s="1" t="s">
        <v>315</v>
      </c>
      <c r="J445" s="1">
        <v>6</v>
      </c>
      <c r="K445" s="1" t="s">
        <v>316</v>
      </c>
      <c r="N445" s="1" t="s">
        <v>312</v>
      </c>
      <c r="O445" s="1">
        <v>290.8</v>
      </c>
      <c r="P445" s="1" t="s">
        <v>318</v>
      </c>
    </row>
    <row r="446" spans="1:16" x14ac:dyDescent="0.35">
      <c r="A446" t="s">
        <v>181</v>
      </c>
      <c r="B446" s="1" t="s">
        <v>182</v>
      </c>
      <c r="C446" s="1">
        <v>2003</v>
      </c>
      <c r="D446" s="1">
        <v>2003</v>
      </c>
      <c r="E446" s="1">
        <v>2003</v>
      </c>
      <c r="F446" s="1" t="s">
        <v>306</v>
      </c>
      <c r="G446" s="1" t="s">
        <v>307</v>
      </c>
      <c r="H446" s="1" t="s">
        <v>387</v>
      </c>
      <c r="I446" s="1" t="s">
        <v>315</v>
      </c>
      <c r="J446" s="1">
        <v>8</v>
      </c>
      <c r="K446" s="1" t="s">
        <v>316</v>
      </c>
      <c r="N446" s="1" t="s">
        <v>312</v>
      </c>
      <c r="O446" s="1">
        <v>526.6</v>
      </c>
      <c r="P446" s="1" t="s">
        <v>318</v>
      </c>
    </row>
    <row r="447" spans="1:16" x14ac:dyDescent="0.35">
      <c r="A447" t="s">
        <v>181</v>
      </c>
      <c r="B447" s="1" t="s">
        <v>182</v>
      </c>
      <c r="C447" s="1">
        <v>2003</v>
      </c>
      <c r="D447" s="1">
        <v>2003</v>
      </c>
      <c r="E447" s="1">
        <v>2003</v>
      </c>
      <c r="F447" s="1" t="s">
        <v>306</v>
      </c>
      <c r="G447" s="1" t="s">
        <v>307</v>
      </c>
      <c r="H447" s="1" t="s">
        <v>387</v>
      </c>
      <c r="I447" s="1" t="s">
        <v>315</v>
      </c>
      <c r="J447" s="1">
        <v>10</v>
      </c>
      <c r="K447" s="1" t="s">
        <v>316</v>
      </c>
      <c r="N447" s="1" t="s">
        <v>312</v>
      </c>
      <c r="O447" s="1">
        <v>870.5</v>
      </c>
      <c r="P447" s="1" t="s">
        <v>318</v>
      </c>
    </row>
    <row r="448" spans="1:16" x14ac:dyDescent="0.35">
      <c r="A448" t="s">
        <v>181</v>
      </c>
      <c r="B448" s="1" t="s">
        <v>182</v>
      </c>
      <c r="C448" s="1">
        <v>2003</v>
      </c>
      <c r="D448" s="1">
        <v>2003</v>
      </c>
      <c r="E448" s="1">
        <v>2003</v>
      </c>
      <c r="F448" s="1" t="s">
        <v>306</v>
      </c>
      <c r="G448" s="1" t="s">
        <v>307</v>
      </c>
      <c r="H448" s="1" t="s">
        <v>387</v>
      </c>
      <c r="I448" s="1" t="s">
        <v>315</v>
      </c>
      <c r="J448" s="1">
        <v>12</v>
      </c>
      <c r="K448" s="1" t="s">
        <v>316</v>
      </c>
      <c r="N448" s="1" t="s">
        <v>312</v>
      </c>
      <c r="O448" s="1">
        <v>1254</v>
      </c>
      <c r="P448" s="1" t="s">
        <v>318</v>
      </c>
    </row>
    <row r="449" spans="1:16" x14ac:dyDescent="0.35">
      <c r="A449" t="s">
        <v>181</v>
      </c>
      <c r="B449" s="1" t="s">
        <v>182</v>
      </c>
      <c r="C449" s="1">
        <v>2003</v>
      </c>
      <c r="D449" s="1">
        <v>2003</v>
      </c>
      <c r="E449" s="1">
        <v>2003</v>
      </c>
      <c r="F449" s="1" t="s">
        <v>306</v>
      </c>
      <c r="G449" s="1" t="s">
        <v>307</v>
      </c>
      <c r="H449" s="1" t="s">
        <v>387</v>
      </c>
      <c r="I449" s="1" t="s">
        <v>315</v>
      </c>
      <c r="J449" s="25" t="s">
        <v>319</v>
      </c>
      <c r="K449" s="1" t="s">
        <v>316</v>
      </c>
      <c r="N449" s="1" t="s">
        <v>313</v>
      </c>
      <c r="O449" s="1">
        <v>6.4</v>
      </c>
      <c r="P449" s="1" t="s">
        <v>318</v>
      </c>
    </row>
    <row r="450" spans="1:16" x14ac:dyDescent="0.35">
      <c r="A450" t="s">
        <v>181</v>
      </c>
      <c r="B450" s="1" t="s">
        <v>182</v>
      </c>
      <c r="C450" s="1">
        <v>2003</v>
      </c>
      <c r="D450" s="1">
        <v>2003</v>
      </c>
      <c r="E450" s="1">
        <v>2003</v>
      </c>
      <c r="F450" s="1" t="s">
        <v>306</v>
      </c>
      <c r="G450" s="1" t="s">
        <v>307</v>
      </c>
      <c r="H450" s="1" t="s">
        <v>387</v>
      </c>
      <c r="I450" s="1" t="s">
        <v>315</v>
      </c>
      <c r="J450" s="26" t="s">
        <v>322</v>
      </c>
      <c r="K450" s="1" t="s">
        <v>316</v>
      </c>
      <c r="N450" s="1" t="s">
        <v>313</v>
      </c>
      <c r="O450" s="1">
        <v>9.5</v>
      </c>
      <c r="P450" s="1" t="s">
        <v>318</v>
      </c>
    </row>
    <row r="451" spans="1:16" x14ac:dyDescent="0.35">
      <c r="A451" t="s">
        <v>181</v>
      </c>
      <c r="B451" s="1" t="s">
        <v>182</v>
      </c>
      <c r="C451" s="1">
        <v>2003</v>
      </c>
      <c r="D451" s="1">
        <v>2003</v>
      </c>
      <c r="E451" s="1">
        <v>2003</v>
      </c>
      <c r="F451" s="1" t="s">
        <v>306</v>
      </c>
      <c r="G451" s="1" t="s">
        <v>307</v>
      </c>
      <c r="H451" s="1" t="s">
        <v>387</v>
      </c>
      <c r="I451" s="1" t="s">
        <v>315</v>
      </c>
      <c r="J451" s="1">
        <v>1</v>
      </c>
      <c r="K451" s="1" t="s">
        <v>316</v>
      </c>
      <c r="N451" s="1" t="s">
        <v>313</v>
      </c>
      <c r="O451" s="1">
        <v>14.3</v>
      </c>
      <c r="P451" s="1" t="s">
        <v>318</v>
      </c>
    </row>
    <row r="452" spans="1:16" x14ac:dyDescent="0.35">
      <c r="A452" t="s">
        <v>181</v>
      </c>
      <c r="B452" s="1" t="s">
        <v>182</v>
      </c>
      <c r="C452" s="1">
        <v>2003</v>
      </c>
      <c r="D452" s="1">
        <v>2003</v>
      </c>
      <c r="E452" s="1">
        <v>2003</v>
      </c>
      <c r="F452" s="1" t="s">
        <v>306</v>
      </c>
      <c r="G452" s="1" t="s">
        <v>307</v>
      </c>
      <c r="H452" s="1" t="s">
        <v>387</v>
      </c>
      <c r="I452" s="1" t="s">
        <v>315</v>
      </c>
      <c r="J452" s="1">
        <v>1.5</v>
      </c>
      <c r="K452" s="1" t="s">
        <v>316</v>
      </c>
      <c r="N452" s="1" t="s">
        <v>313</v>
      </c>
      <c r="O452" s="1">
        <v>31.7</v>
      </c>
      <c r="P452" s="1" t="s">
        <v>318</v>
      </c>
    </row>
    <row r="453" spans="1:16" x14ac:dyDescent="0.35">
      <c r="A453" t="s">
        <v>181</v>
      </c>
      <c r="B453" s="1" t="s">
        <v>182</v>
      </c>
      <c r="C453" s="1">
        <v>2003</v>
      </c>
      <c r="D453" s="1">
        <v>2003</v>
      </c>
      <c r="E453" s="1">
        <v>2003</v>
      </c>
      <c r="F453" s="1" t="s">
        <v>306</v>
      </c>
      <c r="G453" s="1" t="s">
        <v>307</v>
      </c>
      <c r="H453" s="1" t="s">
        <v>387</v>
      </c>
      <c r="I453" s="1" t="s">
        <v>315</v>
      </c>
      <c r="J453" s="1">
        <v>2</v>
      </c>
      <c r="K453" s="1" t="s">
        <v>316</v>
      </c>
      <c r="N453" s="1" t="s">
        <v>313</v>
      </c>
      <c r="O453" s="1">
        <v>41.3</v>
      </c>
      <c r="P453" s="1" t="s">
        <v>318</v>
      </c>
    </row>
    <row r="454" spans="1:16" x14ac:dyDescent="0.35">
      <c r="A454" t="s">
        <v>181</v>
      </c>
      <c r="B454" s="1" t="s">
        <v>182</v>
      </c>
      <c r="C454" s="1">
        <v>2003</v>
      </c>
      <c r="D454" s="1">
        <v>2003</v>
      </c>
      <c r="E454" s="1">
        <v>2003</v>
      </c>
      <c r="F454" s="1" t="s">
        <v>306</v>
      </c>
      <c r="G454" s="1" t="s">
        <v>307</v>
      </c>
      <c r="H454" s="1" t="s">
        <v>387</v>
      </c>
      <c r="I454" s="1" t="s">
        <v>315</v>
      </c>
      <c r="J454" s="1">
        <v>3</v>
      </c>
      <c r="K454" s="1" t="s">
        <v>316</v>
      </c>
      <c r="N454" s="1" t="s">
        <v>313</v>
      </c>
      <c r="O454" s="1">
        <v>87.7</v>
      </c>
      <c r="P454" s="1" t="s">
        <v>318</v>
      </c>
    </row>
    <row r="455" spans="1:16" x14ac:dyDescent="0.35">
      <c r="A455" t="s">
        <v>181</v>
      </c>
      <c r="B455" s="1" t="s">
        <v>182</v>
      </c>
      <c r="C455" s="1">
        <v>2003</v>
      </c>
      <c r="D455" s="1">
        <v>2003</v>
      </c>
      <c r="E455" s="1">
        <v>2003</v>
      </c>
      <c r="F455" s="1" t="s">
        <v>306</v>
      </c>
      <c r="G455" s="1" t="s">
        <v>307</v>
      </c>
      <c r="H455" s="1" t="s">
        <v>387</v>
      </c>
      <c r="I455" s="1" t="s">
        <v>315</v>
      </c>
      <c r="J455" s="1">
        <v>4</v>
      </c>
      <c r="K455" s="1" t="s">
        <v>316</v>
      </c>
      <c r="N455" s="1" t="s">
        <v>313</v>
      </c>
      <c r="O455" s="1">
        <v>156</v>
      </c>
      <c r="P455" s="1" t="s">
        <v>318</v>
      </c>
    </row>
    <row r="456" spans="1:16" x14ac:dyDescent="0.35">
      <c r="A456" t="s">
        <v>181</v>
      </c>
      <c r="B456" s="1" t="s">
        <v>182</v>
      </c>
      <c r="C456" s="1">
        <v>2003</v>
      </c>
      <c r="D456" s="1">
        <v>2003</v>
      </c>
      <c r="E456" s="1">
        <v>2003</v>
      </c>
      <c r="F456" s="1" t="s">
        <v>306</v>
      </c>
      <c r="G456" s="1" t="s">
        <v>307</v>
      </c>
      <c r="H456" s="1" t="s">
        <v>387</v>
      </c>
      <c r="I456" s="1" t="s">
        <v>315</v>
      </c>
      <c r="J456" s="1">
        <v>6</v>
      </c>
      <c r="K456" s="1" t="s">
        <v>316</v>
      </c>
      <c r="N456" s="1" t="s">
        <v>313</v>
      </c>
      <c r="O456" s="1">
        <v>312</v>
      </c>
      <c r="P456" s="1" t="s">
        <v>318</v>
      </c>
    </row>
    <row r="457" spans="1:16" x14ac:dyDescent="0.35">
      <c r="A457" t="s">
        <v>181</v>
      </c>
      <c r="B457" s="1" t="s">
        <v>182</v>
      </c>
      <c r="C457" s="1">
        <v>2003</v>
      </c>
      <c r="D457" s="1">
        <v>2003</v>
      </c>
      <c r="E457" s="1">
        <v>2003</v>
      </c>
      <c r="F457" s="1" t="s">
        <v>306</v>
      </c>
      <c r="G457" s="1" t="s">
        <v>307</v>
      </c>
      <c r="H457" s="1" t="s">
        <v>387</v>
      </c>
      <c r="I457" s="1" t="s">
        <v>315</v>
      </c>
      <c r="J457" s="1">
        <v>8</v>
      </c>
      <c r="K457" s="1" t="s">
        <v>316</v>
      </c>
      <c r="N457" s="1" t="s">
        <v>313</v>
      </c>
      <c r="O457" s="1">
        <v>565.5</v>
      </c>
      <c r="P457" s="1" t="s">
        <v>318</v>
      </c>
    </row>
    <row r="458" spans="1:16" x14ac:dyDescent="0.35">
      <c r="A458" t="s">
        <v>181</v>
      </c>
      <c r="B458" s="1" t="s">
        <v>182</v>
      </c>
      <c r="C458" s="1">
        <v>2003</v>
      </c>
      <c r="D458" s="1">
        <v>2003</v>
      </c>
      <c r="E458" s="1">
        <v>2003</v>
      </c>
      <c r="F458" s="1" t="s">
        <v>306</v>
      </c>
      <c r="G458" s="1" t="s">
        <v>307</v>
      </c>
      <c r="H458" s="1" t="s">
        <v>387</v>
      </c>
      <c r="I458" s="1" t="s">
        <v>315</v>
      </c>
      <c r="J458" s="1">
        <v>10</v>
      </c>
      <c r="K458" s="1" t="s">
        <v>316</v>
      </c>
      <c r="N458" s="1" t="s">
        <v>313</v>
      </c>
      <c r="O458" s="1">
        <v>936.1</v>
      </c>
      <c r="P458" s="1" t="s">
        <v>318</v>
      </c>
    </row>
    <row r="459" spans="1:16" x14ac:dyDescent="0.35">
      <c r="A459" t="s">
        <v>181</v>
      </c>
      <c r="B459" s="1" t="s">
        <v>182</v>
      </c>
      <c r="C459" s="1">
        <v>2003</v>
      </c>
      <c r="D459" s="1">
        <v>2003</v>
      </c>
      <c r="E459" s="1">
        <v>2003</v>
      </c>
      <c r="F459" s="1" t="s">
        <v>306</v>
      </c>
      <c r="G459" s="1" t="s">
        <v>307</v>
      </c>
      <c r="H459" s="1" t="s">
        <v>387</v>
      </c>
      <c r="I459" s="1" t="s">
        <v>315</v>
      </c>
      <c r="J459" s="1">
        <v>12</v>
      </c>
      <c r="K459" s="1" t="s">
        <v>316</v>
      </c>
      <c r="N459" s="1" t="s">
        <v>313</v>
      </c>
      <c r="O459" s="1">
        <v>1346.4</v>
      </c>
      <c r="P459" s="1" t="s">
        <v>318</v>
      </c>
    </row>
    <row r="460" spans="1:16" x14ac:dyDescent="0.35">
      <c r="A460" t="s">
        <v>181</v>
      </c>
      <c r="B460" s="1" t="s">
        <v>182</v>
      </c>
      <c r="C460" s="1">
        <v>2002</v>
      </c>
      <c r="D460" s="1">
        <v>2002</v>
      </c>
      <c r="E460" s="1">
        <v>2000</v>
      </c>
      <c r="F460" s="1" t="s">
        <v>306</v>
      </c>
      <c r="G460" s="1" t="s">
        <v>307</v>
      </c>
      <c r="H460" s="1" t="s">
        <v>308</v>
      </c>
      <c r="I460" s="1" t="s">
        <v>309</v>
      </c>
      <c r="J460" s="1">
        <v>25000</v>
      </c>
      <c r="K460" s="1" t="s">
        <v>310</v>
      </c>
      <c r="N460" s="1" t="s">
        <v>312</v>
      </c>
      <c r="O460" s="1">
        <v>2.6</v>
      </c>
      <c r="P460" s="1" t="s">
        <v>311</v>
      </c>
    </row>
    <row r="461" spans="1:16" x14ac:dyDescent="0.35">
      <c r="A461" t="s">
        <v>181</v>
      </c>
      <c r="B461" s="1" t="s">
        <v>182</v>
      </c>
      <c r="C461" s="1">
        <v>2002</v>
      </c>
      <c r="D461" s="1">
        <v>2002</v>
      </c>
      <c r="E461" s="1">
        <v>2000</v>
      </c>
      <c r="F461" s="1" t="s">
        <v>306</v>
      </c>
      <c r="G461" s="1" t="s">
        <v>307</v>
      </c>
      <c r="H461" s="1" t="s">
        <v>308</v>
      </c>
      <c r="I461" s="1" t="s">
        <v>309</v>
      </c>
      <c r="J461" s="1">
        <v>225000</v>
      </c>
      <c r="K461" s="1" t="s">
        <v>310</v>
      </c>
      <c r="N461" s="1" t="s">
        <v>312</v>
      </c>
      <c r="O461" s="1">
        <v>1.73</v>
      </c>
      <c r="P461" s="1" t="s">
        <v>311</v>
      </c>
    </row>
    <row r="462" spans="1:16" x14ac:dyDescent="0.35">
      <c r="A462" t="s">
        <v>181</v>
      </c>
      <c r="B462" s="1" t="s">
        <v>182</v>
      </c>
      <c r="C462" s="1">
        <v>2002</v>
      </c>
      <c r="D462" s="1">
        <v>2002</v>
      </c>
      <c r="E462" s="1">
        <v>2000</v>
      </c>
      <c r="F462" s="1" t="s">
        <v>306</v>
      </c>
      <c r="G462" s="1" t="s">
        <v>307</v>
      </c>
      <c r="H462" s="1" t="s">
        <v>308</v>
      </c>
      <c r="I462" s="1" t="s">
        <v>309</v>
      </c>
      <c r="J462" s="1">
        <v>250000</v>
      </c>
      <c r="K462" s="1" t="s">
        <v>310</v>
      </c>
      <c r="N462" s="1" t="s">
        <v>312</v>
      </c>
      <c r="O462" s="1">
        <v>1.28</v>
      </c>
      <c r="P462" s="1" t="s">
        <v>311</v>
      </c>
    </row>
    <row r="463" spans="1:16" x14ac:dyDescent="0.35">
      <c r="A463" t="s">
        <v>181</v>
      </c>
      <c r="B463" s="1" t="s">
        <v>182</v>
      </c>
      <c r="C463" s="1">
        <v>2002</v>
      </c>
      <c r="D463" s="1">
        <v>2002</v>
      </c>
      <c r="E463" s="1">
        <v>2000</v>
      </c>
      <c r="F463" s="1" t="s">
        <v>306</v>
      </c>
      <c r="G463" s="1" t="s">
        <v>307</v>
      </c>
      <c r="H463" s="1" t="s">
        <v>308</v>
      </c>
      <c r="I463" s="1" t="s">
        <v>309</v>
      </c>
      <c r="J463" s="1">
        <v>25000</v>
      </c>
      <c r="K463" s="1" t="s">
        <v>310</v>
      </c>
      <c r="N463" s="1" t="s">
        <v>313</v>
      </c>
      <c r="O463" s="1">
        <v>3.0739999999999998</v>
      </c>
      <c r="P463" s="1" t="s">
        <v>311</v>
      </c>
    </row>
    <row r="464" spans="1:16" x14ac:dyDescent="0.35">
      <c r="A464" t="s">
        <v>181</v>
      </c>
      <c r="B464" s="1" t="s">
        <v>182</v>
      </c>
      <c r="C464" s="1">
        <v>2002</v>
      </c>
      <c r="D464" s="1">
        <v>2002</v>
      </c>
      <c r="E464" s="1">
        <v>2000</v>
      </c>
      <c r="F464" s="1" t="s">
        <v>306</v>
      </c>
      <c r="G464" s="1" t="s">
        <v>307</v>
      </c>
      <c r="H464" s="1" t="s">
        <v>308</v>
      </c>
      <c r="I464" s="1" t="s">
        <v>309</v>
      </c>
      <c r="J464" s="1">
        <v>225000</v>
      </c>
      <c r="K464" s="1" t="s">
        <v>310</v>
      </c>
      <c r="N464" s="1" t="s">
        <v>313</v>
      </c>
      <c r="O464" s="1">
        <v>2.266</v>
      </c>
      <c r="P464" s="1" t="s">
        <v>311</v>
      </c>
    </row>
    <row r="465" spans="1:16" x14ac:dyDescent="0.35">
      <c r="A465" t="s">
        <v>181</v>
      </c>
      <c r="B465" s="1" t="s">
        <v>182</v>
      </c>
      <c r="C465" s="1">
        <v>2002</v>
      </c>
      <c r="D465" s="1">
        <v>2002</v>
      </c>
      <c r="E465" s="1">
        <v>2000</v>
      </c>
      <c r="F465" s="1" t="s">
        <v>306</v>
      </c>
      <c r="G465" s="1" t="s">
        <v>307</v>
      </c>
      <c r="H465" s="1" t="s">
        <v>308</v>
      </c>
      <c r="I465" s="1" t="s">
        <v>309</v>
      </c>
      <c r="J465" s="1">
        <v>2250000</v>
      </c>
      <c r="K465" s="1" t="s">
        <v>310</v>
      </c>
      <c r="N465" s="1" t="s">
        <v>313</v>
      </c>
      <c r="O465" s="1">
        <v>1.661</v>
      </c>
      <c r="P465" s="1" t="s">
        <v>311</v>
      </c>
    </row>
    <row r="466" spans="1:16" x14ac:dyDescent="0.35">
      <c r="A466" t="s">
        <v>181</v>
      </c>
      <c r="B466" s="1" t="s">
        <v>182</v>
      </c>
      <c r="C466" s="1">
        <v>2002</v>
      </c>
      <c r="D466" s="1">
        <v>2002</v>
      </c>
      <c r="E466" s="1">
        <v>2000</v>
      </c>
      <c r="F466" s="1" t="s">
        <v>306</v>
      </c>
      <c r="G466" s="1" t="s">
        <v>307</v>
      </c>
      <c r="H466" s="1" t="s">
        <v>308</v>
      </c>
      <c r="I466" s="1" t="s">
        <v>309</v>
      </c>
      <c r="J466" s="1">
        <v>2500000</v>
      </c>
      <c r="K466" s="1" t="s">
        <v>310</v>
      </c>
      <c r="N466" s="1" t="s">
        <v>313</v>
      </c>
      <c r="O466" s="1">
        <v>1.28</v>
      </c>
      <c r="P466" s="1" t="s">
        <v>311</v>
      </c>
    </row>
    <row r="467" spans="1:16" x14ac:dyDescent="0.35">
      <c r="A467" t="s">
        <v>181</v>
      </c>
      <c r="B467" s="1" t="s">
        <v>182</v>
      </c>
      <c r="C467" s="1">
        <v>2002</v>
      </c>
      <c r="D467" s="1">
        <v>2002</v>
      </c>
      <c r="E467" s="1">
        <v>2000</v>
      </c>
      <c r="F467" s="1" t="s">
        <v>306</v>
      </c>
      <c r="G467" s="1" t="s">
        <v>307</v>
      </c>
      <c r="H467" s="1" t="s">
        <v>314</v>
      </c>
      <c r="I467" s="1" t="s">
        <v>315</v>
      </c>
      <c r="J467" s="25" t="s">
        <v>319</v>
      </c>
      <c r="K467" s="1" t="s">
        <v>316</v>
      </c>
      <c r="N467" s="1" t="s">
        <v>317</v>
      </c>
      <c r="O467" s="1">
        <v>6.5</v>
      </c>
      <c r="P467" s="1" t="s">
        <v>318</v>
      </c>
    </row>
    <row r="468" spans="1:16" x14ac:dyDescent="0.35">
      <c r="A468" t="s">
        <v>181</v>
      </c>
      <c r="B468" s="1" t="s">
        <v>182</v>
      </c>
      <c r="C468" s="1">
        <v>2002</v>
      </c>
      <c r="D468" s="1">
        <v>2002</v>
      </c>
      <c r="E468" s="1">
        <v>2000</v>
      </c>
      <c r="F468" s="1" t="s">
        <v>306</v>
      </c>
      <c r="G468" s="1" t="s">
        <v>307</v>
      </c>
      <c r="H468" s="1" t="s">
        <v>314</v>
      </c>
      <c r="I468" s="1" t="s">
        <v>315</v>
      </c>
      <c r="J468" s="26" t="s">
        <v>322</v>
      </c>
      <c r="K468" s="1" t="s">
        <v>316</v>
      </c>
      <c r="N468" s="1" t="s">
        <v>317</v>
      </c>
      <c r="O468" s="1">
        <v>9.8000000000000007</v>
      </c>
      <c r="P468" s="1" t="s">
        <v>318</v>
      </c>
    </row>
    <row r="469" spans="1:16" x14ac:dyDescent="0.35">
      <c r="A469" t="s">
        <v>181</v>
      </c>
      <c r="B469" s="1" t="s">
        <v>182</v>
      </c>
      <c r="C469" s="1">
        <v>2002</v>
      </c>
      <c r="D469" s="1">
        <v>2002</v>
      </c>
      <c r="E469" s="1">
        <v>2000</v>
      </c>
      <c r="F469" s="1" t="s">
        <v>306</v>
      </c>
      <c r="G469" s="1" t="s">
        <v>307</v>
      </c>
      <c r="H469" s="1" t="s">
        <v>314</v>
      </c>
      <c r="I469" s="1" t="s">
        <v>315</v>
      </c>
      <c r="J469" s="1">
        <v>1</v>
      </c>
      <c r="K469" s="1" t="s">
        <v>316</v>
      </c>
      <c r="N469" s="1" t="s">
        <v>317</v>
      </c>
      <c r="O469" s="1">
        <v>14.7</v>
      </c>
      <c r="P469" s="1" t="s">
        <v>318</v>
      </c>
    </row>
    <row r="470" spans="1:16" x14ac:dyDescent="0.35">
      <c r="A470" t="s">
        <v>181</v>
      </c>
      <c r="B470" s="1" t="s">
        <v>182</v>
      </c>
      <c r="C470" s="1">
        <v>2002</v>
      </c>
      <c r="D470" s="1">
        <v>2002</v>
      </c>
      <c r="E470" s="1">
        <v>2000</v>
      </c>
      <c r="F470" s="1" t="s">
        <v>306</v>
      </c>
      <c r="G470" s="1" t="s">
        <v>307</v>
      </c>
      <c r="H470" s="1" t="s">
        <v>314</v>
      </c>
      <c r="I470" s="1" t="s">
        <v>315</v>
      </c>
      <c r="J470" s="1">
        <v>1.5</v>
      </c>
      <c r="K470" s="1" t="s">
        <v>316</v>
      </c>
      <c r="N470" s="1" t="s">
        <v>317</v>
      </c>
      <c r="O470" s="1">
        <v>33.1</v>
      </c>
      <c r="P470" s="1" t="s">
        <v>318</v>
      </c>
    </row>
    <row r="471" spans="1:16" x14ac:dyDescent="0.35">
      <c r="A471" t="s">
        <v>181</v>
      </c>
      <c r="B471" s="1" t="s">
        <v>182</v>
      </c>
      <c r="C471" s="1">
        <v>2002</v>
      </c>
      <c r="D471" s="1">
        <v>2002</v>
      </c>
      <c r="E471" s="1">
        <v>2000</v>
      </c>
      <c r="F471" s="1" t="s">
        <v>306</v>
      </c>
      <c r="G471" s="1" t="s">
        <v>307</v>
      </c>
      <c r="H471" s="1" t="s">
        <v>314</v>
      </c>
      <c r="I471" s="1" t="s">
        <v>315</v>
      </c>
      <c r="J471" s="1">
        <v>2</v>
      </c>
      <c r="K471" s="1" t="s">
        <v>316</v>
      </c>
      <c r="N471" s="1" t="s">
        <v>317</v>
      </c>
      <c r="O471" s="1">
        <v>56.4</v>
      </c>
      <c r="P471" s="1" t="s">
        <v>318</v>
      </c>
    </row>
    <row r="472" spans="1:16" x14ac:dyDescent="0.35">
      <c r="A472" t="s">
        <v>181</v>
      </c>
      <c r="B472" s="1" t="s">
        <v>182</v>
      </c>
      <c r="C472" s="1">
        <v>2002</v>
      </c>
      <c r="D472" s="1">
        <v>2002</v>
      </c>
      <c r="E472" s="1">
        <v>2000</v>
      </c>
      <c r="F472" s="1" t="s">
        <v>306</v>
      </c>
      <c r="G472" s="1" t="s">
        <v>307</v>
      </c>
      <c r="H472" s="1" t="s">
        <v>314</v>
      </c>
      <c r="I472" s="1" t="s">
        <v>315</v>
      </c>
      <c r="J472" s="1">
        <v>3</v>
      </c>
      <c r="K472" s="1" t="s">
        <v>316</v>
      </c>
      <c r="N472" s="1" t="s">
        <v>317</v>
      </c>
      <c r="O472" s="1">
        <v>119.9</v>
      </c>
      <c r="P472" s="1" t="s">
        <v>318</v>
      </c>
    </row>
    <row r="473" spans="1:16" x14ac:dyDescent="0.35">
      <c r="A473" t="s">
        <v>181</v>
      </c>
      <c r="B473" s="1" t="s">
        <v>182</v>
      </c>
      <c r="C473" s="1">
        <v>2002</v>
      </c>
      <c r="D473" s="1">
        <v>2002</v>
      </c>
      <c r="E473" s="1">
        <v>2000</v>
      </c>
      <c r="F473" s="1" t="s">
        <v>306</v>
      </c>
      <c r="G473" s="1" t="s">
        <v>307</v>
      </c>
      <c r="H473" s="1" t="s">
        <v>314</v>
      </c>
      <c r="I473" s="1" t="s">
        <v>315</v>
      </c>
      <c r="J473" s="1">
        <v>4</v>
      </c>
      <c r="K473" s="1" t="s">
        <v>316</v>
      </c>
      <c r="N473" s="1" t="s">
        <v>317</v>
      </c>
      <c r="O473" s="1">
        <v>197.4</v>
      </c>
      <c r="P473" s="1" t="s">
        <v>318</v>
      </c>
    </row>
    <row r="474" spans="1:16" x14ac:dyDescent="0.35">
      <c r="A474" t="s">
        <v>181</v>
      </c>
      <c r="B474" s="1" t="s">
        <v>182</v>
      </c>
      <c r="C474" s="1">
        <v>2002</v>
      </c>
      <c r="D474" s="1">
        <v>2002</v>
      </c>
      <c r="E474" s="1">
        <v>2000</v>
      </c>
      <c r="F474" s="1" t="s">
        <v>306</v>
      </c>
      <c r="G474" s="1" t="s">
        <v>307</v>
      </c>
      <c r="H474" s="1" t="s">
        <v>314</v>
      </c>
      <c r="I474" s="1" t="s">
        <v>315</v>
      </c>
      <c r="J474" s="1">
        <v>6</v>
      </c>
      <c r="K474" s="1" t="s">
        <v>316</v>
      </c>
      <c r="N474" s="1" t="s">
        <v>317</v>
      </c>
      <c r="O474" s="1">
        <v>357.2</v>
      </c>
      <c r="P474" s="1" t="s">
        <v>318</v>
      </c>
    </row>
    <row r="475" spans="1:16" x14ac:dyDescent="0.35">
      <c r="A475" t="s">
        <v>181</v>
      </c>
      <c r="B475" s="1" t="s">
        <v>182</v>
      </c>
      <c r="C475" s="1">
        <v>2002</v>
      </c>
      <c r="D475" s="1">
        <v>2002</v>
      </c>
      <c r="E475" s="1">
        <v>2000</v>
      </c>
      <c r="F475" s="1" t="s">
        <v>306</v>
      </c>
      <c r="G475" s="1" t="s">
        <v>307</v>
      </c>
      <c r="H475" s="1" t="s">
        <v>314</v>
      </c>
      <c r="I475" s="1" t="s">
        <v>315</v>
      </c>
      <c r="J475" s="1">
        <v>8</v>
      </c>
      <c r="K475" s="1" t="s">
        <v>316</v>
      </c>
      <c r="N475" s="1" t="s">
        <v>317</v>
      </c>
      <c r="O475" s="1">
        <v>855.4</v>
      </c>
      <c r="P475" s="1" t="s">
        <v>318</v>
      </c>
    </row>
    <row r="476" spans="1:16" x14ac:dyDescent="0.35">
      <c r="A476" t="s">
        <v>181</v>
      </c>
      <c r="B476" s="1" t="s">
        <v>182</v>
      </c>
      <c r="C476" s="1">
        <v>2002</v>
      </c>
      <c r="D476" s="1">
        <v>2002</v>
      </c>
      <c r="E476" s="1">
        <v>2000</v>
      </c>
      <c r="F476" s="1" t="s">
        <v>306</v>
      </c>
      <c r="G476" s="1" t="s">
        <v>307</v>
      </c>
      <c r="H476" s="1" t="s">
        <v>314</v>
      </c>
      <c r="I476" s="1" t="s">
        <v>315</v>
      </c>
      <c r="J476" s="1">
        <v>10</v>
      </c>
      <c r="K476" s="1" t="s">
        <v>316</v>
      </c>
      <c r="N476" s="1" t="s">
        <v>317</v>
      </c>
      <c r="O476" s="1">
        <v>1290.2</v>
      </c>
      <c r="P476" s="1" t="s">
        <v>318</v>
      </c>
    </row>
    <row r="477" spans="1:16" x14ac:dyDescent="0.35">
      <c r="A477" t="s">
        <v>181</v>
      </c>
      <c r="B477" s="1" t="s">
        <v>182</v>
      </c>
      <c r="C477" s="1">
        <v>2002</v>
      </c>
      <c r="D477" s="1">
        <v>2002</v>
      </c>
      <c r="E477" s="1">
        <v>2000</v>
      </c>
      <c r="F477" s="1" t="s">
        <v>306</v>
      </c>
      <c r="G477" s="1" t="s">
        <v>307</v>
      </c>
      <c r="H477" s="1" t="s">
        <v>314</v>
      </c>
      <c r="I477" s="1" t="s">
        <v>315</v>
      </c>
      <c r="J477" s="1">
        <v>12</v>
      </c>
      <c r="K477" s="1" t="s">
        <v>316</v>
      </c>
      <c r="N477" s="1" t="s">
        <v>317</v>
      </c>
      <c r="O477" s="1">
        <v>1451.1</v>
      </c>
      <c r="P477" s="1" t="s">
        <v>318</v>
      </c>
    </row>
    <row r="478" spans="1:16" x14ac:dyDescent="0.35">
      <c r="A478" t="s">
        <v>181</v>
      </c>
      <c r="B478" s="1" t="s">
        <v>182</v>
      </c>
      <c r="C478" s="1">
        <v>2002</v>
      </c>
      <c r="D478" s="1">
        <v>2002</v>
      </c>
      <c r="E478" s="1">
        <v>2000</v>
      </c>
      <c r="F478" s="1" t="s">
        <v>306</v>
      </c>
      <c r="G478" s="1" t="s">
        <v>307</v>
      </c>
      <c r="H478" s="1" t="s">
        <v>308</v>
      </c>
      <c r="I478" s="1" t="s">
        <v>309</v>
      </c>
      <c r="J478" s="1" t="s">
        <v>323</v>
      </c>
      <c r="N478" s="1" t="s">
        <v>317</v>
      </c>
      <c r="O478" s="1">
        <v>2.0499999999999998</v>
      </c>
      <c r="P478" s="1" t="s">
        <v>311</v>
      </c>
    </row>
    <row r="479" spans="1:16" x14ac:dyDescent="0.35">
      <c r="A479" t="s">
        <v>181</v>
      </c>
      <c r="B479" s="1" t="s">
        <v>182</v>
      </c>
      <c r="C479" s="1">
        <v>2002</v>
      </c>
      <c r="D479" s="1">
        <v>2002</v>
      </c>
      <c r="E479" s="1">
        <v>2000</v>
      </c>
      <c r="F479" s="1" t="s">
        <v>306</v>
      </c>
      <c r="G479" s="1" t="s">
        <v>307</v>
      </c>
      <c r="H479" s="1" t="s">
        <v>308</v>
      </c>
      <c r="I479" s="1" t="s">
        <v>309</v>
      </c>
      <c r="J479" s="1" t="s">
        <v>324</v>
      </c>
      <c r="N479" s="1" t="s">
        <v>317</v>
      </c>
      <c r="O479" s="1">
        <v>2.19</v>
      </c>
      <c r="P479" s="1" t="s">
        <v>311</v>
      </c>
    </row>
    <row r="480" spans="1:16" x14ac:dyDescent="0.35">
      <c r="A480" t="s">
        <v>181</v>
      </c>
      <c r="B480" s="1" t="s">
        <v>182</v>
      </c>
      <c r="C480" s="1">
        <v>2002</v>
      </c>
      <c r="D480" s="1">
        <v>2002</v>
      </c>
      <c r="E480" s="1">
        <v>2000</v>
      </c>
      <c r="F480" s="1" t="s">
        <v>306</v>
      </c>
      <c r="G480" s="1" t="s">
        <v>424</v>
      </c>
      <c r="H480" s="1" t="s">
        <v>314</v>
      </c>
      <c r="I480" s="1" t="s">
        <v>325</v>
      </c>
      <c r="N480" s="1" t="s">
        <v>312</v>
      </c>
      <c r="O480" s="1">
        <v>352.8</v>
      </c>
      <c r="P480" s="1" t="s">
        <v>326</v>
      </c>
    </row>
    <row r="481" spans="1:16" x14ac:dyDescent="0.35">
      <c r="A481" t="s">
        <v>181</v>
      </c>
      <c r="B481" s="1" t="s">
        <v>182</v>
      </c>
      <c r="C481" s="1">
        <v>2002</v>
      </c>
      <c r="D481" s="1">
        <v>2002</v>
      </c>
      <c r="E481" s="1">
        <v>2000</v>
      </c>
      <c r="F481" s="1" t="s">
        <v>306</v>
      </c>
      <c r="G481" s="1" t="s">
        <v>424</v>
      </c>
      <c r="H481" s="1" t="s">
        <v>314</v>
      </c>
      <c r="I481" s="1" t="s">
        <v>325</v>
      </c>
      <c r="N481" s="1" t="s">
        <v>313</v>
      </c>
      <c r="O481" s="1">
        <v>396</v>
      </c>
      <c r="P481" s="1" t="s">
        <v>326</v>
      </c>
    </row>
    <row r="482" spans="1:16" x14ac:dyDescent="0.35">
      <c r="A482" t="s">
        <v>181</v>
      </c>
      <c r="B482" s="1" t="s">
        <v>182</v>
      </c>
      <c r="C482" s="1">
        <v>2002</v>
      </c>
      <c r="D482" s="1">
        <v>2002</v>
      </c>
      <c r="E482" s="1">
        <v>2000</v>
      </c>
      <c r="F482" s="1" t="s">
        <v>306</v>
      </c>
      <c r="G482" s="1" t="s">
        <v>307</v>
      </c>
      <c r="H482" s="1" t="s">
        <v>387</v>
      </c>
      <c r="I482" s="1" t="s">
        <v>315</v>
      </c>
      <c r="J482" s="25" t="s">
        <v>319</v>
      </c>
      <c r="K482" s="1" t="s">
        <v>316</v>
      </c>
      <c r="N482" s="1" t="s">
        <v>312</v>
      </c>
      <c r="O482" s="1">
        <v>5.2</v>
      </c>
      <c r="P482" s="1" t="s">
        <v>318</v>
      </c>
    </row>
    <row r="483" spans="1:16" x14ac:dyDescent="0.35">
      <c r="A483" t="s">
        <v>181</v>
      </c>
      <c r="B483" s="1" t="s">
        <v>182</v>
      </c>
      <c r="C483" s="1">
        <v>2002</v>
      </c>
      <c r="D483" s="1">
        <v>2002</v>
      </c>
      <c r="E483" s="1">
        <v>2000</v>
      </c>
      <c r="F483" s="1" t="s">
        <v>306</v>
      </c>
      <c r="G483" s="1" t="s">
        <v>307</v>
      </c>
      <c r="H483" s="1" t="s">
        <v>387</v>
      </c>
      <c r="I483" s="1" t="s">
        <v>315</v>
      </c>
      <c r="J483" s="26" t="s">
        <v>322</v>
      </c>
      <c r="K483" s="1" t="s">
        <v>316</v>
      </c>
      <c r="N483" s="1" t="s">
        <v>312</v>
      </c>
      <c r="O483" s="1">
        <v>7.8</v>
      </c>
      <c r="P483" s="1" t="s">
        <v>318</v>
      </c>
    </row>
    <row r="484" spans="1:16" x14ac:dyDescent="0.35">
      <c r="A484" t="s">
        <v>181</v>
      </c>
      <c r="B484" s="1" t="s">
        <v>182</v>
      </c>
      <c r="C484" s="1">
        <v>2002</v>
      </c>
      <c r="D484" s="1">
        <v>2002</v>
      </c>
      <c r="E484" s="1">
        <v>2000</v>
      </c>
      <c r="F484" s="1" t="s">
        <v>306</v>
      </c>
      <c r="G484" s="1" t="s">
        <v>307</v>
      </c>
      <c r="H484" s="1" t="s">
        <v>387</v>
      </c>
      <c r="I484" s="1" t="s">
        <v>315</v>
      </c>
      <c r="J484" s="1">
        <v>1</v>
      </c>
      <c r="K484" s="1" t="s">
        <v>316</v>
      </c>
      <c r="N484" s="1" t="s">
        <v>312</v>
      </c>
      <c r="O484" s="1">
        <v>12.1</v>
      </c>
      <c r="P484" s="1" t="s">
        <v>318</v>
      </c>
    </row>
    <row r="485" spans="1:16" x14ac:dyDescent="0.35">
      <c r="A485" t="s">
        <v>181</v>
      </c>
      <c r="B485" s="1" t="s">
        <v>182</v>
      </c>
      <c r="C485" s="1">
        <v>2002</v>
      </c>
      <c r="D485" s="1">
        <v>2002</v>
      </c>
      <c r="E485" s="1">
        <v>2000</v>
      </c>
      <c r="F485" s="1" t="s">
        <v>306</v>
      </c>
      <c r="G485" s="1" t="s">
        <v>307</v>
      </c>
      <c r="H485" s="1" t="s">
        <v>387</v>
      </c>
      <c r="I485" s="1" t="s">
        <v>315</v>
      </c>
      <c r="J485" s="1">
        <v>1.5</v>
      </c>
      <c r="K485" s="1" t="s">
        <v>316</v>
      </c>
      <c r="N485" s="1" t="s">
        <v>312</v>
      </c>
      <c r="O485" s="1">
        <v>26.8</v>
      </c>
      <c r="P485" s="1" t="s">
        <v>318</v>
      </c>
    </row>
    <row r="486" spans="1:16" x14ac:dyDescent="0.35">
      <c r="A486" t="s">
        <v>181</v>
      </c>
      <c r="B486" s="1" t="s">
        <v>182</v>
      </c>
      <c r="C486" s="1">
        <v>2002</v>
      </c>
      <c r="D486" s="1">
        <v>2002</v>
      </c>
      <c r="E486" s="1">
        <v>2000</v>
      </c>
      <c r="F486" s="1" t="s">
        <v>306</v>
      </c>
      <c r="G486" s="1" t="s">
        <v>307</v>
      </c>
      <c r="H486" s="1" t="s">
        <v>387</v>
      </c>
      <c r="I486" s="1" t="s">
        <v>315</v>
      </c>
      <c r="J486" s="1">
        <v>2</v>
      </c>
      <c r="K486" s="1" t="s">
        <v>316</v>
      </c>
      <c r="N486" s="1" t="s">
        <v>312</v>
      </c>
      <c r="O486" s="1">
        <v>43.2</v>
      </c>
      <c r="P486" s="1" t="s">
        <v>318</v>
      </c>
    </row>
    <row r="487" spans="1:16" x14ac:dyDescent="0.35">
      <c r="A487" t="s">
        <v>181</v>
      </c>
      <c r="B487" s="1" t="s">
        <v>182</v>
      </c>
      <c r="C487" s="1">
        <v>2002</v>
      </c>
      <c r="D487" s="1">
        <v>2002</v>
      </c>
      <c r="E487" s="1">
        <v>2000</v>
      </c>
      <c r="F487" s="1" t="s">
        <v>306</v>
      </c>
      <c r="G487" s="1" t="s">
        <v>307</v>
      </c>
      <c r="H487" s="1" t="s">
        <v>387</v>
      </c>
      <c r="I487" s="1" t="s">
        <v>315</v>
      </c>
      <c r="J487" s="1">
        <v>3</v>
      </c>
      <c r="K487" s="1" t="s">
        <v>316</v>
      </c>
      <c r="N487" s="1" t="s">
        <v>312</v>
      </c>
      <c r="O487" s="1">
        <v>73.7</v>
      </c>
      <c r="P487" s="1" t="s">
        <v>318</v>
      </c>
    </row>
    <row r="488" spans="1:16" x14ac:dyDescent="0.35">
      <c r="A488" t="s">
        <v>181</v>
      </c>
      <c r="B488" s="1" t="s">
        <v>182</v>
      </c>
      <c r="C488" s="1">
        <v>2002</v>
      </c>
      <c r="D488" s="1">
        <v>2002</v>
      </c>
      <c r="E488" s="1">
        <v>2000</v>
      </c>
      <c r="F488" s="1" t="s">
        <v>306</v>
      </c>
      <c r="G488" s="1" t="s">
        <v>307</v>
      </c>
      <c r="H488" s="1" t="s">
        <v>387</v>
      </c>
      <c r="I488" s="1" t="s">
        <v>315</v>
      </c>
      <c r="J488" s="1">
        <v>4</v>
      </c>
      <c r="K488" s="1" t="s">
        <v>316</v>
      </c>
      <c r="N488" s="1" t="s">
        <v>312</v>
      </c>
      <c r="O488" s="1">
        <v>132.19999999999999</v>
      </c>
      <c r="P488" s="1" t="s">
        <v>318</v>
      </c>
    </row>
    <row r="489" spans="1:16" x14ac:dyDescent="0.35">
      <c r="A489" t="s">
        <v>181</v>
      </c>
      <c r="B489" s="1" t="s">
        <v>182</v>
      </c>
      <c r="C489" s="1">
        <v>2002</v>
      </c>
      <c r="D489" s="1">
        <v>2002</v>
      </c>
      <c r="E489" s="1">
        <v>2000</v>
      </c>
      <c r="F489" s="1" t="s">
        <v>306</v>
      </c>
      <c r="G489" s="1" t="s">
        <v>307</v>
      </c>
      <c r="H489" s="1" t="s">
        <v>387</v>
      </c>
      <c r="I489" s="1" t="s">
        <v>315</v>
      </c>
      <c r="J489" s="1">
        <v>6</v>
      </c>
      <c r="K489" s="1" t="s">
        <v>316</v>
      </c>
      <c r="N489" s="1" t="s">
        <v>312</v>
      </c>
      <c r="O489" s="1">
        <v>264.39999999999998</v>
      </c>
      <c r="P489" s="1" t="s">
        <v>318</v>
      </c>
    </row>
    <row r="490" spans="1:16" x14ac:dyDescent="0.35">
      <c r="A490" t="s">
        <v>181</v>
      </c>
      <c r="B490" s="1" t="s">
        <v>182</v>
      </c>
      <c r="C490" s="1">
        <v>2002</v>
      </c>
      <c r="D490" s="1">
        <v>2002</v>
      </c>
      <c r="E490" s="1">
        <v>2000</v>
      </c>
      <c r="F490" s="1" t="s">
        <v>306</v>
      </c>
      <c r="G490" s="1" t="s">
        <v>307</v>
      </c>
      <c r="H490" s="1" t="s">
        <v>387</v>
      </c>
      <c r="I490" s="1" t="s">
        <v>315</v>
      </c>
      <c r="J490" s="1">
        <v>8</v>
      </c>
      <c r="K490" s="1" t="s">
        <v>316</v>
      </c>
      <c r="N490" s="1" t="s">
        <v>312</v>
      </c>
      <c r="O490" s="1">
        <v>478.7</v>
      </c>
      <c r="P490" s="1" t="s">
        <v>318</v>
      </c>
    </row>
    <row r="491" spans="1:16" x14ac:dyDescent="0.35">
      <c r="A491" t="s">
        <v>181</v>
      </c>
      <c r="B491" s="1" t="s">
        <v>182</v>
      </c>
      <c r="C491" s="1">
        <v>2002</v>
      </c>
      <c r="D491" s="1">
        <v>2002</v>
      </c>
      <c r="E491" s="1">
        <v>2000</v>
      </c>
      <c r="F491" s="1" t="s">
        <v>306</v>
      </c>
      <c r="G491" s="1" t="s">
        <v>307</v>
      </c>
      <c r="H491" s="1" t="s">
        <v>387</v>
      </c>
      <c r="I491" s="1" t="s">
        <v>315</v>
      </c>
      <c r="J491" s="1">
        <v>10</v>
      </c>
      <c r="K491" s="1" t="s">
        <v>316</v>
      </c>
      <c r="N491" s="1" t="s">
        <v>312</v>
      </c>
      <c r="O491" s="1">
        <v>791.4</v>
      </c>
      <c r="P491" s="1" t="s">
        <v>318</v>
      </c>
    </row>
    <row r="492" spans="1:16" x14ac:dyDescent="0.35">
      <c r="A492" t="s">
        <v>181</v>
      </c>
      <c r="B492" s="1" t="s">
        <v>182</v>
      </c>
      <c r="C492" s="1">
        <v>2002</v>
      </c>
      <c r="D492" s="1">
        <v>2002</v>
      </c>
      <c r="E492" s="1">
        <v>2000</v>
      </c>
      <c r="F492" s="1" t="s">
        <v>306</v>
      </c>
      <c r="G492" s="1" t="s">
        <v>307</v>
      </c>
      <c r="H492" s="1" t="s">
        <v>387</v>
      </c>
      <c r="I492" s="1" t="s">
        <v>315</v>
      </c>
      <c r="J492" s="1">
        <v>12</v>
      </c>
      <c r="K492" s="1" t="s">
        <v>316</v>
      </c>
      <c r="N492" s="1" t="s">
        <v>312</v>
      </c>
      <c r="O492" s="1">
        <v>1140</v>
      </c>
      <c r="P492" s="1" t="s">
        <v>318</v>
      </c>
    </row>
    <row r="493" spans="1:16" x14ac:dyDescent="0.35">
      <c r="A493" t="s">
        <v>181</v>
      </c>
      <c r="B493" s="1" t="s">
        <v>182</v>
      </c>
      <c r="C493" s="1">
        <v>2002</v>
      </c>
      <c r="D493" s="1">
        <v>2002</v>
      </c>
      <c r="E493" s="1">
        <v>2000</v>
      </c>
      <c r="F493" s="1" t="s">
        <v>306</v>
      </c>
      <c r="G493" s="1" t="s">
        <v>307</v>
      </c>
      <c r="H493" s="1" t="s">
        <v>387</v>
      </c>
      <c r="I493" s="1" t="s">
        <v>315</v>
      </c>
      <c r="J493" s="25" t="s">
        <v>319</v>
      </c>
      <c r="K493" s="1" t="s">
        <v>316</v>
      </c>
      <c r="N493" s="1" t="s">
        <v>313</v>
      </c>
      <c r="O493" s="1">
        <v>5.8</v>
      </c>
      <c r="P493" s="1" t="s">
        <v>318</v>
      </c>
    </row>
    <row r="494" spans="1:16" x14ac:dyDescent="0.35">
      <c r="A494" t="s">
        <v>181</v>
      </c>
      <c r="B494" s="1" t="s">
        <v>182</v>
      </c>
      <c r="C494" s="1">
        <v>2002</v>
      </c>
      <c r="D494" s="1">
        <v>2002</v>
      </c>
      <c r="E494" s="1">
        <v>2000</v>
      </c>
      <c r="F494" s="1" t="s">
        <v>306</v>
      </c>
      <c r="G494" s="1" t="s">
        <v>307</v>
      </c>
      <c r="H494" s="1" t="s">
        <v>387</v>
      </c>
      <c r="I494" s="1" t="s">
        <v>315</v>
      </c>
      <c r="J494" s="26" t="s">
        <v>322</v>
      </c>
      <c r="K494" s="1" t="s">
        <v>316</v>
      </c>
      <c r="N494" s="1" t="s">
        <v>313</v>
      </c>
      <c r="O494" s="1">
        <v>8.6</v>
      </c>
      <c r="P494" s="1" t="s">
        <v>318</v>
      </c>
    </row>
    <row r="495" spans="1:16" x14ac:dyDescent="0.35">
      <c r="A495" t="s">
        <v>181</v>
      </c>
      <c r="B495" s="1" t="s">
        <v>182</v>
      </c>
      <c r="C495" s="1">
        <v>2002</v>
      </c>
      <c r="D495" s="1">
        <v>2002</v>
      </c>
      <c r="E495" s="1">
        <v>2000</v>
      </c>
      <c r="F495" s="1" t="s">
        <v>306</v>
      </c>
      <c r="G495" s="1" t="s">
        <v>307</v>
      </c>
      <c r="H495" s="1" t="s">
        <v>387</v>
      </c>
      <c r="I495" s="1" t="s">
        <v>315</v>
      </c>
      <c r="J495" s="1">
        <v>1</v>
      </c>
      <c r="K495" s="1" t="s">
        <v>316</v>
      </c>
      <c r="N495" s="1" t="s">
        <v>313</v>
      </c>
      <c r="O495" s="1">
        <v>13</v>
      </c>
      <c r="P495" s="1" t="s">
        <v>318</v>
      </c>
    </row>
    <row r="496" spans="1:16" x14ac:dyDescent="0.35">
      <c r="A496" t="s">
        <v>181</v>
      </c>
      <c r="B496" s="1" t="s">
        <v>182</v>
      </c>
      <c r="C496" s="1">
        <v>2002</v>
      </c>
      <c r="D496" s="1">
        <v>2002</v>
      </c>
      <c r="E496" s="1">
        <v>2000</v>
      </c>
      <c r="F496" s="1" t="s">
        <v>306</v>
      </c>
      <c r="G496" s="1" t="s">
        <v>307</v>
      </c>
      <c r="H496" s="1" t="s">
        <v>387</v>
      </c>
      <c r="I496" s="1" t="s">
        <v>315</v>
      </c>
      <c r="J496" s="1">
        <v>1.5</v>
      </c>
      <c r="K496" s="1" t="s">
        <v>316</v>
      </c>
      <c r="N496" s="1" t="s">
        <v>313</v>
      </c>
      <c r="O496" s="1">
        <v>28.8</v>
      </c>
      <c r="P496" s="1" t="s">
        <v>318</v>
      </c>
    </row>
    <row r="497" spans="1:16" x14ac:dyDescent="0.35">
      <c r="A497" t="s">
        <v>181</v>
      </c>
      <c r="B497" s="1" t="s">
        <v>182</v>
      </c>
      <c r="C497" s="1">
        <v>2002</v>
      </c>
      <c r="D497" s="1">
        <v>2002</v>
      </c>
      <c r="E497" s="1">
        <v>2000</v>
      </c>
      <c r="F497" s="1" t="s">
        <v>306</v>
      </c>
      <c r="G497" s="1" t="s">
        <v>307</v>
      </c>
      <c r="H497" s="1" t="s">
        <v>387</v>
      </c>
      <c r="I497" s="1" t="s">
        <v>315</v>
      </c>
      <c r="J497" s="1">
        <v>2</v>
      </c>
      <c r="K497" s="1" t="s">
        <v>316</v>
      </c>
      <c r="N497" s="1" t="s">
        <v>313</v>
      </c>
      <c r="O497" s="1">
        <v>46.6</v>
      </c>
      <c r="P497" s="1" t="s">
        <v>318</v>
      </c>
    </row>
    <row r="498" spans="1:16" x14ac:dyDescent="0.35">
      <c r="A498" t="s">
        <v>181</v>
      </c>
      <c r="B498" s="1" t="s">
        <v>182</v>
      </c>
      <c r="C498" s="1">
        <v>2002</v>
      </c>
      <c r="D498" s="1">
        <v>2002</v>
      </c>
      <c r="E498" s="1">
        <v>2000</v>
      </c>
      <c r="F498" s="1" t="s">
        <v>306</v>
      </c>
      <c r="G498" s="1" t="s">
        <v>307</v>
      </c>
      <c r="H498" s="1" t="s">
        <v>387</v>
      </c>
      <c r="I498" s="1" t="s">
        <v>315</v>
      </c>
      <c r="J498" s="1">
        <v>3</v>
      </c>
      <c r="K498" s="1" t="s">
        <v>316</v>
      </c>
      <c r="N498" s="1" t="s">
        <v>313</v>
      </c>
      <c r="O498" s="1">
        <v>79.7</v>
      </c>
      <c r="P498" s="1" t="s">
        <v>318</v>
      </c>
    </row>
    <row r="499" spans="1:16" x14ac:dyDescent="0.35">
      <c r="A499" t="s">
        <v>181</v>
      </c>
      <c r="B499" s="1" t="s">
        <v>182</v>
      </c>
      <c r="C499" s="1">
        <v>2002</v>
      </c>
      <c r="D499" s="1">
        <v>2002</v>
      </c>
      <c r="E499" s="1">
        <v>2000</v>
      </c>
      <c r="F499" s="1" t="s">
        <v>306</v>
      </c>
      <c r="G499" s="1" t="s">
        <v>307</v>
      </c>
      <c r="H499" s="1" t="s">
        <v>387</v>
      </c>
      <c r="I499" s="1" t="s">
        <v>315</v>
      </c>
      <c r="J499" s="1">
        <v>4</v>
      </c>
      <c r="K499" s="1" t="s">
        <v>316</v>
      </c>
      <c r="N499" s="1" t="s">
        <v>313</v>
      </c>
      <c r="O499" s="1">
        <v>141.80000000000001</v>
      </c>
      <c r="P499" s="1" t="s">
        <v>318</v>
      </c>
    </row>
    <row r="500" spans="1:16" x14ac:dyDescent="0.35">
      <c r="A500" t="s">
        <v>181</v>
      </c>
      <c r="B500" s="1" t="s">
        <v>182</v>
      </c>
      <c r="C500" s="1">
        <v>2002</v>
      </c>
      <c r="D500" s="1">
        <v>2002</v>
      </c>
      <c r="E500" s="1">
        <v>2000</v>
      </c>
      <c r="F500" s="1" t="s">
        <v>306</v>
      </c>
      <c r="G500" s="1" t="s">
        <v>307</v>
      </c>
      <c r="H500" s="1" t="s">
        <v>387</v>
      </c>
      <c r="I500" s="1" t="s">
        <v>315</v>
      </c>
      <c r="J500" s="1">
        <v>6</v>
      </c>
      <c r="K500" s="1" t="s">
        <v>316</v>
      </c>
      <c r="N500" s="1" t="s">
        <v>313</v>
      </c>
      <c r="O500" s="1">
        <v>283.7</v>
      </c>
      <c r="P500" s="1" t="s">
        <v>318</v>
      </c>
    </row>
    <row r="501" spans="1:16" x14ac:dyDescent="0.35">
      <c r="A501" t="s">
        <v>181</v>
      </c>
      <c r="B501" s="1" t="s">
        <v>182</v>
      </c>
      <c r="C501" s="1">
        <v>2002</v>
      </c>
      <c r="D501" s="1">
        <v>2002</v>
      </c>
      <c r="E501" s="1">
        <v>2000</v>
      </c>
      <c r="F501" s="1" t="s">
        <v>306</v>
      </c>
      <c r="G501" s="1" t="s">
        <v>307</v>
      </c>
      <c r="H501" s="1" t="s">
        <v>387</v>
      </c>
      <c r="I501" s="1" t="s">
        <v>315</v>
      </c>
      <c r="J501" s="1">
        <v>8</v>
      </c>
      <c r="K501" s="1" t="s">
        <v>316</v>
      </c>
      <c r="N501" s="1" t="s">
        <v>313</v>
      </c>
      <c r="O501" s="1">
        <v>514.1</v>
      </c>
      <c r="P501" s="1" t="s">
        <v>318</v>
      </c>
    </row>
    <row r="502" spans="1:16" x14ac:dyDescent="0.35">
      <c r="A502" t="s">
        <v>181</v>
      </c>
      <c r="B502" s="1" t="s">
        <v>182</v>
      </c>
      <c r="C502" s="1">
        <v>2002</v>
      </c>
      <c r="D502" s="1">
        <v>2002</v>
      </c>
      <c r="E502" s="1">
        <v>2000</v>
      </c>
      <c r="F502" s="1" t="s">
        <v>306</v>
      </c>
      <c r="G502" s="1" t="s">
        <v>307</v>
      </c>
      <c r="H502" s="1" t="s">
        <v>387</v>
      </c>
      <c r="I502" s="1" t="s">
        <v>315</v>
      </c>
      <c r="J502" s="1">
        <v>10</v>
      </c>
      <c r="K502" s="1" t="s">
        <v>316</v>
      </c>
      <c r="N502" s="1" t="s">
        <v>313</v>
      </c>
      <c r="O502" s="1">
        <v>851</v>
      </c>
      <c r="P502" s="1" t="s">
        <v>318</v>
      </c>
    </row>
    <row r="503" spans="1:16" x14ac:dyDescent="0.35">
      <c r="A503" t="s">
        <v>181</v>
      </c>
      <c r="B503" s="1" t="s">
        <v>182</v>
      </c>
      <c r="C503" s="1">
        <v>2002</v>
      </c>
      <c r="D503" s="1">
        <v>2002</v>
      </c>
      <c r="E503" s="1">
        <v>2000</v>
      </c>
      <c r="F503" s="1" t="s">
        <v>306</v>
      </c>
      <c r="G503" s="1" t="s">
        <v>307</v>
      </c>
      <c r="H503" s="1" t="s">
        <v>387</v>
      </c>
      <c r="I503" s="1" t="s">
        <v>315</v>
      </c>
      <c r="J503" s="1">
        <v>12</v>
      </c>
      <c r="K503" s="1" t="s">
        <v>316</v>
      </c>
      <c r="N503" s="1" t="s">
        <v>313</v>
      </c>
      <c r="O503" s="1">
        <v>1224</v>
      </c>
      <c r="P503" s="1" t="s">
        <v>318</v>
      </c>
    </row>
    <row r="504" spans="1:16" x14ac:dyDescent="0.35">
      <c r="A504" t="s">
        <v>181</v>
      </c>
      <c r="B504" s="1" t="s">
        <v>182</v>
      </c>
      <c r="C504" s="1">
        <v>2000</v>
      </c>
      <c r="D504" s="1">
        <v>2000</v>
      </c>
      <c r="E504" s="1">
        <v>2000</v>
      </c>
      <c r="F504" s="1" t="s">
        <v>306</v>
      </c>
      <c r="G504" s="1" t="s">
        <v>307</v>
      </c>
      <c r="H504" s="1" t="s">
        <v>308</v>
      </c>
      <c r="I504" s="1" t="s">
        <v>309</v>
      </c>
      <c r="J504" s="1">
        <v>25000</v>
      </c>
      <c r="K504" s="1" t="s">
        <v>310</v>
      </c>
      <c r="N504" s="1" t="s">
        <v>312</v>
      </c>
      <c r="O504" s="1">
        <v>2.6</v>
      </c>
      <c r="P504" s="1" t="s">
        <v>311</v>
      </c>
    </row>
    <row r="505" spans="1:16" x14ac:dyDescent="0.35">
      <c r="A505" t="s">
        <v>181</v>
      </c>
      <c r="B505" s="1" t="s">
        <v>182</v>
      </c>
      <c r="C505" s="1">
        <v>2000</v>
      </c>
      <c r="D505" s="1">
        <v>2000</v>
      </c>
      <c r="E505" s="1">
        <v>2000</v>
      </c>
      <c r="F505" s="1" t="s">
        <v>306</v>
      </c>
      <c r="G505" s="1" t="s">
        <v>307</v>
      </c>
      <c r="H505" s="1" t="s">
        <v>308</v>
      </c>
      <c r="I505" s="1" t="s">
        <v>309</v>
      </c>
      <c r="J505" s="1">
        <v>225000</v>
      </c>
      <c r="K505" s="1" t="s">
        <v>310</v>
      </c>
      <c r="N505" s="1" t="s">
        <v>312</v>
      </c>
      <c r="O505" s="1">
        <v>1.73</v>
      </c>
      <c r="P505" s="1" t="s">
        <v>311</v>
      </c>
    </row>
    <row r="506" spans="1:16" x14ac:dyDescent="0.35">
      <c r="A506" t="s">
        <v>181</v>
      </c>
      <c r="B506" s="1" t="s">
        <v>182</v>
      </c>
      <c r="C506" s="1">
        <v>2000</v>
      </c>
      <c r="D506" s="1">
        <v>2000</v>
      </c>
      <c r="E506" s="1">
        <v>2000</v>
      </c>
      <c r="F506" s="1" t="s">
        <v>306</v>
      </c>
      <c r="G506" s="1" t="s">
        <v>307</v>
      </c>
      <c r="H506" s="1" t="s">
        <v>308</v>
      </c>
      <c r="I506" s="1" t="s">
        <v>309</v>
      </c>
      <c r="J506" s="1">
        <v>250000</v>
      </c>
      <c r="K506" s="1" t="s">
        <v>310</v>
      </c>
      <c r="N506" s="1" t="s">
        <v>312</v>
      </c>
      <c r="O506" s="1">
        <v>1.28</v>
      </c>
      <c r="P506" s="1" t="s">
        <v>311</v>
      </c>
    </row>
    <row r="507" spans="1:16" x14ac:dyDescent="0.35">
      <c r="A507" t="s">
        <v>181</v>
      </c>
      <c r="B507" s="1" t="s">
        <v>182</v>
      </c>
      <c r="C507" s="1">
        <v>2000</v>
      </c>
      <c r="D507" s="1">
        <v>2000</v>
      </c>
      <c r="E507" s="1">
        <v>2000</v>
      </c>
      <c r="F507" s="1" t="s">
        <v>306</v>
      </c>
      <c r="G507" s="1" t="s">
        <v>307</v>
      </c>
      <c r="H507" s="1" t="s">
        <v>308</v>
      </c>
      <c r="I507" s="1" t="s">
        <v>309</v>
      </c>
      <c r="J507" s="1">
        <v>25000</v>
      </c>
      <c r="K507" s="1" t="s">
        <v>310</v>
      </c>
      <c r="N507" s="1" t="s">
        <v>313</v>
      </c>
      <c r="O507" s="1">
        <v>3.0739999999999998</v>
      </c>
      <c r="P507" s="1" t="s">
        <v>311</v>
      </c>
    </row>
    <row r="508" spans="1:16" x14ac:dyDescent="0.35">
      <c r="A508" t="s">
        <v>181</v>
      </c>
      <c r="B508" s="1" t="s">
        <v>182</v>
      </c>
      <c r="C508" s="1">
        <v>2000</v>
      </c>
      <c r="D508" s="1">
        <v>2000</v>
      </c>
      <c r="E508" s="1">
        <v>2000</v>
      </c>
      <c r="F508" s="1" t="s">
        <v>306</v>
      </c>
      <c r="G508" s="1" t="s">
        <v>307</v>
      </c>
      <c r="H508" s="1" t="s">
        <v>308</v>
      </c>
      <c r="I508" s="1" t="s">
        <v>309</v>
      </c>
      <c r="J508" s="1">
        <v>225000</v>
      </c>
      <c r="K508" s="1" t="s">
        <v>310</v>
      </c>
      <c r="N508" s="1" t="s">
        <v>313</v>
      </c>
      <c r="O508" s="1">
        <v>2.266</v>
      </c>
      <c r="P508" s="1" t="s">
        <v>311</v>
      </c>
    </row>
    <row r="509" spans="1:16" x14ac:dyDescent="0.35">
      <c r="A509" t="s">
        <v>181</v>
      </c>
      <c r="B509" s="1" t="s">
        <v>182</v>
      </c>
      <c r="C509" s="1">
        <v>2000</v>
      </c>
      <c r="D509" s="1">
        <v>2000</v>
      </c>
      <c r="E509" s="1">
        <v>2000</v>
      </c>
      <c r="F509" s="1" t="s">
        <v>306</v>
      </c>
      <c r="G509" s="1" t="s">
        <v>307</v>
      </c>
      <c r="H509" s="1" t="s">
        <v>308</v>
      </c>
      <c r="I509" s="1" t="s">
        <v>309</v>
      </c>
      <c r="J509" s="1">
        <v>2250000</v>
      </c>
      <c r="K509" s="1" t="s">
        <v>310</v>
      </c>
      <c r="N509" s="1" t="s">
        <v>313</v>
      </c>
      <c r="O509" s="1">
        <v>1.661</v>
      </c>
      <c r="P509" s="1" t="s">
        <v>311</v>
      </c>
    </row>
    <row r="510" spans="1:16" x14ac:dyDescent="0.35">
      <c r="A510" t="s">
        <v>181</v>
      </c>
      <c r="B510" s="1" t="s">
        <v>182</v>
      </c>
      <c r="C510" s="1">
        <v>2000</v>
      </c>
      <c r="D510" s="1">
        <v>2000</v>
      </c>
      <c r="E510" s="1">
        <v>2000</v>
      </c>
      <c r="F510" s="1" t="s">
        <v>306</v>
      </c>
      <c r="G510" s="1" t="s">
        <v>307</v>
      </c>
      <c r="H510" s="1" t="s">
        <v>308</v>
      </c>
      <c r="I510" s="1" t="s">
        <v>309</v>
      </c>
      <c r="J510" s="1">
        <v>2500000</v>
      </c>
      <c r="K510" s="1" t="s">
        <v>310</v>
      </c>
      <c r="N510" s="1" t="s">
        <v>313</v>
      </c>
      <c r="O510" s="1">
        <v>1.28</v>
      </c>
      <c r="P510" s="1" t="s">
        <v>311</v>
      </c>
    </row>
    <row r="511" spans="1:16" x14ac:dyDescent="0.35">
      <c r="A511" t="s">
        <v>181</v>
      </c>
      <c r="B511" s="1" t="s">
        <v>182</v>
      </c>
      <c r="C511" s="1">
        <v>2000</v>
      </c>
      <c r="D511" s="1">
        <v>2000</v>
      </c>
      <c r="E511" s="1">
        <v>2000</v>
      </c>
      <c r="F511" s="1" t="s">
        <v>306</v>
      </c>
      <c r="G511" s="1" t="s">
        <v>307</v>
      </c>
      <c r="H511" s="1" t="s">
        <v>314</v>
      </c>
      <c r="I511" s="1" t="s">
        <v>315</v>
      </c>
      <c r="J511" s="25" t="s">
        <v>319</v>
      </c>
      <c r="K511" s="1" t="s">
        <v>316</v>
      </c>
      <c r="N511" s="1" t="s">
        <v>317</v>
      </c>
      <c r="O511" s="1">
        <v>6.5</v>
      </c>
      <c r="P511" s="1" t="s">
        <v>318</v>
      </c>
    </row>
    <row r="512" spans="1:16" x14ac:dyDescent="0.35">
      <c r="A512" t="s">
        <v>181</v>
      </c>
      <c r="B512" s="1" t="s">
        <v>182</v>
      </c>
      <c r="C512" s="1">
        <v>2000</v>
      </c>
      <c r="D512" s="1">
        <v>2000</v>
      </c>
      <c r="E512" s="1">
        <v>2000</v>
      </c>
      <c r="F512" s="1" t="s">
        <v>306</v>
      </c>
      <c r="G512" s="1" t="s">
        <v>307</v>
      </c>
      <c r="H512" s="1" t="s">
        <v>314</v>
      </c>
      <c r="I512" s="1" t="s">
        <v>315</v>
      </c>
      <c r="J512" s="26" t="s">
        <v>322</v>
      </c>
      <c r="K512" s="1" t="s">
        <v>316</v>
      </c>
      <c r="N512" s="1" t="s">
        <v>317</v>
      </c>
      <c r="O512" s="1">
        <v>9.8000000000000007</v>
      </c>
      <c r="P512" s="1" t="s">
        <v>318</v>
      </c>
    </row>
    <row r="513" spans="1:16" x14ac:dyDescent="0.35">
      <c r="A513" t="s">
        <v>181</v>
      </c>
      <c r="B513" s="1" t="s">
        <v>182</v>
      </c>
      <c r="C513" s="1">
        <v>2000</v>
      </c>
      <c r="D513" s="1">
        <v>2000</v>
      </c>
      <c r="E513" s="1">
        <v>2000</v>
      </c>
      <c r="F513" s="1" t="s">
        <v>306</v>
      </c>
      <c r="G513" s="1" t="s">
        <v>307</v>
      </c>
      <c r="H513" s="1" t="s">
        <v>314</v>
      </c>
      <c r="I513" s="1" t="s">
        <v>315</v>
      </c>
      <c r="J513" s="1">
        <v>1</v>
      </c>
      <c r="K513" s="1" t="s">
        <v>316</v>
      </c>
      <c r="N513" s="1" t="s">
        <v>317</v>
      </c>
      <c r="O513" s="1">
        <v>14.7</v>
      </c>
      <c r="P513" s="1" t="s">
        <v>318</v>
      </c>
    </row>
    <row r="514" spans="1:16" x14ac:dyDescent="0.35">
      <c r="A514" t="s">
        <v>181</v>
      </c>
      <c r="B514" s="1" t="s">
        <v>182</v>
      </c>
      <c r="C514" s="1">
        <v>2000</v>
      </c>
      <c r="D514" s="1">
        <v>2000</v>
      </c>
      <c r="E514" s="1">
        <v>2000</v>
      </c>
      <c r="F514" s="1" t="s">
        <v>306</v>
      </c>
      <c r="G514" s="1" t="s">
        <v>307</v>
      </c>
      <c r="H514" s="1" t="s">
        <v>314</v>
      </c>
      <c r="I514" s="1" t="s">
        <v>315</v>
      </c>
      <c r="J514" s="1">
        <v>1.5</v>
      </c>
      <c r="K514" s="1" t="s">
        <v>316</v>
      </c>
      <c r="N514" s="1" t="s">
        <v>317</v>
      </c>
      <c r="O514" s="1">
        <v>33.1</v>
      </c>
      <c r="P514" s="1" t="s">
        <v>318</v>
      </c>
    </row>
    <row r="515" spans="1:16" x14ac:dyDescent="0.35">
      <c r="A515" t="s">
        <v>181</v>
      </c>
      <c r="B515" s="1" t="s">
        <v>182</v>
      </c>
      <c r="C515" s="1">
        <v>2000</v>
      </c>
      <c r="D515" s="1">
        <v>2000</v>
      </c>
      <c r="E515" s="1">
        <v>2000</v>
      </c>
      <c r="F515" s="1" t="s">
        <v>306</v>
      </c>
      <c r="G515" s="1" t="s">
        <v>307</v>
      </c>
      <c r="H515" s="1" t="s">
        <v>314</v>
      </c>
      <c r="I515" s="1" t="s">
        <v>315</v>
      </c>
      <c r="J515" s="1">
        <v>2</v>
      </c>
      <c r="K515" s="1" t="s">
        <v>316</v>
      </c>
      <c r="N515" s="1" t="s">
        <v>317</v>
      </c>
      <c r="O515" s="1">
        <v>56.4</v>
      </c>
      <c r="P515" s="1" t="s">
        <v>318</v>
      </c>
    </row>
    <row r="516" spans="1:16" x14ac:dyDescent="0.35">
      <c r="A516" t="s">
        <v>181</v>
      </c>
      <c r="B516" s="1" t="s">
        <v>182</v>
      </c>
      <c r="C516" s="1">
        <v>2000</v>
      </c>
      <c r="D516" s="1">
        <v>2000</v>
      </c>
      <c r="E516" s="1">
        <v>2000</v>
      </c>
      <c r="F516" s="1" t="s">
        <v>306</v>
      </c>
      <c r="G516" s="1" t="s">
        <v>307</v>
      </c>
      <c r="H516" s="1" t="s">
        <v>314</v>
      </c>
      <c r="I516" s="1" t="s">
        <v>315</v>
      </c>
      <c r="J516" s="1">
        <v>3</v>
      </c>
      <c r="K516" s="1" t="s">
        <v>316</v>
      </c>
      <c r="N516" s="1" t="s">
        <v>317</v>
      </c>
      <c r="O516" s="1">
        <v>119.9</v>
      </c>
      <c r="P516" s="1" t="s">
        <v>318</v>
      </c>
    </row>
    <row r="517" spans="1:16" x14ac:dyDescent="0.35">
      <c r="A517" t="s">
        <v>181</v>
      </c>
      <c r="B517" s="1" t="s">
        <v>182</v>
      </c>
      <c r="C517" s="1">
        <v>2000</v>
      </c>
      <c r="D517" s="1">
        <v>2000</v>
      </c>
      <c r="E517" s="1">
        <v>2000</v>
      </c>
      <c r="F517" s="1" t="s">
        <v>306</v>
      </c>
      <c r="G517" s="1" t="s">
        <v>307</v>
      </c>
      <c r="H517" s="1" t="s">
        <v>314</v>
      </c>
      <c r="I517" s="1" t="s">
        <v>315</v>
      </c>
      <c r="J517" s="1">
        <v>4</v>
      </c>
      <c r="K517" s="1" t="s">
        <v>316</v>
      </c>
      <c r="N517" s="1" t="s">
        <v>317</v>
      </c>
      <c r="O517" s="1">
        <v>197.4</v>
      </c>
      <c r="P517" s="1" t="s">
        <v>318</v>
      </c>
    </row>
    <row r="518" spans="1:16" x14ac:dyDescent="0.35">
      <c r="A518" t="s">
        <v>181</v>
      </c>
      <c r="B518" s="1" t="s">
        <v>182</v>
      </c>
      <c r="C518" s="1">
        <v>2000</v>
      </c>
      <c r="D518" s="1">
        <v>2000</v>
      </c>
      <c r="E518" s="1">
        <v>2000</v>
      </c>
      <c r="F518" s="1" t="s">
        <v>306</v>
      </c>
      <c r="G518" s="1" t="s">
        <v>307</v>
      </c>
      <c r="H518" s="1" t="s">
        <v>314</v>
      </c>
      <c r="I518" s="1" t="s">
        <v>315</v>
      </c>
      <c r="J518" s="1">
        <v>6</v>
      </c>
      <c r="K518" s="1" t="s">
        <v>316</v>
      </c>
      <c r="N518" s="1" t="s">
        <v>317</v>
      </c>
      <c r="O518" s="1">
        <v>357.2</v>
      </c>
      <c r="P518" s="1" t="s">
        <v>318</v>
      </c>
    </row>
    <row r="519" spans="1:16" x14ac:dyDescent="0.35">
      <c r="A519" t="s">
        <v>181</v>
      </c>
      <c r="B519" s="1" t="s">
        <v>182</v>
      </c>
      <c r="C519" s="1">
        <v>2000</v>
      </c>
      <c r="D519" s="1">
        <v>2000</v>
      </c>
      <c r="E519" s="1">
        <v>2000</v>
      </c>
      <c r="F519" s="1" t="s">
        <v>306</v>
      </c>
      <c r="G519" s="1" t="s">
        <v>307</v>
      </c>
      <c r="H519" s="1" t="s">
        <v>314</v>
      </c>
      <c r="I519" s="1" t="s">
        <v>315</v>
      </c>
      <c r="J519" s="1">
        <v>8</v>
      </c>
      <c r="K519" s="1" t="s">
        <v>316</v>
      </c>
      <c r="N519" s="1" t="s">
        <v>317</v>
      </c>
      <c r="O519" s="1">
        <v>855.4</v>
      </c>
      <c r="P519" s="1" t="s">
        <v>318</v>
      </c>
    </row>
    <row r="520" spans="1:16" x14ac:dyDescent="0.35">
      <c r="A520" t="s">
        <v>181</v>
      </c>
      <c r="B520" s="1" t="s">
        <v>182</v>
      </c>
      <c r="C520" s="1">
        <v>2000</v>
      </c>
      <c r="D520" s="1">
        <v>2000</v>
      </c>
      <c r="E520" s="1">
        <v>2000</v>
      </c>
      <c r="F520" s="1" t="s">
        <v>306</v>
      </c>
      <c r="G520" s="1" t="s">
        <v>307</v>
      </c>
      <c r="H520" s="1" t="s">
        <v>314</v>
      </c>
      <c r="I520" s="1" t="s">
        <v>315</v>
      </c>
      <c r="J520" s="1">
        <v>10</v>
      </c>
      <c r="K520" s="1" t="s">
        <v>316</v>
      </c>
      <c r="N520" s="1" t="s">
        <v>317</v>
      </c>
      <c r="O520" s="1">
        <v>1290.2</v>
      </c>
      <c r="P520" s="1" t="s">
        <v>318</v>
      </c>
    </row>
    <row r="521" spans="1:16" x14ac:dyDescent="0.35">
      <c r="A521" t="s">
        <v>181</v>
      </c>
      <c r="B521" s="1" t="s">
        <v>182</v>
      </c>
      <c r="C521" s="1">
        <v>2000</v>
      </c>
      <c r="D521" s="1">
        <v>2000</v>
      </c>
      <c r="E521" s="1">
        <v>2000</v>
      </c>
      <c r="F521" s="1" t="s">
        <v>306</v>
      </c>
      <c r="G521" s="1" t="s">
        <v>307</v>
      </c>
      <c r="H521" s="1" t="s">
        <v>314</v>
      </c>
      <c r="I521" s="1" t="s">
        <v>315</v>
      </c>
      <c r="J521" s="1">
        <v>12</v>
      </c>
      <c r="K521" s="1" t="s">
        <v>316</v>
      </c>
      <c r="N521" s="1" t="s">
        <v>317</v>
      </c>
      <c r="O521" s="1">
        <v>1451.1</v>
      </c>
      <c r="P521" s="1" t="s">
        <v>318</v>
      </c>
    </row>
    <row r="522" spans="1:16" x14ac:dyDescent="0.35">
      <c r="A522" t="s">
        <v>181</v>
      </c>
      <c r="B522" s="1" t="s">
        <v>182</v>
      </c>
      <c r="C522" s="1">
        <v>2000</v>
      </c>
      <c r="D522" s="1">
        <v>2000</v>
      </c>
      <c r="E522" s="1">
        <v>2000</v>
      </c>
      <c r="F522" s="1" t="s">
        <v>306</v>
      </c>
      <c r="G522" s="1" t="s">
        <v>307</v>
      </c>
      <c r="H522" s="1" t="s">
        <v>308</v>
      </c>
      <c r="I522" s="1" t="s">
        <v>309</v>
      </c>
      <c r="J522" s="1" t="s">
        <v>323</v>
      </c>
      <c r="N522" s="1" t="s">
        <v>317</v>
      </c>
      <c r="O522" s="1">
        <v>2.0499999999999998</v>
      </c>
      <c r="P522" s="1" t="s">
        <v>311</v>
      </c>
    </row>
    <row r="523" spans="1:16" x14ac:dyDescent="0.35">
      <c r="A523" t="s">
        <v>181</v>
      </c>
      <c r="B523" s="1" t="s">
        <v>182</v>
      </c>
      <c r="C523" s="1">
        <v>2000</v>
      </c>
      <c r="D523" s="1">
        <v>2000</v>
      </c>
      <c r="E523" s="1">
        <v>2000</v>
      </c>
      <c r="F523" s="1" t="s">
        <v>306</v>
      </c>
      <c r="G523" s="1" t="s">
        <v>307</v>
      </c>
      <c r="H523" s="1" t="s">
        <v>308</v>
      </c>
      <c r="I523" s="1" t="s">
        <v>309</v>
      </c>
      <c r="J523" s="1" t="s">
        <v>324</v>
      </c>
      <c r="N523" s="1" t="s">
        <v>317</v>
      </c>
      <c r="O523" s="1">
        <v>2.19</v>
      </c>
      <c r="P523" s="1" t="s">
        <v>311</v>
      </c>
    </row>
    <row r="524" spans="1:16" x14ac:dyDescent="0.35">
      <c r="A524" t="s">
        <v>181</v>
      </c>
      <c r="B524" s="1" t="s">
        <v>182</v>
      </c>
      <c r="C524" s="1">
        <v>2000</v>
      </c>
      <c r="D524" s="1">
        <v>2000</v>
      </c>
      <c r="E524" s="1">
        <v>2000</v>
      </c>
      <c r="F524" s="1" t="s">
        <v>306</v>
      </c>
      <c r="G524" s="1" t="s">
        <v>424</v>
      </c>
      <c r="H524" s="1" t="s">
        <v>314</v>
      </c>
      <c r="I524" s="1" t="s">
        <v>325</v>
      </c>
      <c r="N524" s="1" t="s">
        <v>312</v>
      </c>
      <c r="O524" s="1">
        <v>352.8</v>
      </c>
      <c r="P524" s="1" t="s">
        <v>326</v>
      </c>
    </row>
    <row r="525" spans="1:16" x14ac:dyDescent="0.35">
      <c r="A525" t="s">
        <v>181</v>
      </c>
      <c r="B525" s="1" t="s">
        <v>182</v>
      </c>
      <c r="C525" s="1">
        <v>2000</v>
      </c>
      <c r="D525" s="1">
        <v>2000</v>
      </c>
      <c r="E525" s="1">
        <v>2000</v>
      </c>
      <c r="F525" s="1" t="s">
        <v>306</v>
      </c>
      <c r="G525" s="1" t="s">
        <v>424</v>
      </c>
      <c r="H525" s="1" t="s">
        <v>314</v>
      </c>
      <c r="I525" s="1" t="s">
        <v>325</v>
      </c>
      <c r="N525" s="1" t="s">
        <v>313</v>
      </c>
      <c r="O525" s="1">
        <v>396</v>
      </c>
      <c r="P525" s="1" t="s">
        <v>326</v>
      </c>
    </row>
    <row r="526" spans="1:16" x14ac:dyDescent="0.35">
      <c r="A526" t="s">
        <v>181</v>
      </c>
      <c r="B526" s="1" t="s">
        <v>182</v>
      </c>
      <c r="C526" s="1">
        <v>2000</v>
      </c>
      <c r="D526" s="1">
        <v>2000</v>
      </c>
      <c r="E526" s="1">
        <v>2000</v>
      </c>
      <c r="F526" s="1" t="s">
        <v>306</v>
      </c>
      <c r="G526" s="1" t="s">
        <v>307</v>
      </c>
      <c r="H526" s="1" t="s">
        <v>387</v>
      </c>
      <c r="I526" s="1" t="s">
        <v>315</v>
      </c>
      <c r="J526" s="25" t="s">
        <v>319</v>
      </c>
      <c r="K526" s="1" t="s">
        <v>316</v>
      </c>
      <c r="N526" s="1" t="s">
        <v>312</v>
      </c>
      <c r="O526" s="1">
        <v>5.2</v>
      </c>
      <c r="P526" s="1" t="s">
        <v>318</v>
      </c>
    </row>
    <row r="527" spans="1:16" x14ac:dyDescent="0.35">
      <c r="A527" t="s">
        <v>181</v>
      </c>
      <c r="B527" s="1" t="s">
        <v>182</v>
      </c>
      <c r="C527" s="1">
        <v>2000</v>
      </c>
      <c r="D527" s="1">
        <v>2000</v>
      </c>
      <c r="E527" s="1">
        <v>2000</v>
      </c>
      <c r="F527" s="1" t="s">
        <v>306</v>
      </c>
      <c r="G527" s="1" t="s">
        <v>307</v>
      </c>
      <c r="H527" s="1" t="s">
        <v>387</v>
      </c>
      <c r="I527" s="1" t="s">
        <v>315</v>
      </c>
      <c r="J527" s="26" t="s">
        <v>322</v>
      </c>
      <c r="K527" s="1" t="s">
        <v>316</v>
      </c>
      <c r="N527" s="1" t="s">
        <v>312</v>
      </c>
      <c r="O527" s="1">
        <v>7.8</v>
      </c>
      <c r="P527" s="1" t="s">
        <v>318</v>
      </c>
    </row>
    <row r="528" spans="1:16" x14ac:dyDescent="0.35">
      <c r="A528" t="s">
        <v>181</v>
      </c>
      <c r="B528" s="1" t="s">
        <v>182</v>
      </c>
      <c r="C528" s="1">
        <v>2000</v>
      </c>
      <c r="D528" s="1">
        <v>2000</v>
      </c>
      <c r="E528" s="1">
        <v>2000</v>
      </c>
      <c r="F528" s="1" t="s">
        <v>306</v>
      </c>
      <c r="G528" s="1" t="s">
        <v>307</v>
      </c>
      <c r="H528" s="1" t="s">
        <v>387</v>
      </c>
      <c r="I528" s="1" t="s">
        <v>315</v>
      </c>
      <c r="J528" s="1">
        <v>1</v>
      </c>
      <c r="K528" s="1" t="s">
        <v>316</v>
      </c>
      <c r="N528" s="1" t="s">
        <v>312</v>
      </c>
      <c r="O528" s="1">
        <v>12.1</v>
      </c>
      <c r="P528" s="1" t="s">
        <v>318</v>
      </c>
    </row>
    <row r="529" spans="1:16" x14ac:dyDescent="0.35">
      <c r="A529" t="s">
        <v>181</v>
      </c>
      <c r="B529" s="1" t="s">
        <v>182</v>
      </c>
      <c r="C529" s="1">
        <v>2000</v>
      </c>
      <c r="D529" s="1">
        <v>2000</v>
      </c>
      <c r="E529" s="1">
        <v>2000</v>
      </c>
      <c r="F529" s="1" t="s">
        <v>306</v>
      </c>
      <c r="G529" s="1" t="s">
        <v>307</v>
      </c>
      <c r="H529" s="1" t="s">
        <v>387</v>
      </c>
      <c r="I529" s="1" t="s">
        <v>315</v>
      </c>
      <c r="J529" s="1">
        <v>1.5</v>
      </c>
      <c r="K529" s="1" t="s">
        <v>316</v>
      </c>
      <c r="N529" s="1" t="s">
        <v>312</v>
      </c>
      <c r="O529" s="1">
        <v>26.8</v>
      </c>
      <c r="P529" s="1" t="s">
        <v>318</v>
      </c>
    </row>
    <row r="530" spans="1:16" x14ac:dyDescent="0.35">
      <c r="A530" t="s">
        <v>181</v>
      </c>
      <c r="B530" s="1" t="s">
        <v>182</v>
      </c>
      <c r="C530" s="1">
        <v>2000</v>
      </c>
      <c r="D530" s="1">
        <v>2000</v>
      </c>
      <c r="E530" s="1">
        <v>2000</v>
      </c>
      <c r="F530" s="1" t="s">
        <v>306</v>
      </c>
      <c r="G530" s="1" t="s">
        <v>307</v>
      </c>
      <c r="H530" s="1" t="s">
        <v>387</v>
      </c>
      <c r="I530" s="1" t="s">
        <v>315</v>
      </c>
      <c r="J530" s="1">
        <v>2</v>
      </c>
      <c r="K530" s="1" t="s">
        <v>316</v>
      </c>
      <c r="N530" s="1" t="s">
        <v>312</v>
      </c>
      <c r="O530" s="1">
        <v>43.2</v>
      </c>
      <c r="P530" s="1" t="s">
        <v>318</v>
      </c>
    </row>
    <row r="531" spans="1:16" x14ac:dyDescent="0.35">
      <c r="A531" t="s">
        <v>181</v>
      </c>
      <c r="B531" s="1" t="s">
        <v>182</v>
      </c>
      <c r="C531" s="1">
        <v>2000</v>
      </c>
      <c r="D531" s="1">
        <v>2000</v>
      </c>
      <c r="E531" s="1">
        <v>2000</v>
      </c>
      <c r="F531" s="1" t="s">
        <v>306</v>
      </c>
      <c r="G531" s="1" t="s">
        <v>307</v>
      </c>
      <c r="H531" s="1" t="s">
        <v>387</v>
      </c>
      <c r="I531" s="1" t="s">
        <v>315</v>
      </c>
      <c r="J531" s="1">
        <v>3</v>
      </c>
      <c r="K531" s="1" t="s">
        <v>316</v>
      </c>
      <c r="N531" s="1" t="s">
        <v>312</v>
      </c>
      <c r="O531" s="1">
        <v>73.7</v>
      </c>
      <c r="P531" s="1" t="s">
        <v>318</v>
      </c>
    </row>
    <row r="532" spans="1:16" x14ac:dyDescent="0.35">
      <c r="A532" t="s">
        <v>181</v>
      </c>
      <c r="B532" s="1" t="s">
        <v>182</v>
      </c>
      <c r="C532" s="1">
        <v>2000</v>
      </c>
      <c r="D532" s="1">
        <v>2000</v>
      </c>
      <c r="E532" s="1">
        <v>2000</v>
      </c>
      <c r="F532" s="1" t="s">
        <v>306</v>
      </c>
      <c r="G532" s="1" t="s">
        <v>307</v>
      </c>
      <c r="H532" s="1" t="s">
        <v>387</v>
      </c>
      <c r="I532" s="1" t="s">
        <v>315</v>
      </c>
      <c r="J532" s="1">
        <v>4</v>
      </c>
      <c r="K532" s="1" t="s">
        <v>316</v>
      </c>
      <c r="N532" s="1" t="s">
        <v>312</v>
      </c>
      <c r="O532" s="1">
        <v>132.19999999999999</v>
      </c>
      <c r="P532" s="1" t="s">
        <v>318</v>
      </c>
    </row>
    <row r="533" spans="1:16" x14ac:dyDescent="0.35">
      <c r="A533" t="s">
        <v>181</v>
      </c>
      <c r="B533" s="1" t="s">
        <v>182</v>
      </c>
      <c r="C533" s="1">
        <v>2000</v>
      </c>
      <c r="D533" s="1">
        <v>2000</v>
      </c>
      <c r="E533" s="1">
        <v>2000</v>
      </c>
      <c r="F533" s="1" t="s">
        <v>306</v>
      </c>
      <c r="G533" s="1" t="s">
        <v>307</v>
      </c>
      <c r="H533" s="1" t="s">
        <v>387</v>
      </c>
      <c r="I533" s="1" t="s">
        <v>315</v>
      </c>
      <c r="J533" s="1">
        <v>6</v>
      </c>
      <c r="K533" s="1" t="s">
        <v>316</v>
      </c>
      <c r="N533" s="1" t="s">
        <v>312</v>
      </c>
      <c r="O533" s="1">
        <v>264.39999999999998</v>
      </c>
      <c r="P533" s="1" t="s">
        <v>318</v>
      </c>
    </row>
    <row r="534" spans="1:16" x14ac:dyDescent="0.35">
      <c r="A534" t="s">
        <v>181</v>
      </c>
      <c r="B534" s="1" t="s">
        <v>182</v>
      </c>
      <c r="C534" s="1">
        <v>2000</v>
      </c>
      <c r="D534" s="1">
        <v>2000</v>
      </c>
      <c r="E534" s="1">
        <v>2000</v>
      </c>
      <c r="F534" s="1" t="s">
        <v>306</v>
      </c>
      <c r="G534" s="1" t="s">
        <v>307</v>
      </c>
      <c r="H534" s="1" t="s">
        <v>387</v>
      </c>
      <c r="I534" s="1" t="s">
        <v>315</v>
      </c>
      <c r="J534" s="1">
        <v>8</v>
      </c>
      <c r="K534" s="1" t="s">
        <v>316</v>
      </c>
      <c r="N534" s="1" t="s">
        <v>312</v>
      </c>
      <c r="O534" s="1">
        <v>478.7</v>
      </c>
      <c r="P534" s="1" t="s">
        <v>318</v>
      </c>
    </row>
    <row r="535" spans="1:16" x14ac:dyDescent="0.35">
      <c r="A535" t="s">
        <v>181</v>
      </c>
      <c r="B535" s="1" t="s">
        <v>182</v>
      </c>
      <c r="C535" s="1">
        <v>2000</v>
      </c>
      <c r="D535" s="1">
        <v>2000</v>
      </c>
      <c r="E535" s="1">
        <v>2000</v>
      </c>
      <c r="F535" s="1" t="s">
        <v>306</v>
      </c>
      <c r="G535" s="1" t="s">
        <v>307</v>
      </c>
      <c r="H535" s="1" t="s">
        <v>387</v>
      </c>
      <c r="I535" s="1" t="s">
        <v>315</v>
      </c>
      <c r="J535" s="1">
        <v>10</v>
      </c>
      <c r="K535" s="1" t="s">
        <v>316</v>
      </c>
      <c r="N535" s="1" t="s">
        <v>312</v>
      </c>
      <c r="O535" s="1">
        <v>791.4</v>
      </c>
      <c r="P535" s="1" t="s">
        <v>318</v>
      </c>
    </row>
    <row r="536" spans="1:16" x14ac:dyDescent="0.35">
      <c r="A536" t="s">
        <v>181</v>
      </c>
      <c r="B536" s="1" t="s">
        <v>182</v>
      </c>
      <c r="C536" s="1">
        <v>2000</v>
      </c>
      <c r="D536" s="1">
        <v>2000</v>
      </c>
      <c r="E536" s="1">
        <v>2000</v>
      </c>
      <c r="F536" s="1" t="s">
        <v>306</v>
      </c>
      <c r="G536" s="1" t="s">
        <v>307</v>
      </c>
      <c r="H536" s="1" t="s">
        <v>387</v>
      </c>
      <c r="I536" s="1" t="s">
        <v>315</v>
      </c>
      <c r="J536" s="1">
        <v>12</v>
      </c>
      <c r="K536" s="1" t="s">
        <v>316</v>
      </c>
      <c r="N536" s="1" t="s">
        <v>312</v>
      </c>
      <c r="O536" s="1">
        <v>1140</v>
      </c>
      <c r="P536" s="1" t="s">
        <v>318</v>
      </c>
    </row>
    <row r="537" spans="1:16" x14ac:dyDescent="0.35">
      <c r="A537" t="s">
        <v>181</v>
      </c>
      <c r="B537" s="1" t="s">
        <v>182</v>
      </c>
      <c r="C537" s="1">
        <v>2000</v>
      </c>
      <c r="D537" s="1">
        <v>2000</v>
      </c>
      <c r="E537" s="1">
        <v>2000</v>
      </c>
      <c r="F537" s="1" t="s">
        <v>306</v>
      </c>
      <c r="G537" s="1" t="s">
        <v>307</v>
      </c>
      <c r="H537" s="1" t="s">
        <v>387</v>
      </c>
      <c r="I537" s="1" t="s">
        <v>315</v>
      </c>
      <c r="J537" s="25" t="s">
        <v>319</v>
      </c>
      <c r="K537" s="1" t="s">
        <v>316</v>
      </c>
      <c r="N537" s="1" t="s">
        <v>313</v>
      </c>
      <c r="O537" s="1">
        <v>5.8</v>
      </c>
      <c r="P537" s="1" t="s">
        <v>318</v>
      </c>
    </row>
    <row r="538" spans="1:16" x14ac:dyDescent="0.35">
      <c r="A538" t="s">
        <v>181</v>
      </c>
      <c r="B538" s="1" t="s">
        <v>182</v>
      </c>
      <c r="C538" s="1">
        <v>2000</v>
      </c>
      <c r="D538" s="1">
        <v>2000</v>
      </c>
      <c r="E538" s="1">
        <v>2000</v>
      </c>
      <c r="F538" s="1" t="s">
        <v>306</v>
      </c>
      <c r="G538" s="1" t="s">
        <v>307</v>
      </c>
      <c r="H538" s="1" t="s">
        <v>387</v>
      </c>
      <c r="I538" s="1" t="s">
        <v>315</v>
      </c>
      <c r="J538" s="26" t="s">
        <v>322</v>
      </c>
      <c r="K538" s="1" t="s">
        <v>316</v>
      </c>
      <c r="N538" s="1" t="s">
        <v>313</v>
      </c>
      <c r="O538" s="1">
        <v>8.6</v>
      </c>
      <c r="P538" s="1" t="s">
        <v>318</v>
      </c>
    </row>
    <row r="539" spans="1:16" x14ac:dyDescent="0.35">
      <c r="A539" t="s">
        <v>181</v>
      </c>
      <c r="B539" s="1" t="s">
        <v>182</v>
      </c>
      <c r="C539" s="1">
        <v>2000</v>
      </c>
      <c r="D539" s="1">
        <v>2000</v>
      </c>
      <c r="E539" s="1">
        <v>2000</v>
      </c>
      <c r="F539" s="1" t="s">
        <v>306</v>
      </c>
      <c r="G539" s="1" t="s">
        <v>307</v>
      </c>
      <c r="H539" s="1" t="s">
        <v>387</v>
      </c>
      <c r="I539" s="1" t="s">
        <v>315</v>
      </c>
      <c r="J539" s="1">
        <v>1</v>
      </c>
      <c r="K539" s="1" t="s">
        <v>316</v>
      </c>
      <c r="N539" s="1" t="s">
        <v>313</v>
      </c>
      <c r="O539" s="1">
        <v>13</v>
      </c>
      <c r="P539" s="1" t="s">
        <v>318</v>
      </c>
    </row>
    <row r="540" spans="1:16" x14ac:dyDescent="0.35">
      <c r="A540" t="s">
        <v>181</v>
      </c>
      <c r="B540" s="1" t="s">
        <v>182</v>
      </c>
      <c r="C540" s="1">
        <v>2000</v>
      </c>
      <c r="D540" s="1">
        <v>2000</v>
      </c>
      <c r="E540" s="1">
        <v>2000</v>
      </c>
      <c r="F540" s="1" t="s">
        <v>306</v>
      </c>
      <c r="G540" s="1" t="s">
        <v>307</v>
      </c>
      <c r="H540" s="1" t="s">
        <v>387</v>
      </c>
      <c r="I540" s="1" t="s">
        <v>315</v>
      </c>
      <c r="J540" s="1">
        <v>1.5</v>
      </c>
      <c r="K540" s="1" t="s">
        <v>316</v>
      </c>
      <c r="N540" s="1" t="s">
        <v>313</v>
      </c>
      <c r="O540" s="1">
        <v>28.8</v>
      </c>
      <c r="P540" s="1" t="s">
        <v>318</v>
      </c>
    </row>
    <row r="541" spans="1:16" x14ac:dyDescent="0.35">
      <c r="A541" t="s">
        <v>181</v>
      </c>
      <c r="B541" s="1" t="s">
        <v>182</v>
      </c>
      <c r="C541" s="1">
        <v>2000</v>
      </c>
      <c r="D541" s="1">
        <v>2000</v>
      </c>
      <c r="E541" s="1">
        <v>2000</v>
      </c>
      <c r="F541" s="1" t="s">
        <v>306</v>
      </c>
      <c r="G541" s="1" t="s">
        <v>307</v>
      </c>
      <c r="H541" s="1" t="s">
        <v>387</v>
      </c>
      <c r="I541" s="1" t="s">
        <v>315</v>
      </c>
      <c r="J541" s="1">
        <v>2</v>
      </c>
      <c r="K541" s="1" t="s">
        <v>316</v>
      </c>
      <c r="N541" s="1" t="s">
        <v>313</v>
      </c>
      <c r="O541" s="1">
        <v>46.6</v>
      </c>
      <c r="P541" s="1" t="s">
        <v>318</v>
      </c>
    </row>
    <row r="542" spans="1:16" x14ac:dyDescent="0.35">
      <c r="A542" t="s">
        <v>181</v>
      </c>
      <c r="B542" s="1" t="s">
        <v>182</v>
      </c>
      <c r="C542" s="1">
        <v>2000</v>
      </c>
      <c r="D542" s="1">
        <v>2000</v>
      </c>
      <c r="E542" s="1">
        <v>2000</v>
      </c>
      <c r="F542" s="1" t="s">
        <v>306</v>
      </c>
      <c r="G542" s="1" t="s">
        <v>307</v>
      </c>
      <c r="H542" s="1" t="s">
        <v>387</v>
      </c>
      <c r="I542" s="1" t="s">
        <v>315</v>
      </c>
      <c r="J542" s="1">
        <v>3</v>
      </c>
      <c r="K542" s="1" t="s">
        <v>316</v>
      </c>
      <c r="N542" s="1" t="s">
        <v>313</v>
      </c>
      <c r="O542" s="1">
        <v>79.7</v>
      </c>
      <c r="P542" s="1" t="s">
        <v>318</v>
      </c>
    </row>
    <row r="543" spans="1:16" x14ac:dyDescent="0.35">
      <c r="A543" t="s">
        <v>181</v>
      </c>
      <c r="B543" s="1" t="s">
        <v>182</v>
      </c>
      <c r="C543" s="1">
        <v>2000</v>
      </c>
      <c r="D543" s="1">
        <v>2000</v>
      </c>
      <c r="E543" s="1">
        <v>2000</v>
      </c>
      <c r="F543" s="1" t="s">
        <v>306</v>
      </c>
      <c r="G543" s="1" t="s">
        <v>307</v>
      </c>
      <c r="H543" s="1" t="s">
        <v>387</v>
      </c>
      <c r="I543" s="1" t="s">
        <v>315</v>
      </c>
      <c r="J543" s="1">
        <v>4</v>
      </c>
      <c r="K543" s="1" t="s">
        <v>316</v>
      </c>
      <c r="N543" s="1" t="s">
        <v>313</v>
      </c>
      <c r="O543" s="1">
        <v>141.80000000000001</v>
      </c>
      <c r="P543" s="1" t="s">
        <v>318</v>
      </c>
    </row>
    <row r="544" spans="1:16" x14ac:dyDescent="0.35">
      <c r="A544" t="s">
        <v>181</v>
      </c>
      <c r="B544" s="1" t="s">
        <v>182</v>
      </c>
      <c r="C544" s="1">
        <v>2000</v>
      </c>
      <c r="D544" s="1">
        <v>2000</v>
      </c>
      <c r="E544" s="1">
        <v>2000</v>
      </c>
      <c r="F544" s="1" t="s">
        <v>306</v>
      </c>
      <c r="G544" s="1" t="s">
        <v>307</v>
      </c>
      <c r="H544" s="1" t="s">
        <v>387</v>
      </c>
      <c r="I544" s="1" t="s">
        <v>315</v>
      </c>
      <c r="J544" s="1">
        <v>6</v>
      </c>
      <c r="K544" s="1" t="s">
        <v>316</v>
      </c>
      <c r="N544" s="1" t="s">
        <v>313</v>
      </c>
      <c r="O544" s="1">
        <v>283.7</v>
      </c>
      <c r="P544" s="1" t="s">
        <v>318</v>
      </c>
    </row>
    <row r="545" spans="1:16" x14ac:dyDescent="0.35">
      <c r="A545" t="s">
        <v>181</v>
      </c>
      <c r="B545" s="1" t="s">
        <v>182</v>
      </c>
      <c r="C545" s="1">
        <v>2000</v>
      </c>
      <c r="D545" s="1">
        <v>2000</v>
      </c>
      <c r="E545" s="1">
        <v>2000</v>
      </c>
      <c r="F545" s="1" t="s">
        <v>306</v>
      </c>
      <c r="G545" s="1" t="s">
        <v>307</v>
      </c>
      <c r="H545" s="1" t="s">
        <v>387</v>
      </c>
      <c r="I545" s="1" t="s">
        <v>315</v>
      </c>
      <c r="J545" s="1">
        <v>8</v>
      </c>
      <c r="K545" s="1" t="s">
        <v>316</v>
      </c>
      <c r="N545" s="1" t="s">
        <v>313</v>
      </c>
      <c r="O545" s="1">
        <v>514.1</v>
      </c>
      <c r="P545" s="1" t="s">
        <v>318</v>
      </c>
    </row>
    <row r="546" spans="1:16" x14ac:dyDescent="0.35">
      <c r="A546" t="s">
        <v>181</v>
      </c>
      <c r="B546" s="1" t="s">
        <v>182</v>
      </c>
      <c r="C546" s="1">
        <v>2000</v>
      </c>
      <c r="D546" s="1">
        <v>2000</v>
      </c>
      <c r="E546" s="1">
        <v>2000</v>
      </c>
      <c r="F546" s="1" t="s">
        <v>306</v>
      </c>
      <c r="G546" s="1" t="s">
        <v>307</v>
      </c>
      <c r="H546" s="1" t="s">
        <v>387</v>
      </c>
      <c r="I546" s="1" t="s">
        <v>315</v>
      </c>
      <c r="J546" s="1">
        <v>10</v>
      </c>
      <c r="K546" s="1" t="s">
        <v>316</v>
      </c>
      <c r="N546" s="1" t="s">
        <v>313</v>
      </c>
      <c r="O546" s="1">
        <v>851</v>
      </c>
      <c r="P546" s="1" t="s">
        <v>318</v>
      </c>
    </row>
    <row r="547" spans="1:16" x14ac:dyDescent="0.35">
      <c r="A547" t="s">
        <v>181</v>
      </c>
      <c r="B547" s="1" t="s">
        <v>182</v>
      </c>
      <c r="C547" s="1">
        <v>2000</v>
      </c>
      <c r="D547" s="1">
        <v>2000</v>
      </c>
      <c r="E547" s="1">
        <v>2000</v>
      </c>
      <c r="F547" s="1" t="s">
        <v>306</v>
      </c>
      <c r="G547" s="1" t="s">
        <v>307</v>
      </c>
      <c r="H547" s="1" t="s">
        <v>387</v>
      </c>
      <c r="I547" s="1" t="s">
        <v>315</v>
      </c>
      <c r="J547" s="1">
        <v>12</v>
      </c>
      <c r="K547" s="1" t="s">
        <v>316</v>
      </c>
      <c r="N547" s="1" t="s">
        <v>313</v>
      </c>
      <c r="O547" s="1">
        <v>1224</v>
      </c>
      <c r="P547" s="1" t="s">
        <v>318</v>
      </c>
    </row>
    <row r="548" spans="1:16" x14ac:dyDescent="0.35">
      <c r="A548" t="s">
        <v>181</v>
      </c>
      <c r="B548" s="1" t="s">
        <v>182</v>
      </c>
      <c r="C548" s="1">
        <v>2001</v>
      </c>
      <c r="D548" s="1">
        <v>2001</v>
      </c>
      <c r="E548" s="1">
        <v>2000</v>
      </c>
      <c r="F548" s="1" t="s">
        <v>306</v>
      </c>
      <c r="G548" s="1" t="s">
        <v>307</v>
      </c>
      <c r="H548" s="1" t="s">
        <v>308</v>
      </c>
      <c r="I548" s="1" t="s">
        <v>309</v>
      </c>
      <c r="J548" s="1">
        <v>25000</v>
      </c>
      <c r="K548" s="1" t="s">
        <v>310</v>
      </c>
      <c r="N548" s="1" t="s">
        <v>312</v>
      </c>
      <c r="O548" s="1">
        <v>2.6</v>
      </c>
      <c r="P548" s="1" t="s">
        <v>311</v>
      </c>
    </row>
    <row r="549" spans="1:16" x14ac:dyDescent="0.35">
      <c r="A549" t="s">
        <v>181</v>
      </c>
      <c r="B549" s="1" t="s">
        <v>182</v>
      </c>
      <c r="C549" s="1">
        <v>2001</v>
      </c>
      <c r="D549" s="1">
        <v>2001</v>
      </c>
      <c r="E549" s="1">
        <v>2000</v>
      </c>
      <c r="F549" s="1" t="s">
        <v>306</v>
      </c>
      <c r="G549" s="1" t="s">
        <v>307</v>
      </c>
      <c r="H549" s="1" t="s">
        <v>308</v>
      </c>
      <c r="I549" s="1" t="s">
        <v>309</v>
      </c>
      <c r="J549" s="1">
        <v>225000</v>
      </c>
      <c r="K549" s="1" t="s">
        <v>310</v>
      </c>
      <c r="N549" s="1" t="s">
        <v>312</v>
      </c>
      <c r="O549" s="1">
        <v>1.73</v>
      </c>
      <c r="P549" s="1" t="s">
        <v>311</v>
      </c>
    </row>
    <row r="550" spans="1:16" x14ac:dyDescent="0.35">
      <c r="A550" t="s">
        <v>181</v>
      </c>
      <c r="B550" s="1" t="s">
        <v>182</v>
      </c>
      <c r="C550" s="1">
        <v>2001</v>
      </c>
      <c r="D550" s="1">
        <v>2001</v>
      </c>
      <c r="E550" s="1">
        <v>2000</v>
      </c>
      <c r="F550" s="1" t="s">
        <v>306</v>
      </c>
      <c r="G550" s="1" t="s">
        <v>307</v>
      </c>
      <c r="H550" s="1" t="s">
        <v>308</v>
      </c>
      <c r="I550" s="1" t="s">
        <v>309</v>
      </c>
      <c r="J550" s="1">
        <v>250000</v>
      </c>
      <c r="K550" s="1" t="s">
        <v>310</v>
      </c>
      <c r="N550" s="1" t="s">
        <v>312</v>
      </c>
      <c r="O550" s="1">
        <v>1.28</v>
      </c>
      <c r="P550" s="1" t="s">
        <v>311</v>
      </c>
    </row>
    <row r="551" spans="1:16" x14ac:dyDescent="0.35">
      <c r="A551" t="s">
        <v>181</v>
      </c>
      <c r="B551" s="1" t="s">
        <v>182</v>
      </c>
      <c r="C551" s="1">
        <v>2001</v>
      </c>
      <c r="D551" s="1">
        <v>2001</v>
      </c>
      <c r="E551" s="1">
        <v>2000</v>
      </c>
      <c r="F551" s="1" t="s">
        <v>306</v>
      </c>
      <c r="G551" s="1" t="s">
        <v>307</v>
      </c>
      <c r="H551" s="1" t="s">
        <v>308</v>
      </c>
      <c r="I551" s="1" t="s">
        <v>309</v>
      </c>
      <c r="J551" s="1">
        <v>25000</v>
      </c>
      <c r="K551" s="1" t="s">
        <v>310</v>
      </c>
      <c r="N551" s="1" t="s">
        <v>313</v>
      </c>
      <c r="O551" s="1">
        <v>3.0739999999999998</v>
      </c>
      <c r="P551" s="1" t="s">
        <v>311</v>
      </c>
    </row>
    <row r="552" spans="1:16" x14ac:dyDescent="0.35">
      <c r="A552" t="s">
        <v>181</v>
      </c>
      <c r="B552" s="1" t="s">
        <v>182</v>
      </c>
      <c r="C552" s="1">
        <v>2001</v>
      </c>
      <c r="D552" s="1">
        <v>2001</v>
      </c>
      <c r="E552" s="1">
        <v>2000</v>
      </c>
      <c r="F552" s="1" t="s">
        <v>306</v>
      </c>
      <c r="G552" s="1" t="s">
        <v>307</v>
      </c>
      <c r="H552" s="1" t="s">
        <v>308</v>
      </c>
      <c r="I552" s="1" t="s">
        <v>309</v>
      </c>
      <c r="J552" s="1">
        <v>225000</v>
      </c>
      <c r="K552" s="1" t="s">
        <v>310</v>
      </c>
      <c r="N552" s="1" t="s">
        <v>313</v>
      </c>
      <c r="O552" s="1">
        <v>2.266</v>
      </c>
      <c r="P552" s="1" t="s">
        <v>311</v>
      </c>
    </row>
    <row r="553" spans="1:16" x14ac:dyDescent="0.35">
      <c r="A553" t="s">
        <v>181</v>
      </c>
      <c r="B553" s="1" t="s">
        <v>182</v>
      </c>
      <c r="C553" s="1">
        <v>2001</v>
      </c>
      <c r="D553" s="1">
        <v>2001</v>
      </c>
      <c r="E553" s="1">
        <v>2000</v>
      </c>
      <c r="F553" s="1" t="s">
        <v>306</v>
      </c>
      <c r="G553" s="1" t="s">
        <v>307</v>
      </c>
      <c r="H553" s="1" t="s">
        <v>308</v>
      </c>
      <c r="I553" s="1" t="s">
        <v>309</v>
      </c>
      <c r="J553" s="1">
        <v>2250000</v>
      </c>
      <c r="K553" s="1" t="s">
        <v>310</v>
      </c>
      <c r="N553" s="1" t="s">
        <v>313</v>
      </c>
      <c r="O553" s="1">
        <v>1.661</v>
      </c>
      <c r="P553" s="1" t="s">
        <v>311</v>
      </c>
    </row>
    <row r="554" spans="1:16" x14ac:dyDescent="0.35">
      <c r="A554" t="s">
        <v>181</v>
      </c>
      <c r="B554" s="1" t="s">
        <v>182</v>
      </c>
      <c r="C554" s="1">
        <v>2001</v>
      </c>
      <c r="D554" s="1">
        <v>2001</v>
      </c>
      <c r="E554" s="1">
        <v>2000</v>
      </c>
      <c r="F554" s="1" t="s">
        <v>306</v>
      </c>
      <c r="G554" s="1" t="s">
        <v>307</v>
      </c>
      <c r="H554" s="1" t="s">
        <v>308</v>
      </c>
      <c r="I554" s="1" t="s">
        <v>309</v>
      </c>
      <c r="J554" s="1">
        <v>2500000</v>
      </c>
      <c r="K554" s="1" t="s">
        <v>310</v>
      </c>
      <c r="N554" s="1" t="s">
        <v>313</v>
      </c>
      <c r="O554" s="1">
        <v>1.28</v>
      </c>
      <c r="P554" s="1" t="s">
        <v>311</v>
      </c>
    </row>
    <row r="555" spans="1:16" x14ac:dyDescent="0.35">
      <c r="A555" t="s">
        <v>181</v>
      </c>
      <c r="B555" s="1" t="s">
        <v>182</v>
      </c>
      <c r="C555" s="1">
        <v>2001</v>
      </c>
      <c r="D555" s="1">
        <v>2001</v>
      </c>
      <c r="E555" s="1">
        <v>2000</v>
      </c>
      <c r="F555" s="1" t="s">
        <v>306</v>
      </c>
      <c r="G555" s="1" t="s">
        <v>307</v>
      </c>
      <c r="H555" s="1" t="s">
        <v>314</v>
      </c>
      <c r="I555" s="1" t="s">
        <v>315</v>
      </c>
      <c r="J555" s="25" t="s">
        <v>319</v>
      </c>
      <c r="K555" s="1" t="s">
        <v>316</v>
      </c>
      <c r="N555" s="1" t="s">
        <v>317</v>
      </c>
      <c r="O555" s="1">
        <v>6.5</v>
      </c>
      <c r="P555" s="1" t="s">
        <v>318</v>
      </c>
    </row>
    <row r="556" spans="1:16" x14ac:dyDescent="0.35">
      <c r="A556" t="s">
        <v>181</v>
      </c>
      <c r="B556" s="1" t="s">
        <v>182</v>
      </c>
      <c r="C556" s="1">
        <v>2001</v>
      </c>
      <c r="D556" s="1">
        <v>2001</v>
      </c>
      <c r="E556" s="1">
        <v>2000</v>
      </c>
      <c r="F556" s="1" t="s">
        <v>306</v>
      </c>
      <c r="G556" s="1" t="s">
        <v>307</v>
      </c>
      <c r="H556" s="1" t="s">
        <v>314</v>
      </c>
      <c r="I556" s="1" t="s">
        <v>315</v>
      </c>
      <c r="J556" s="26" t="s">
        <v>322</v>
      </c>
      <c r="K556" s="1" t="s">
        <v>316</v>
      </c>
      <c r="N556" s="1" t="s">
        <v>317</v>
      </c>
      <c r="O556" s="1">
        <v>9.8000000000000007</v>
      </c>
      <c r="P556" s="1" t="s">
        <v>318</v>
      </c>
    </row>
    <row r="557" spans="1:16" x14ac:dyDescent="0.35">
      <c r="A557" t="s">
        <v>181</v>
      </c>
      <c r="B557" s="1" t="s">
        <v>182</v>
      </c>
      <c r="C557" s="1">
        <v>2001</v>
      </c>
      <c r="D557" s="1">
        <v>2001</v>
      </c>
      <c r="E557" s="1">
        <v>2000</v>
      </c>
      <c r="F557" s="1" t="s">
        <v>306</v>
      </c>
      <c r="G557" s="1" t="s">
        <v>307</v>
      </c>
      <c r="H557" s="1" t="s">
        <v>314</v>
      </c>
      <c r="I557" s="1" t="s">
        <v>315</v>
      </c>
      <c r="J557" s="1">
        <v>1</v>
      </c>
      <c r="K557" s="1" t="s">
        <v>316</v>
      </c>
      <c r="N557" s="1" t="s">
        <v>317</v>
      </c>
      <c r="O557" s="1">
        <v>14.7</v>
      </c>
      <c r="P557" s="1" t="s">
        <v>318</v>
      </c>
    </row>
    <row r="558" spans="1:16" x14ac:dyDescent="0.35">
      <c r="A558" t="s">
        <v>181</v>
      </c>
      <c r="B558" s="1" t="s">
        <v>182</v>
      </c>
      <c r="C558" s="1">
        <v>2001</v>
      </c>
      <c r="D558" s="1">
        <v>2001</v>
      </c>
      <c r="E558" s="1">
        <v>2000</v>
      </c>
      <c r="F558" s="1" t="s">
        <v>306</v>
      </c>
      <c r="G558" s="1" t="s">
        <v>307</v>
      </c>
      <c r="H558" s="1" t="s">
        <v>314</v>
      </c>
      <c r="I558" s="1" t="s">
        <v>315</v>
      </c>
      <c r="J558" s="1">
        <v>1.5</v>
      </c>
      <c r="K558" s="1" t="s">
        <v>316</v>
      </c>
      <c r="N558" s="1" t="s">
        <v>317</v>
      </c>
      <c r="O558" s="1">
        <v>33.1</v>
      </c>
      <c r="P558" s="1" t="s">
        <v>318</v>
      </c>
    </row>
    <row r="559" spans="1:16" x14ac:dyDescent="0.35">
      <c r="A559" t="s">
        <v>181</v>
      </c>
      <c r="B559" s="1" t="s">
        <v>182</v>
      </c>
      <c r="C559" s="1">
        <v>2001</v>
      </c>
      <c r="D559" s="1">
        <v>2001</v>
      </c>
      <c r="E559" s="1">
        <v>2000</v>
      </c>
      <c r="F559" s="1" t="s">
        <v>306</v>
      </c>
      <c r="G559" s="1" t="s">
        <v>307</v>
      </c>
      <c r="H559" s="1" t="s">
        <v>314</v>
      </c>
      <c r="I559" s="1" t="s">
        <v>315</v>
      </c>
      <c r="J559" s="1">
        <v>2</v>
      </c>
      <c r="K559" s="1" t="s">
        <v>316</v>
      </c>
      <c r="N559" s="1" t="s">
        <v>317</v>
      </c>
      <c r="O559" s="1">
        <v>56.4</v>
      </c>
      <c r="P559" s="1" t="s">
        <v>318</v>
      </c>
    </row>
    <row r="560" spans="1:16" x14ac:dyDescent="0.35">
      <c r="A560" t="s">
        <v>181</v>
      </c>
      <c r="B560" s="1" t="s">
        <v>182</v>
      </c>
      <c r="C560" s="1">
        <v>2001</v>
      </c>
      <c r="D560" s="1">
        <v>2001</v>
      </c>
      <c r="E560" s="1">
        <v>2000</v>
      </c>
      <c r="F560" s="1" t="s">
        <v>306</v>
      </c>
      <c r="G560" s="1" t="s">
        <v>307</v>
      </c>
      <c r="H560" s="1" t="s">
        <v>314</v>
      </c>
      <c r="I560" s="1" t="s">
        <v>315</v>
      </c>
      <c r="J560" s="1">
        <v>3</v>
      </c>
      <c r="K560" s="1" t="s">
        <v>316</v>
      </c>
      <c r="N560" s="1" t="s">
        <v>317</v>
      </c>
      <c r="O560" s="1">
        <v>119.9</v>
      </c>
      <c r="P560" s="1" t="s">
        <v>318</v>
      </c>
    </row>
    <row r="561" spans="1:16" x14ac:dyDescent="0.35">
      <c r="A561" t="s">
        <v>181</v>
      </c>
      <c r="B561" s="1" t="s">
        <v>182</v>
      </c>
      <c r="C561" s="1">
        <v>2001</v>
      </c>
      <c r="D561" s="1">
        <v>2001</v>
      </c>
      <c r="E561" s="1">
        <v>2000</v>
      </c>
      <c r="F561" s="1" t="s">
        <v>306</v>
      </c>
      <c r="G561" s="1" t="s">
        <v>307</v>
      </c>
      <c r="H561" s="1" t="s">
        <v>314</v>
      </c>
      <c r="I561" s="1" t="s">
        <v>315</v>
      </c>
      <c r="J561" s="1">
        <v>4</v>
      </c>
      <c r="K561" s="1" t="s">
        <v>316</v>
      </c>
      <c r="N561" s="1" t="s">
        <v>317</v>
      </c>
      <c r="O561" s="1">
        <v>197.4</v>
      </c>
      <c r="P561" s="1" t="s">
        <v>318</v>
      </c>
    </row>
    <row r="562" spans="1:16" x14ac:dyDescent="0.35">
      <c r="A562" t="s">
        <v>181</v>
      </c>
      <c r="B562" s="1" t="s">
        <v>182</v>
      </c>
      <c r="C562" s="1">
        <v>2001</v>
      </c>
      <c r="D562" s="1">
        <v>2001</v>
      </c>
      <c r="E562" s="1">
        <v>2000</v>
      </c>
      <c r="F562" s="1" t="s">
        <v>306</v>
      </c>
      <c r="G562" s="1" t="s">
        <v>307</v>
      </c>
      <c r="H562" s="1" t="s">
        <v>314</v>
      </c>
      <c r="I562" s="1" t="s">
        <v>315</v>
      </c>
      <c r="J562" s="1">
        <v>6</v>
      </c>
      <c r="K562" s="1" t="s">
        <v>316</v>
      </c>
      <c r="N562" s="1" t="s">
        <v>317</v>
      </c>
      <c r="O562" s="1">
        <v>357.2</v>
      </c>
      <c r="P562" s="1" t="s">
        <v>318</v>
      </c>
    </row>
    <row r="563" spans="1:16" x14ac:dyDescent="0.35">
      <c r="A563" t="s">
        <v>181</v>
      </c>
      <c r="B563" s="1" t="s">
        <v>182</v>
      </c>
      <c r="C563" s="1">
        <v>2001</v>
      </c>
      <c r="D563" s="1">
        <v>2001</v>
      </c>
      <c r="E563" s="1">
        <v>2000</v>
      </c>
      <c r="F563" s="1" t="s">
        <v>306</v>
      </c>
      <c r="G563" s="1" t="s">
        <v>307</v>
      </c>
      <c r="H563" s="1" t="s">
        <v>314</v>
      </c>
      <c r="I563" s="1" t="s">
        <v>315</v>
      </c>
      <c r="J563" s="1">
        <v>8</v>
      </c>
      <c r="K563" s="1" t="s">
        <v>316</v>
      </c>
      <c r="N563" s="1" t="s">
        <v>317</v>
      </c>
      <c r="O563" s="1">
        <v>855.4</v>
      </c>
      <c r="P563" s="1" t="s">
        <v>318</v>
      </c>
    </row>
    <row r="564" spans="1:16" x14ac:dyDescent="0.35">
      <c r="A564" t="s">
        <v>181</v>
      </c>
      <c r="B564" s="1" t="s">
        <v>182</v>
      </c>
      <c r="C564" s="1">
        <v>2001</v>
      </c>
      <c r="D564" s="1">
        <v>2001</v>
      </c>
      <c r="E564" s="1">
        <v>2000</v>
      </c>
      <c r="F564" s="1" t="s">
        <v>306</v>
      </c>
      <c r="G564" s="1" t="s">
        <v>307</v>
      </c>
      <c r="H564" s="1" t="s">
        <v>314</v>
      </c>
      <c r="I564" s="1" t="s">
        <v>315</v>
      </c>
      <c r="J564" s="1">
        <v>10</v>
      </c>
      <c r="K564" s="1" t="s">
        <v>316</v>
      </c>
      <c r="N564" s="1" t="s">
        <v>317</v>
      </c>
      <c r="O564" s="1">
        <v>1290.2</v>
      </c>
      <c r="P564" s="1" t="s">
        <v>318</v>
      </c>
    </row>
    <row r="565" spans="1:16" x14ac:dyDescent="0.35">
      <c r="A565" t="s">
        <v>181</v>
      </c>
      <c r="B565" s="1" t="s">
        <v>182</v>
      </c>
      <c r="C565" s="1">
        <v>2001</v>
      </c>
      <c r="D565" s="1">
        <v>2001</v>
      </c>
      <c r="E565" s="1">
        <v>2000</v>
      </c>
      <c r="F565" s="1" t="s">
        <v>306</v>
      </c>
      <c r="G565" s="1" t="s">
        <v>307</v>
      </c>
      <c r="H565" s="1" t="s">
        <v>314</v>
      </c>
      <c r="I565" s="1" t="s">
        <v>315</v>
      </c>
      <c r="J565" s="1">
        <v>12</v>
      </c>
      <c r="K565" s="1" t="s">
        <v>316</v>
      </c>
      <c r="N565" s="1" t="s">
        <v>317</v>
      </c>
      <c r="O565" s="1">
        <v>1451.1</v>
      </c>
      <c r="P565" s="1" t="s">
        <v>318</v>
      </c>
    </row>
    <row r="566" spans="1:16" x14ac:dyDescent="0.35">
      <c r="A566" t="s">
        <v>181</v>
      </c>
      <c r="B566" s="1" t="s">
        <v>182</v>
      </c>
      <c r="C566" s="1">
        <v>2001</v>
      </c>
      <c r="D566" s="1">
        <v>2001</v>
      </c>
      <c r="E566" s="1">
        <v>2000</v>
      </c>
      <c r="F566" s="1" t="s">
        <v>306</v>
      </c>
      <c r="G566" s="1" t="s">
        <v>307</v>
      </c>
      <c r="H566" s="1" t="s">
        <v>308</v>
      </c>
      <c r="I566" s="1" t="s">
        <v>309</v>
      </c>
      <c r="J566" s="1" t="s">
        <v>323</v>
      </c>
      <c r="N566" s="1" t="s">
        <v>317</v>
      </c>
      <c r="O566" s="1">
        <v>2.0499999999999998</v>
      </c>
      <c r="P566" s="1" t="s">
        <v>311</v>
      </c>
    </row>
    <row r="567" spans="1:16" x14ac:dyDescent="0.35">
      <c r="A567" t="s">
        <v>181</v>
      </c>
      <c r="B567" s="1" t="s">
        <v>182</v>
      </c>
      <c r="C567" s="1">
        <v>2001</v>
      </c>
      <c r="D567" s="1">
        <v>2001</v>
      </c>
      <c r="E567" s="1">
        <v>2000</v>
      </c>
      <c r="F567" s="1" t="s">
        <v>306</v>
      </c>
      <c r="G567" s="1" t="s">
        <v>307</v>
      </c>
      <c r="H567" s="1" t="s">
        <v>308</v>
      </c>
      <c r="I567" s="1" t="s">
        <v>309</v>
      </c>
      <c r="J567" s="1" t="s">
        <v>324</v>
      </c>
      <c r="N567" s="1" t="s">
        <v>317</v>
      </c>
      <c r="O567" s="1">
        <v>2.19</v>
      </c>
      <c r="P567" s="1" t="s">
        <v>311</v>
      </c>
    </row>
    <row r="568" spans="1:16" x14ac:dyDescent="0.35">
      <c r="A568" t="s">
        <v>181</v>
      </c>
      <c r="B568" s="1" t="s">
        <v>182</v>
      </c>
      <c r="C568" s="1">
        <v>2001</v>
      </c>
      <c r="D568" s="1">
        <v>2001</v>
      </c>
      <c r="E568" s="1">
        <v>2000</v>
      </c>
      <c r="F568" s="1" t="s">
        <v>306</v>
      </c>
      <c r="G568" s="1" t="s">
        <v>424</v>
      </c>
      <c r="H568" s="1" t="s">
        <v>314</v>
      </c>
      <c r="I568" s="1" t="s">
        <v>325</v>
      </c>
      <c r="N568" s="1" t="s">
        <v>312</v>
      </c>
      <c r="O568" s="1">
        <v>352.8</v>
      </c>
      <c r="P568" s="1" t="s">
        <v>326</v>
      </c>
    </row>
    <row r="569" spans="1:16" x14ac:dyDescent="0.35">
      <c r="A569" t="s">
        <v>181</v>
      </c>
      <c r="B569" s="1" t="s">
        <v>182</v>
      </c>
      <c r="C569" s="1">
        <v>2001</v>
      </c>
      <c r="D569" s="1">
        <v>2001</v>
      </c>
      <c r="E569" s="1">
        <v>2000</v>
      </c>
      <c r="F569" s="1" t="s">
        <v>306</v>
      </c>
      <c r="G569" s="1" t="s">
        <v>424</v>
      </c>
      <c r="H569" s="1" t="s">
        <v>314</v>
      </c>
      <c r="I569" s="1" t="s">
        <v>325</v>
      </c>
      <c r="N569" s="1" t="s">
        <v>313</v>
      </c>
      <c r="O569" s="1">
        <v>396</v>
      </c>
      <c r="P569" s="1" t="s">
        <v>326</v>
      </c>
    </row>
    <row r="570" spans="1:16" x14ac:dyDescent="0.35">
      <c r="A570" t="s">
        <v>181</v>
      </c>
      <c r="B570" s="1" t="s">
        <v>182</v>
      </c>
      <c r="C570" s="1">
        <v>2001</v>
      </c>
      <c r="D570" s="1">
        <v>2001</v>
      </c>
      <c r="E570" s="1">
        <v>2000</v>
      </c>
      <c r="F570" s="1" t="s">
        <v>306</v>
      </c>
      <c r="G570" s="1" t="s">
        <v>307</v>
      </c>
      <c r="H570" s="1" t="s">
        <v>387</v>
      </c>
      <c r="I570" s="1" t="s">
        <v>315</v>
      </c>
      <c r="J570" s="25" t="s">
        <v>319</v>
      </c>
      <c r="K570" s="1" t="s">
        <v>316</v>
      </c>
      <c r="N570" s="1" t="s">
        <v>312</v>
      </c>
      <c r="O570" s="1">
        <v>5.2</v>
      </c>
      <c r="P570" s="1" t="s">
        <v>318</v>
      </c>
    </row>
    <row r="571" spans="1:16" x14ac:dyDescent="0.35">
      <c r="A571" t="s">
        <v>181</v>
      </c>
      <c r="B571" s="1" t="s">
        <v>182</v>
      </c>
      <c r="C571" s="1">
        <v>2001</v>
      </c>
      <c r="D571" s="1">
        <v>2001</v>
      </c>
      <c r="E571" s="1">
        <v>2000</v>
      </c>
      <c r="F571" s="1" t="s">
        <v>306</v>
      </c>
      <c r="G571" s="1" t="s">
        <v>307</v>
      </c>
      <c r="H571" s="1" t="s">
        <v>387</v>
      </c>
      <c r="I571" s="1" t="s">
        <v>315</v>
      </c>
      <c r="J571" s="26" t="s">
        <v>322</v>
      </c>
      <c r="K571" s="1" t="s">
        <v>316</v>
      </c>
      <c r="N571" s="1" t="s">
        <v>312</v>
      </c>
      <c r="O571" s="1">
        <v>7.8</v>
      </c>
      <c r="P571" s="1" t="s">
        <v>318</v>
      </c>
    </row>
    <row r="572" spans="1:16" x14ac:dyDescent="0.35">
      <c r="A572" t="s">
        <v>181</v>
      </c>
      <c r="B572" s="1" t="s">
        <v>182</v>
      </c>
      <c r="C572" s="1">
        <v>2001</v>
      </c>
      <c r="D572" s="1">
        <v>2001</v>
      </c>
      <c r="E572" s="1">
        <v>2000</v>
      </c>
      <c r="F572" s="1" t="s">
        <v>306</v>
      </c>
      <c r="G572" s="1" t="s">
        <v>307</v>
      </c>
      <c r="H572" s="1" t="s">
        <v>387</v>
      </c>
      <c r="I572" s="1" t="s">
        <v>315</v>
      </c>
      <c r="J572" s="1">
        <v>1</v>
      </c>
      <c r="K572" s="1" t="s">
        <v>316</v>
      </c>
      <c r="N572" s="1" t="s">
        <v>312</v>
      </c>
      <c r="O572" s="1">
        <v>12.1</v>
      </c>
      <c r="P572" s="1" t="s">
        <v>318</v>
      </c>
    </row>
    <row r="573" spans="1:16" x14ac:dyDescent="0.35">
      <c r="A573" t="s">
        <v>181</v>
      </c>
      <c r="B573" s="1" t="s">
        <v>182</v>
      </c>
      <c r="C573" s="1">
        <v>2001</v>
      </c>
      <c r="D573" s="1">
        <v>2001</v>
      </c>
      <c r="E573" s="1">
        <v>2000</v>
      </c>
      <c r="F573" s="1" t="s">
        <v>306</v>
      </c>
      <c r="G573" s="1" t="s">
        <v>307</v>
      </c>
      <c r="H573" s="1" t="s">
        <v>387</v>
      </c>
      <c r="I573" s="1" t="s">
        <v>315</v>
      </c>
      <c r="J573" s="1">
        <v>1.5</v>
      </c>
      <c r="K573" s="1" t="s">
        <v>316</v>
      </c>
      <c r="N573" s="1" t="s">
        <v>312</v>
      </c>
      <c r="O573" s="1">
        <v>26.8</v>
      </c>
      <c r="P573" s="1" t="s">
        <v>318</v>
      </c>
    </row>
    <row r="574" spans="1:16" x14ac:dyDescent="0.35">
      <c r="A574" t="s">
        <v>181</v>
      </c>
      <c r="B574" s="1" t="s">
        <v>182</v>
      </c>
      <c r="C574" s="1">
        <v>2001</v>
      </c>
      <c r="D574" s="1">
        <v>2001</v>
      </c>
      <c r="E574" s="1">
        <v>2000</v>
      </c>
      <c r="F574" s="1" t="s">
        <v>306</v>
      </c>
      <c r="G574" s="1" t="s">
        <v>307</v>
      </c>
      <c r="H574" s="1" t="s">
        <v>387</v>
      </c>
      <c r="I574" s="1" t="s">
        <v>315</v>
      </c>
      <c r="J574" s="1">
        <v>2</v>
      </c>
      <c r="K574" s="1" t="s">
        <v>316</v>
      </c>
      <c r="N574" s="1" t="s">
        <v>312</v>
      </c>
      <c r="O574" s="1">
        <v>43.2</v>
      </c>
      <c r="P574" s="1" t="s">
        <v>318</v>
      </c>
    </row>
    <row r="575" spans="1:16" x14ac:dyDescent="0.35">
      <c r="A575" t="s">
        <v>181</v>
      </c>
      <c r="B575" s="1" t="s">
        <v>182</v>
      </c>
      <c r="C575" s="1">
        <v>2001</v>
      </c>
      <c r="D575" s="1">
        <v>2001</v>
      </c>
      <c r="E575" s="1">
        <v>2000</v>
      </c>
      <c r="F575" s="1" t="s">
        <v>306</v>
      </c>
      <c r="G575" s="1" t="s">
        <v>307</v>
      </c>
      <c r="H575" s="1" t="s">
        <v>387</v>
      </c>
      <c r="I575" s="1" t="s">
        <v>315</v>
      </c>
      <c r="J575" s="1">
        <v>3</v>
      </c>
      <c r="K575" s="1" t="s">
        <v>316</v>
      </c>
      <c r="N575" s="1" t="s">
        <v>312</v>
      </c>
      <c r="O575" s="1">
        <v>73.7</v>
      </c>
      <c r="P575" s="1" t="s">
        <v>318</v>
      </c>
    </row>
    <row r="576" spans="1:16" x14ac:dyDescent="0.35">
      <c r="A576" t="s">
        <v>181</v>
      </c>
      <c r="B576" s="1" t="s">
        <v>182</v>
      </c>
      <c r="C576" s="1">
        <v>2001</v>
      </c>
      <c r="D576" s="1">
        <v>2001</v>
      </c>
      <c r="E576" s="1">
        <v>2000</v>
      </c>
      <c r="F576" s="1" t="s">
        <v>306</v>
      </c>
      <c r="G576" s="1" t="s">
        <v>307</v>
      </c>
      <c r="H576" s="1" t="s">
        <v>387</v>
      </c>
      <c r="I576" s="1" t="s">
        <v>315</v>
      </c>
      <c r="J576" s="1">
        <v>4</v>
      </c>
      <c r="K576" s="1" t="s">
        <v>316</v>
      </c>
      <c r="N576" s="1" t="s">
        <v>312</v>
      </c>
      <c r="O576" s="1">
        <v>132.19999999999999</v>
      </c>
      <c r="P576" s="1" t="s">
        <v>318</v>
      </c>
    </row>
    <row r="577" spans="1:16" x14ac:dyDescent="0.35">
      <c r="A577" t="s">
        <v>181</v>
      </c>
      <c r="B577" s="1" t="s">
        <v>182</v>
      </c>
      <c r="C577" s="1">
        <v>2001</v>
      </c>
      <c r="D577" s="1">
        <v>2001</v>
      </c>
      <c r="E577" s="1">
        <v>2000</v>
      </c>
      <c r="F577" s="1" t="s">
        <v>306</v>
      </c>
      <c r="G577" s="1" t="s">
        <v>307</v>
      </c>
      <c r="H577" s="1" t="s">
        <v>387</v>
      </c>
      <c r="I577" s="1" t="s">
        <v>315</v>
      </c>
      <c r="J577" s="1">
        <v>6</v>
      </c>
      <c r="K577" s="1" t="s">
        <v>316</v>
      </c>
      <c r="N577" s="1" t="s">
        <v>312</v>
      </c>
      <c r="O577" s="1">
        <v>264.39999999999998</v>
      </c>
      <c r="P577" s="1" t="s">
        <v>318</v>
      </c>
    </row>
    <row r="578" spans="1:16" x14ac:dyDescent="0.35">
      <c r="A578" t="s">
        <v>181</v>
      </c>
      <c r="B578" s="1" t="s">
        <v>182</v>
      </c>
      <c r="C578" s="1">
        <v>2001</v>
      </c>
      <c r="D578" s="1">
        <v>2001</v>
      </c>
      <c r="E578" s="1">
        <v>2000</v>
      </c>
      <c r="F578" s="1" t="s">
        <v>306</v>
      </c>
      <c r="G578" s="1" t="s">
        <v>307</v>
      </c>
      <c r="H578" s="1" t="s">
        <v>387</v>
      </c>
      <c r="I578" s="1" t="s">
        <v>315</v>
      </c>
      <c r="J578" s="1">
        <v>8</v>
      </c>
      <c r="K578" s="1" t="s">
        <v>316</v>
      </c>
      <c r="N578" s="1" t="s">
        <v>312</v>
      </c>
      <c r="O578" s="1">
        <v>478.7</v>
      </c>
      <c r="P578" s="1" t="s">
        <v>318</v>
      </c>
    </row>
    <row r="579" spans="1:16" x14ac:dyDescent="0.35">
      <c r="A579" t="s">
        <v>181</v>
      </c>
      <c r="B579" s="1" t="s">
        <v>182</v>
      </c>
      <c r="C579" s="1">
        <v>2001</v>
      </c>
      <c r="D579" s="1">
        <v>2001</v>
      </c>
      <c r="E579" s="1">
        <v>2000</v>
      </c>
      <c r="F579" s="1" t="s">
        <v>306</v>
      </c>
      <c r="G579" s="1" t="s">
        <v>307</v>
      </c>
      <c r="H579" s="1" t="s">
        <v>387</v>
      </c>
      <c r="I579" s="1" t="s">
        <v>315</v>
      </c>
      <c r="J579" s="1">
        <v>10</v>
      </c>
      <c r="K579" s="1" t="s">
        <v>316</v>
      </c>
      <c r="N579" s="1" t="s">
        <v>312</v>
      </c>
      <c r="O579" s="1">
        <v>791.4</v>
      </c>
      <c r="P579" s="1" t="s">
        <v>318</v>
      </c>
    </row>
    <row r="580" spans="1:16" x14ac:dyDescent="0.35">
      <c r="A580" t="s">
        <v>181</v>
      </c>
      <c r="B580" s="1" t="s">
        <v>182</v>
      </c>
      <c r="C580" s="1">
        <v>2001</v>
      </c>
      <c r="D580" s="1">
        <v>2001</v>
      </c>
      <c r="E580" s="1">
        <v>2000</v>
      </c>
      <c r="F580" s="1" t="s">
        <v>306</v>
      </c>
      <c r="G580" s="1" t="s">
        <v>307</v>
      </c>
      <c r="H580" s="1" t="s">
        <v>387</v>
      </c>
      <c r="I580" s="1" t="s">
        <v>315</v>
      </c>
      <c r="J580" s="1">
        <v>12</v>
      </c>
      <c r="K580" s="1" t="s">
        <v>316</v>
      </c>
      <c r="N580" s="1" t="s">
        <v>312</v>
      </c>
      <c r="O580" s="1">
        <v>1140</v>
      </c>
      <c r="P580" s="1" t="s">
        <v>318</v>
      </c>
    </row>
    <row r="581" spans="1:16" x14ac:dyDescent="0.35">
      <c r="A581" t="s">
        <v>181</v>
      </c>
      <c r="B581" s="1" t="s">
        <v>182</v>
      </c>
      <c r="C581" s="1">
        <v>2001</v>
      </c>
      <c r="D581" s="1">
        <v>2001</v>
      </c>
      <c r="E581" s="1">
        <v>2000</v>
      </c>
      <c r="F581" s="1" t="s">
        <v>306</v>
      </c>
      <c r="G581" s="1" t="s">
        <v>307</v>
      </c>
      <c r="H581" s="1" t="s">
        <v>387</v>
      </c>
      <c r="I581" s="1" t="s">
        <v>315</v>
      </c>
      <c r="J581" s="25" t="s">
        <v>319</v>
      </c>
      <c r="K581" s="1" t="s">
        <v>316</v>
      </c>
      <c r="N581" s="1" t="s">
        <v>313</v>
      </c>
      <c r="O581" s="1">
        <v>5.8</v>
      </c>
      <c r="P581" s="1" t="s">
        <v>318</v>
      </c>
    </row>
    <row r="582" spans="1:16" x14ac:dyDescent="0.35">
      <c r="A582" t="s">
        <v>181</v>
      </c>
      <c r="B582" s="1" t="s">
        <v>182</v>
      </c>
      <c r="C582" s="1">
        <v>2001</v>
      </c>
      <c r="D582" s="1">
        <v>2001</v>
      </c>
      <c r="E582" s="1">
        <v>2000</v>
      </c>
      <c r="F582" s="1" t="s">
        <v>306</v>
      </c>
      <c r="G582" s="1" t="s">
        <v>307</v>
      </c>
      <c r="H582" s="1" t="s">
        <v>387</v>
      </c>
      <c r="I582" s="1" t="s">
        <v>315</v>
      </c>
      <c r="J582" s="26" t="s">
        <v>322</v>
      </c>
      <c r="K582" s="1" t="s">
        <v>316</v>
      </c>
      <c r="N582" s="1" t="s">
        <v>313</v>
      </c>
      <c r="O582" s="1">
        <v>8.6</v>
      </c>
      <c r="P582" s="1" t="s">
        <v>318</v>
      </c>
    </row>
    <row r="583" spans="1:16" x14ac:dyDescent="0.35">
      <c r="A583" t="s">
        <v>181</v>
      </c>
      <c r="B583" s="1" t="s">
        <v>182</v>
      </c>
      <c r="C583" s="1">
        <v>2001</v>
      </c>
      <c r="D583" s="1">
        <v>2001</v>
      </c>
      <c r="E583" s="1">
        <v>2000</v>
      </c>
      <c r="F583" s="1" t="s">
        <v>306</v>
      </c>
      <c r="G583" s="1" t="s">
        <v>307</v>
      </c>
      <c r="H583" s="1" t="s">
        <v>387</v>
      </c>
      <c r="I583" s="1" t="s">
        <v>315</v>
      </c>
      <c r="J583" s="1">
        <v>1</v>
      </c>
      <c r="K583" s="1" t="s">
        <v>316</v>
      </c>
      <c r="N583" s="1" t="s">
        <v>313</v>
      </c>
      <c r="O583" s="1">
        <v>13</v>
      </c>
      <c r="P583" s="1" t="s">
        <v>318</v>
      </c>
    </row>
    <row r="584" spans="1:16" x14ac:dyDescent="0.35">
      <c r="A584" t="s">
        <v>181</v>
      </c>
      <c r="B584" s="1" t="s">
        <v>182</v>
      </c>
      <c r="C584" s="1">
        <v>2001</v>
      </c>
      <c r="D584" s="1">
        <v>2001</v>
      </c>
      <c r="E584" s="1">
        <v>2000</v>
      </c>
      <c r="F584" s="1" t="s">
        <v>306</v>
      </c>
      <c r="G584" s="1" t="s">
        <v>307</v>
      </c>
      <c r="H584" s="1" t="s">
        <v>387</v>
      </c>
      <c r="I584" s="1" t="s">
        <v>315</v>
      </c>
      <c r="J584" s="1">
        <v>1.5</v>
      </c>
      <c r="K584" s="1" t="s">
        <v>316</v>
      </c>
      <c r="N584" s="1" t="s">
        <v>313</v>
      </c>
      <c r="O584" s="1">
        <v>28.8</v>
      </c>
      <c r="P584" s="1" t="s">
        <v>318</v>
      </c>
    </row>
    <row r="585" spans="1:16" x14ac:dyDescent="0.35">
      <c r="A585" t="s">
        <v>181</v>
      </c>
      <c r="B585" s="1" t="s">
        <v>182</v>
      </c>
      <c r="C585" s="1">
        <v>2001</v>
      </c>
      <c r="D585" s="1">
        <v>2001</v>
      </c>
      <c r="E585" s="1">
        <v>2000</v>
      </c>
      <c r="F585" s="1" t="s">
        <v>306</v>
      </c>
      <c r="G585" s="1" t="s">
        <v>307</v>
      </c>
      <c r="H585" s="1" t="s">
        <v>387</v>
      </c>
      <c r="I585" s="1" t="s">
        <v>315</v>
      </c>
      <c r="J585" s="1">
        <v>2</v>
      </c>
      <c r="K585" s="1" t="s">
        <v>316</v>
      </c>
      <c r="N585" s="1" t="s">
        <v>313</v>
      </c>
      <c r="O585" s="1">
        <v>46.6</v>
      </c>
      <c r="P585" s="1" t="s">
        <v>318</v>
      </c>
    </row>
    <row r="586" spans="1:16" x14ac:dyDescent="0.35">
      <c r="A586" t="s">
        <v>181</v>
      </c>
      <c r="B586" s="1" t="s">
        <v>182</v>
      </c>
      <c r="C586" s="1">
        <v>2001</v>
      </c>
      <c r="D586" s="1">
        <v>2001</v>
      </c>
      <c r="E586" s="1">
        <v>2000</v>
      </c>
      <c r="F586" s="1" t="s">
        <v>306</v>
      </c>
      <c r="G586" s="1" t="s">
        <v>307</v>
      </c>
      <c r="H586" s="1" t="s">
        <v>387</v>
      </c>
      <c r="I586" s="1" t="s">
        <v>315</v>
      </c>
      <c r="J586" s="1">
        <v>3</v>
      </c>
      <c r="K586" s="1" t="s">
        <v>316</v>
      </c>
      <c r="N586" s="1" t="s">
        <v>313</v>
      </c>
      <c r="O586" s="1">
        <v>79.7</v>
      </c>
      <c r="P586" s="1" t="s">
        <v>318</v>
      </c>
    </row>
    <row r="587" spans="1:16" x14ac:dyDescent="0.35">
      <c r="A587" t="s">
        <v>181</v>
      </c>
      <c r="B587" s="1" t="s">
        <v>182</v>
      </c>
      <c r="C587" s="1">
        <v>2001</v>
      </c>
      <c r="D587" s="1">
        <v>2001</v>
      </c>
      <c r="E587" s="1">
        <v>2000</v>
      </c>
      <c r="F587" s="1" t="s">
        <v>306</v>
      </c>
      <c r="G587" s="1" t="s">
        <v>307</v>
      </c>
      <c r="H587" s="1" t="s">
        <v>387</v>
      </c>
      <c r="I587" s="1" t="s">
        <v>315</v>
      </c>
      <c r="J587" s="1">
        <v>4</v>
      </c>
      <c r="K587" s="1" t="s">
        <v>316</v>
      </c>
      <c r="N587" s="1" t="s">
        <v>313</v>
      </c>
      <c r="O587" s="1">
        <v>141.80000000000001</v>
      </c>
      <c r="P587" s="1" t="s">
        <v>318</v>
      </c>
    </row>
    <row r="588" spans="1:16" x14ac:dyDescent="0.35">
      <c r="A588" t="s">
        <v>181</v>
      </c>
      <c r="B588" s="1" t="s">
        <v>182</v>
      </c>
      <c r="C588" s="1">
        <v>2001</v>
      </c>
      <c r="D588" s="1">
        <v>2001</v>
      </c>
      <c r="E588" s="1">
        <v>2000</v>
      </c>
      <c r="F588" s="1" t="s">
        <v>306</v>
      </c>
      <c r="G588" s="1" t="s">
        <v>307</v>
      </c>
      <c r="H588" s="1" t="s">
        <v>387</v>
      </c>
      <c r="I588" s="1" t="s">
        <v>315</v>
      </c>
      <c r="J588" s="1">
        <v>6</v>
      </c>
      <c r="K588" s="1" t="s">
        <v>316</v>
      </c>
      <c r="N588" s="1" t="s">
        <v>313</v>
      </c>
      <c r="O588" s="1">
        <v>283.7</v>
      </c>
      <c r="P588" s="1" t="s">
        <v>318</v>
      </c>
    </row>
    <row r="589" spans="1:16" x14ac:dyDescent="0.35">
      <c r="A589" t="s">
        <v>181</v>
      </c>
      <c r="B589" s="1" t="s">
        <v>182</v>
      </c>
      <c r="C589" s="1">
        <v>2001</v>
      </c>
      <c r="D589" s="1">
        <v>2001</v>
      </c>
      <c r="E589" s="1">
        <v>2000</v>
      </c>
      <c r="F589" s="1" t="s">
        <v>306</v>
      </c>
      <c r="G589" s="1" t="s">
        <v>307</v>
      </c>
      <c r="H589" s="1" t="s">
        <v>387</v>
      </c>
      <c r="I589" s="1" t="s">
        <v>315</v>
      </c>
      <c r="J589" s="1">
        <v>8</v>
      </c>
      <c r="K589" s="1" t="s">
        <v>316</v>
      </c>
      <c r="N589" s="1" t="s">
        <v>313</v>
      </c>
      <c r="O589" s="1">
        <v>514.1</v>
      </c>
      <c r="P589" s="1" t="s">
        <v>318</v>
      </c>
    </row>
    <row r="590" spans="1:16" x14ac:dyDescent="0.35">
      <c r="A590" t="s">
        <v>181</v>
      </c>
      <c r="B590" s="1" t="s">
        <v>182</v>
      </c>
      <c r="C590" s="1">
        <v>2001</v>
      </c>
      <c r="D590" s="1">
        <v>2001</v>
      </c>
      <c r="E590" s="1">
        <v>2000</v>
      </c>
      <c r="F590" s="1" t="s">
        <v>306</v>
      </c>
      <c r="G590" s="1" t="s">
        <v>307</v>
      </c>
      <c r="H590" s="1" t="s">
        <v>387</v>
      </c>
      <c r="I590" s="1" t="s">
        <v>315</v>
      </c>
      <c r="J590" s="1">
        <v>10</v>
      </c>
      <c r="K590" s="1" t="s">
        <v>316</v>
      </c>
      <c r="N590" s="1" t="s">
        <v>313</v>
      </c>
      <c r="O590" s="1">
        <v>851</v>
      </c>
      <c r="P590" s="1" t="s">
        <v>318</v>
      </c>
    </row>
    <row r="591" spans="1:16" x14ac:dyDescent="0.35">
      <c r="A591" t="s">
        <v>181</v>
      </c>
      <c r="B591" s="1" t="s">
        <v>182</v>
      </c>
      <c r="C591" s="1">
        <v>2001</v>
      </c>
      <c r="D591" s="1">
        <v>2001</v>
      </c>
      <c r="E591" s="1">
        <v>2000</v>
      </c>
      <c r="F591" s="1" t="s">
        <v>306</v>
      </c>
      <c r="G591" s="1" t="s">
        <v>307</v>
      </c>
      <c r="H591" s="1" t="s">
        <v>387</v>
      </c>
      <c r="I591" s="1" t="s">
        <v>315</v>
      </c>
      <c r="J591" s="1">
        <v>12</v>
      </c>
      <c r="K591" s="1" t="s">
        <v>316</v>
      </c>
      <c r="N591" s="1" t="s">
        <v>313</v>
      </c>
      <c r="O591" s="1">
        <v>1224</v>
      </c>
      <c r="P591" s="1" t="s">
        <v>318</v>
      </c>
    </row>
    <row r="592" spans="1:16" x14ac:dyDescent="0.35">
      <c r="A592" t="s">
        <v>181</v>
      </c>
      <c r="B592" s="1" t="s">
        <v>182</v>
      </c>
      <c r="C592" s="1">
        <v>1999</v>
      </c>
      <c r="D592" s="1">
        <v>1999</v>
      </c>
      <c r="E592" s="1">
        <v>1996</v>
      </c>
      <c r="F592" s="1" t="s">
        <v>306</v>
      </c>
      <c r="G592" s="1" t="s">
        <v>307</v>
      </c>
      <c r="H592" s="1" t="s">
        <v>308</v>
      </c>
      <c r="I592" s="1" t="s">
        <v>309</v>
      </c>
      <c r="J592" s="1">
        <v>25000</v>
      </c>
      <c r="K592" s="1" t="s">
        <v>310</v>
      </c>
      <c r="N592" s="1" t="s">
        <v>312</v>
      </c>
      <c r="O592" s="1">
        <v>2.2400000000000002</v>
      </c>
      <c r="P592" s="1" t="s">
        <v>311</v>
      </c>
    </row>
    <row r="593" spans="1:16" x14ac:dyDescent="0.35">
      <c r="A593" t="s">
        <v>181</v>
      </c>
      <c r="B593" s="1" t="s">
        <v>182</v>
      </c>
      <c r="C593" s="1">
        <v>1999</v>
      </c>
      <c r="D593" s="1">
        <v>1999</v>
      </c>
      <c r="E593" s="1">
        <v>1996</v>
      </c>
      <c r="F593" s="1" t="s">
        <v>306</v>
      </c>
      <c r="G593" s="1" t="s">
        <v>307</v>
      </c>
      <c r="H593" s="1" t="s">
        <v>308</v>
      </c>
      <c r="I593" s="1" t="s">
        <v>309</v>
      </c>
      <c r="J593" s="1">
        <v>225000</v>
      </c>
      <c r="K593" s="1" t="s">
        <v>310</v>
      </c>
      <c r="N593" s="1" t="s">
        <v>312</v>
      </c>
      <c r="O593" s="1">
        <v>1.38</v>
      </c>
      <c r="P593" s="1" t="s">
        <v>311</v>
      </c>
    </row>
    <row r="594" spans="1:16" x14ac:dyDescent="0.35">
      <c r="A594" t="s">
        <v>181</v>
      </c>
      <c r="B594" s="1" t="s">
        <v>182</v>
      </c>
      <c r="C594" s="1">
        <v>1999</v>
      </c>
      <c r="D594" s="1">
        <v>1999</v>
      </c>
      <c r="E594" s="1">
        <v>1996</v>
      </c>
      <c r="F594" s="1" t="s">
        <v>306</v>
      </c>
      <c r="G594" s="1" t="s">
        <v>307</v>
      </c>
      <c r="H594" s="1" t="s">
        <v>308</v>
      </c>
      <c r="I594" s="1" t="s">
        <v>309</v>
      </c>
      <c r="J594" s="1">
        <v>250000</v>
      </c>
      <c r="K594" s="1" t="s">
        <v>310</v>
      </c>
      <c r="N594" s="1" t="s">
        <v>312</v>
      </c>
      <c r="O594" s="1">
        <v>1.1000000000000001</v>
      </c>
      <c r="P594" s="1" t="s">
        <v>311</v>
      </c>
    </row>
    <row r="595" spans="1:16" x14ac:dyDescent="0.35">
      <c r="A595" t="s">
        <v>181</v>
      </c>
      <c r="B595" s="1" t="s">
        <v>182</v>
      </c>
      <c r="C595" s="1">
        <v>1999</v>
      </c>
      <c r="D595" s="1">
        <v>1999</v>
      </c>
      <c r="E595" s="1">
        <v>1996</v>
      </c>
      <c r="F595" s="1" t="s">
        <v>306</v>
      </c>
      <c r="G595" s="1" t="s">
        <v>307</v>
      </c>
      <c r="H595" s="1" t="s">
        <v>308</v>
      </c>
      <c r="I595" s="1" t="s">
        <v>309</v>
      </c>
      <c r="J595" s="1">
        <v>25000</v>
      </c>
      <c r="K595" s="1" t="s">
        <v>310</v>
      </c>
      <c r="N595" s="1" t="s">
        <v>313</v>
      </c>
      <c r="O595" s="1">
        <v>3.07</v>
      </c>
      <c r="P595" s="1" t="s">
        <v>311</v>
      </c>
    </row>
    <row r="596" spans="1:16" x14ac:dyDescent="0.35">
      <c r="A596" t="s">
        <v>181</v>
      </c>
      <c r="B596" s="1" t="s">
        <v>182</v>
      </c>
      <c r="C596" s="1">
        <v>1999</v>
      </c>
      <c r="D596" s="1">
        <v>1999</v>
      </c>
      <c r="E596" s="1">
        <v>1996</v>
      </c>
      <c r="F596" s="1" t="s">
        <v>306</v>
      </c>
      <c r="G596" s="1" t="s">
        <v>307</v>
      </c>
      <c r="H596" s="1" t="s">
        <v>308</v>
      </c>
      <c r="I596" s="1" t="s">
        <v>309</v>
      </c>
      <c r="J596" s="1">
        <v>225000</v>
      </c>
      <c r="K596" s="1" t="s">
        <v>310</v>
      </c>
      <c r="N596" s="1" t="s">
        <v>313</v>
      </c>
      <c r="O596" s="1">
        <v>2.266</v>
      </c>
      <c r="P596" s="1" t="s">
        <v>311</v>
      </c>
    </row>
    <row r="597" spans="1:16" x14ac:dyDescent="0.35">
      <c r="A597" t="s">
        <v>181</v>
      </c>
      <c r="B597" s="1" t="s">
        <v>182</v>
      </c>
      <c r="C597" s="1">
        <v>1999</v>
      </c>
      <c r="D597" s="1">
        <v>1999</v>
      </c>
      <c r="E597" s="1">
        <v>1996</v>
      </c>
      <c r="F597" s="1" t="s">
        <v>306</v>
      </c>
      <c r="G597" s="1" t="s">
        <v>307</v>
      </c>
      <c r="H597" s="1" t="s">
        <v>308</v>
      </c>
      <c r="I597" s="1" t="s">
        <v>309</v>
      </c>
      <c r="J597" s="1">
        <v>2250000</v>
      </c>
      <c r="K597" s="1" t="s">
        <v>310</v>
      </c>
      <c r="N597" s="1" t="s">
        <v>313</v>
      </c>
      <c r="O597" s="1">
        <v>1.661</v>
      </c>
      <c r="P597" s="1" t="s">
        <v>311</v>
      </c>
    </row>
    <row r="598" spans="1:16" x14ac:dyDescent="0.35">
      <c r="A598" t="s">
        <v>181</v>
      </c>
      <c r="B598" s="1" t="s">
        <v>182</v>
      </c>
      <c r="C598" s="1">
        <v>1999</v>
      </c>
      <c r="D598" s="1">
        <v>1999</v>
      </c>
      <c r="E598" s="1">
        <v>1996</v>
      </c>
      <c r="F598" s="1" t="s">
        <v>306</v>
      </c>
      <c r="G598" s="1" t="s">
        <v>307</v>
      </c>
      <c r="H598" s="1" t="s">
        <v>308</v>
      </c>
      <c r="I598" s="1" t="s">
        <v>309</v>
      </c>
      <c r="J598" s="1">
        <v>2500000</v>
      </c>
      <c r="K598" s="1" t="s">
        <v>310</v>
      </c>
      <c r="N598" s="1" t="s">
        <v>313</v>
      </c>
      <c r="O598" s="1">
        <v>1.21</v>
      </c>
      <c r="P598" s="1" t="s">
        <v>311</v>
      </c>
    </row>
    <row r="599" spans="1:16" x14ac:dyDescent="0.35">
      <c r="A599" t="s">
        <v>181</v>
      </c>
      <c r="B599" s="1" t="s">
        <v>182</v>
      </c>
      <c r="C599" s="1">
        <v>1999</v>
      </c>
      <c r="D599" s="1">
        <v>1999</v>
      </c>
      <c r="E599" s="1">
        <v>1996</v>
      </c>
      <c r="F599" s="1" t="s">
        <v>306</v>
      </c>
      <c r="G599" s="1" t="s">
        <v>307</v>
      </c>
      <c r="H599" s="1" t="s">
        <v>314</v>
      </c>
      <c r="I599" s="1" t="s">
        <v>315</v>
      </c>
      <c r="J599" s="25" t="s">
        <v>319</v>
      </c>
      <c r="K599" s="1" t="s">
        <v>316</v>
      </c>
      <c r="N599" s="1" t="s">
        <v>312</v>
      </c>
      <c r="O599" s="1">
        <v>5.5</v>
      </c>
      <c r="P599" s="1" t="s">
        <v>318</v>
      </c>
    </row>
    <row r="600" spans="1:16" x14ac:dyDescent="0.35">
      <c r="A600" t="s">
        <v>181</v>
      </c>
      <c r="B600" s="1" t="s">
        <v>182</v>
      </c>
      <c r="C600" s="1">
        <v>1999</v>
      </c>
      <c r="D600" s="1">
        <v>1999</v>
      </c>
      <c r="E600" s="1">
        <v>1996</v>
      </c>
      <c r="F600" s="1" t="s">
        <v>306</v>
      </c>
      <c r="G600" s="1" t="s">
        <v>307</v>
      </c>
      <c r="H600" s="1" t="s">
        <v>314</v>
      </c>
      <c r="I600" s="1" t="s">
        <v>315</v>
      </c>
      <c r="J600" s="26" t="s">
        <v>322</v>
      </c>
      <c r="K600" s="1" t="s">
        <v>316</v>
      </c>
      <c r="N600" s="1" t="s">
        <v>312</v>
      </c>
      <c r="O600" s="1">
        <v>8.3000000000000007</v>
      </c>
      <c r="P600" s="1" t="s">
        <v>318</v>
      </c>
    </row>
    <row r="601" spans="1:16" x14ac:dyDescent="0.35">
      <c r="A601" t="s">
        <v>181</v>
      </c>
      <c r="B601" s="1" t="s">
        <v>182</v>
      </c>
      <c r="C601" s="1">
        <v>1999</v>
      </c>
      <c r="D601" s="1">
        <v>1999</v>
      </c>
      <c r="E601" s="1">
        <v>1996</v>
      </c>
      <c r="F601" s="1" t="s">
        <v>306</v>
      </c>
      <c r="G601" s="1" t="s">
        <v>307</v>
      </c>
      <c r="H601" s="1" t="s">
        <v>314</v>
      </c>
      <c r="I601" s="1" t="s">
        <v>315</v>
      </c>
      <c r="J601" s="1">
        <v>1</v>
      </c>
      <c r="K601" s="1" t="s">
        <v>316</v>
      </c>
      <c r="N601" s="1" t="s">
        <v>312</v>
      </c>
      <c r="O601" s="1">
        <v>12.5</v>
      </c>
      <c r="P601" s="1" t="s">
        <v>318</v>
      </c>
    </row>
    <row r="602" spans="1:16" x14ac:dyDescent="0.35">
      <c r="A602" t="s">
        <v>181</v>
      </c>
      <c r="B602" s="1" t="s">
        <v>182</v>
      </c>
      <c r="C602" s="1">
        <v>1999</v>
      </c>
      <c r="D602" s="1">
        <v>1999</v>
      </c>
      <c r="E602" s="1">
        <v>1996</v>
      </c>
      <c r="F602" s="1" t="s">
        <v>306</v>
      </c>
      <c r="G602" s="1" t="s">
        <v>307</v>
      </c>
      <c r="H602" s="1" t="s">
        <v>314</v>
      </c>
      <c r="I602" s="1" t="s">
        <v>315</v>
      </c>
      <c r="J602" s="1">
        <v>1.5</v>
      </c>
      <c r="K602" s="1" t="s">
        <v>316</v>
      </c>
      <c r="N602" s="1" t="s">
        <v>312</v>
      </c>
      <c r="O602" s="1">
        <v>28.2</v>
      </c>
      <c r="P602" s="1" t="s">
        <v>318</v>
      </c>
    </row>
    <row r="603" spans="1:16" x14ac:dyDescent="0.35">
      <c r="A603" t="s">
        <v>181</v>
      </c>
      <c r="B603" s="1" t="s">
        <v>182</v>
      </c>
      <c r="C603" s="1">
        <v>1999</v>
      </c>
      <c r="D603" s="1">
        <v>1999</v>
      </c>
      <c r="E603" s="1">
        <v>1996</v>
      </c>
      <c r="F603" s="1" t="s">
        <v>306</v>
      </c>
      <c r="G603" s="1" t="s">
        <v>307</v>
      </c>
      <c r="H603" s="1" t="s">
        <v>314</v>
      </c>
      <c r="I603" s="1" t="s">
        <v>315</v>
      </c>
      <c r="J603" s="1">
        <v>2</v>
      </c>
      <c r="K603" s="1" t="s">
        <v>316</v>
      </c>
      <c r="N603" s="1" t="s">
        <v>312</v>
      </c>
      <c r="O603" s="1">
        <v>48</v>
      </c>
      <c r="P603" s="1" t="s">
        <v>318</v>
      </c>
    </row>
    <row r="604" spans="1:16" x14ac:dyDescent="0.35">
      <c r="A604" t="s">
        <v>181</v>
      </c>
      <c r="B604" s="1" t="s">
        <v>182</v>
      </c>
      <c r="C604" s="1">
        <v>1999</v>
      </c>
      <c r="D604" s="1">
        <v>1999</v>
      </c>
      <c r="E604" s="1">
        <v>1996</v>
      </c>
      <c r="F604" s="1" t="s">
        <v>306</v>
      </c>
      <c r="G604" s="1" t="s">
        <v>307</v>
      </c>
      <c r="H604" s="1" t="s">
        <v>314</v>
      </c>
      <c r="I604" s="1" t="s">
        <v>315</v>
      </c>
      <c r="J604" s="1">
        <v>3</v>
      </c>
      <c r="K604" s="1" t="s">
        <v>316</v>
      </c>
      <c r="N604" s="1" t="s">
        <v>312</v>
      </c>
      <c r="O604" s="1">
        <v>102</v>
      </c>
      <c r="P604" s="1" t="s">
        <v>318</v>
      </c>
    </row>
    <row r="605" spans="1:16" x14ac:dyDescent="0.35">
      <c r="A605" t="s">
        <v>181</v>
      </c>
      <c r="B605" s="1" t="s">
        <v>182</v>
      </c>
      <c r="C605" s="1">
        <v>1999</v>
      </c>
      <c r="D605" s="1">
        <v>1999</v>
      </c>
      <c r="E605" s="1">
        <v>1996</v>
      </c>
      <c r="F605" s="1" t="s">
        <v>306</v>
      </c>
      <c r="G605" s="1" t="s">
        <v>307</v>
      </c>
      <c r="H605" s="1" t="s">
        <v>314</v>
      </c>
      <c r="I605" s="1" t="s">
        <v>315</v>
      </c>
      <c r="J605" s="1">
        <v>4</v>
      </c>
      <c r="K605" s="1" t="s">
        <v>316</v>
      </c>
      <c r="N605" s="1" t="s">
        <v>312</v>
      </c>
      <c r="O605" s="1">
        <v>168</v>
      </c>
      <c r="P605" s="1" t="s">
        <v>318</v>
      </c>
    </row>
    <row r="606" spans="1:16" x14ac:dyDescent="0.35">
      <c r="A606" t="s">
        <v>181</v>
      </c>
      <c r="B606" s="1" t="s">
        <v>182</v>
      </c>
      <c r="C606" s="1">
        <v>1999</v>
      </c>
      <c r="D606" s="1">
        <v>1999</v>
      </c>
      <c r="E606" s="1">
        <v>1996</v>
      </c>
      <c r="F606" s="1" t="s">
        <v>306</v>
      </c>
      <c r="G606" s="1" t="s">
        <v>307</v>
      </c>
      <c r="H606" s="1" t="s">
        <v>314</v>
      </c>
      <c r="I606" s="1" t="s">
        <v>315</v>
      </c>
      <c r="J606" s="1">
        <v>6</v>
      </c>
      <c r="K606" s="1" t="s">
        <v>316</v>
      </c>
      <c r="N606" s="1" t="s">
        <v>312</v>
      </c>
      <c r="O606" s="1">
        <v>304</v>
      </c>
      <c r="P606" s="1" t="s">
        <v>318</v>
      </c>
    </row>
    <row r="607" spans="1:16" x14ac:dyDescent="0.35">
      <c r="A607" t="s">
        <v>181</v>
      </c>
      <c r="B607" s="1" t="s">
        <v>182</v>
      </c>
      <c r="C607" s="1">
        <v>1999</v>
      </c>
      <c r="D607" s="1">
        <v>1999</v>
      </c>
      <c r="E607" s="1">
        <v>1996</v>
      </c>
      <c r="F607" s="1" t="s">
        <v>306</v>
      </c>
      <c r="G607" s="1" t="s">
        <v>307</v>
      </c>
      <c r="H607" s="1" t="s">
        <v>314</v>
      </c>
      <c r="I607" s="1" t="s">
        <v>315</v>
      </c>
      <c r="J607" s="1">
        <v>8</v>
      </c>
      <c r="K607" s="1" t="s">
        <v>316</v>
      </c>
      <c r="N607" s="1" t="s">
        <v>312</v>
      </c>
      <c r="O607" s="1">
        <v>728</v>
      </c>
      <c r="P607" s="1" t="s">
        <v>318</v>
      </c>
    </row>
    <row r="608" spans="1:16" x14ac:dyDescent="0.35">
      <c r="A608" t="s">
        <v>181</v>
      </c>
      <c r="B608" s="1" t="s">
        <v>182</v>
      </c>
      <c r="C608" s="1">
        <v>1999</v>
      </c>
      <c r="D608" s="1">
        <v>1999</v>
      </c>
      <c r="E608" s="1">
        <v>1996</v>
      </c>
      <c r="F608" s="1" t="s">
        <v>306</v>
      </c>
      <c r="G608" s="1" t="s">
        <v>307</v>
      </c>
      <c r="H608" s="1" t="s">
        <v>314</v>
      </c>
      <c r="I608" s="1" t="s">
        <v>315</v>
      </c>
      <c r="J608" s="1">
        <v>10</v>
      </c>
      <c r="K608" s="1" t="s">
        <v>316</v>
      </c>
      <c r="N608" s="1" t="s">
        <v>312</v>
      </c>
      <c r="O608" s="1">
        <v>1098</v>
      </c>
      <c r="P608" s="1" t="s">
        <v>318</v>
      </c>
    </row>
    <row r="609" spans="1:16" x14ac:dyDescent="0.35">
      <c r="A609" t="s">
        <v>181</v>
      </c>
      <c r="B609" s="1" t="s">
        <v>182</v>
      </c>
      <c r="C609" s="1">
        <v>1999</v>
      </c>
      <c r="D609" s="1">
        <v>1999</v>
      </c>
      <c r="E609" s="1">
        <v>1996</v>
      </c>
      <c r="F609" s="1" t="s">
        <v>306</v>
      </c>
      <c r="G609" s="1" t="s">
        <v>307</v>
      </c>
      <c r="H609" s="1" t="s">
        <v>314</v>
      </c>
      <c r="I609" s="1" t="s">
        <v>315</v>
      </c>
      <c r="J609" s="1">
        <v>12</v>
      </c>
      <c r="K609" s="1" t="s">
        <v>316</v>
      </c>
      <c r="N609" s="1" t="s">
        <v>312</v>
      </c>
      <c r="O609" s="1">
        <v>1235</v>
      </c>
      <c r="P609" s="1" t="s">
        <v>318</v>
      </c>
    </row>
    <row r="610" spans="1:16" x14ac:dyDescent="0.35">
      <c r="A610" t="s">
        <v>181</v>
      </c>
      <c r="B610" s="1" t="s">
        <v>182</v>
      </c>
      <c r="C610" s="1">
        <v>1999</v>
      </c>
      <c r="D610" s="1">
        <v>1999</v>
      </c>
      <c r="E610" s="1">
        <v>1996</v>
      </c>
      <c r="F610" s="1" t="s">
        <v>306</v>
      </c>
      <c r="G610" s="1" t="s">
        <v>307</v>
      </c>
      <c r="H610" s="1" t="s">
        <v>314</v>
      </c>
      <c r="I610" s="1" t="s">
        <v>315</v>
      </c>
      <c r="J610" s="25" t="s">
        <v>319</v>
      </c>
      <c r="K610" s="1" t="s">
        <v>316</v>
      </c>
      <c r="N610" s="1" t="s">
        <v>313</v>
      </c>
      <c r="O610" s="1">
        <v>5.5</v>
      </c>
      <c r="P610" s="1" t="s">
        <v>318</v>
      </c>
    </row>
    <row r="611" spans="1:16" x14ac:dyDescent="0.35">
      <c r="A611" t="s">
        <v>181</v>
      </c>
      <c r="B611" s="1" t="s">
        <v>182</v>
      </c>
      <c r="C611" s="1">
        <v>1999</v>
      </c>
      <c r="D611" s="1">
        <v>1999</v>
      </c>
      <c r="E611" s="1">
        <v>1996</v>
      </c>
      <c r="F611" s="1" t="s">
        <v>306</v>
      </c>
      <c r="G611" s="1" t="s">
        <v>307</v>
      </c>
      <c r="H611" s="1" t="s">
        <v>314</v>
      </c>
      <c r="I611" s="1" t="s">
        <v>315</v>
      </c>
      <c r="J611" s="26" t="s">
        <v>322</v>
      </c>
      <c r="K611" s="1" t="s">
        <v>316</v>
      </c>
      <c r="N611" s="1" t="s">
        <v>313</v>
      </c>
      <c r="O611" s="1">
        <v>8.3000000000000007</v>
      </c>
      <c r="P611" s="1" t="s">
        <v>318</v>
      </c>
    </row>
    <row r="612" spans="1:16" x14ac:dyDescent="0.35">
      <c r="A612" t="s">
        <v>181</v>
      </c>
      <c r="B612" s="1" t="s">
        <v>182</v>
      </c>
      <c r="C612" s="1">
        <v>1999</v>
      </c>
      <c r="D612" s="1">
        <v>1999</v>
      </c>
      <c r="E612" s="1">
        <v>1996</v>
      </c>
      <c r="F612" s="1" t="s">
        <v>306</v>
      </c>
      <c r="G612" s="1" t="s">
        <v>307</v>
      </c>
      <c r="H612" s="1" t="s">
        <v>314</v>
      </c>
      <c r="I612" s="1" t="s">
        <v>315</v>
      </c>
      <c r="J612" s="1">
        <v>1</v>
      </c>
      <c r="K612" s="1" t="s">
        <v>316</v>
      </c>
      <c r="N612" s="1" t="s">
        <v>313</v>
      </c>
      <c r="O612" s="1">
        <v>12.5</v>
      </c>
      <c r="P612" s="1" t="s">
        <v>318</v>
      </c>
    </row>
    <row r="613" spans="1:16" x14ac:dyDescent="0.35">
      <c r="A613" t="s">
        <v>181</v>
      </c>
      <c r="B613" s="1" t="s">
        <v>182</v>
      </c>
      <c r="C613" s="1">
        <v>1999</v>
      </c>
      <c r="D613" s="1">
        <v>1999</v>
      </c>
      <c r="E613" s="1">
        <v>1996</v>
      </c>
      <c r="F613" s="1" t="s">
        <v>306</v>
      </c>
      <c r="G613" s="1" t="s">
        <v>307</v>
      </c>
      <c r="H613" s="1" t="s">
        <v>314</v>
      </c>
      <c r="I613" s="1" t="s">
        <v>315</v>
      </c>
      <c r="J613" s="1">
        <v>1.5</v>
      </c>
      <c r="K613" s="1" t="s">
        <v>316</v>
      </c>
      <c r="N613" s="1" t="s">
        <v>313</v>
      </c>
      <c r="O613" s="1">
        <v>28.2</v>
      </c>
      <c r="P613" s="1" t="s">
        <v>318</v>
      </c>
    </row>
    <row r="614" spans="1:16" x14ac:dyDescent="0.35">
      <c r="A614" t="s">
        <v>181</v>
      </c>
      <c r="B614" s="1" t="s">
        <v>182</v>
      </c>
      <c r="C614" s="1">
        <v>1999</v>
      </c>
      <c r="D614" s="1">
        <v>1999</v>
      </c>
      <c r="E614" s="1">
        <v>1996</v>
      </c>
      <c r="F614" s="1" t="s">
        <v>306</v>
      </c>
      <c r="G614" s="1" t="s">
        <v>307</v>
      </c>
      <c r="H614" s="1" t="s">
        <v>314</v>
      </c>
      <c r="I614" s="1" t="s">
        <v>315</v>
      </c>
      <c r="J614" s="1">
        <v>2</v>
      </c>
      <c r="K614" s="1" t="s">
        <v>316</v>
      </c>
      <c r="N614" s="1" t="s">
        <v>313</v>
      </c>
      <c r="O614" s="1">
        <v>48</v>
      </c>
      <c r="P614" s="1" t="s">
        <v>318</v>
      </c>
    </row>
    <row r="615" spans="1:16" x14ac:dyDescent="0.35">
      <c r="A615" t="s">
        <v>181</v>
      </c>
      <c r="B615" s="1" t="s">
        <v>182</v>
      </c>
      <c r="C615" s="1">
        <v>1999</v>
      </c>
      <c r="D615" s="1">
        <v>1999</v>
      </c>
      <c r="E615" s="1">
        <v>1996</v>
      </c>
      <c r="F615" s="1" t="s">
        <v>306</v>
      </c>
      <c r="G615" s="1" t="s">
        <v>307</v>
      </c>
      <c r="H615" s="1" t="s">
        <v>314</v>
      </c>
      <c r="I615" s="1" t="s">
        <v>315</v>
      </c>
      <c r="J615" s="1">
        <v>3</v>
      </c>
      <c r="K615" s="1" t="s">
        <v>316</v>
      </c>
      <c r="N615" s="1" t="s">
        <v>313</v>
      </c>
      <c r="O615" s="1">
        <v>102</v>
      </c>
      <c r="P615" s="1" t="s">
        <v>318</v>
      </c>
    </row>
    <row r="616" spans="1:16" x14ac:dyDescent="0.35">
      <c r="A616" t="s">
        <v>181</v>
      </c>
      <c r="B616" s="1" t="s">
        <v>182</v>
      </c>
      <c r="C616" s="1">
        <v>1999</v>
      </c>
      <c r="D616" s="1">
        <v>1999</v>
      </c>
      <c r="E616" s="1">
        <v>1996</v>
      </c>
      <c r="F616" s="1" t="s">
        <v>306</v>
      </c>
      <c r="G616" s="1" t="s">
        <v>307</v>
      </c>
      <c r="H616" s="1" t="s">
        <v>314</v>
      </c>
      <c r="I616" s="1" t="s">
        <v>315</v>
      </c>
      <c r="J616" s="1">
        <v>4</v>
      </c>
      <c r="K616" s="1" t="s">
        <v>316</v>
      </c>
      <c r="N616" s="1" t="s">
        <v>313</v>
      </c>
      <c r="O616" s="1">
        <v>168</v>
      </c>
      <c r="P616" s="1" t="s">
        <v>318</v>
      </c>
    </row>
    <row r="617" spans="1:16" x14ac:dyDescent="0.35">
      <c r="A617" t="s">
        <v>181</v>
      </c>
      <c r="B617" s="1" t="s">
        <v>182</v>
      </c>
      <c r="C617" s="1">
        <v>1999</v>
      </c>
      <c r="D617" s="1">
        <v>1999</v>
      </c>
      <c r="E617" s="1">
        <v>1996</v>
      </c>
      <c r="F617" s="1" t="s">
        <v>306</v>
      </c>
      <c r="G617" s="1" t="s">
        <v>307</v>
      </c>
      <c r="H617" s="1" t="s">
        <v>314</v>
      </c>
      <c r="I617" s="1" t="s">
        <v>315</v>
      </c>
      <c r="J617" s="1">
        <v>6</v>
      </c>
      <c r="K617" s="1" t="s">
        <v>316</v>
      </c>
      <c r="N617" s="1" t="s">
        <v>313</v>
      </c>
      <c r="O617" s="1">
        <v>304</v>
      </c>
      <c r="P617" s="1" t="s">
        <v>318</v>
      </c>
    </row>
    <row r="618" spans="1:16" x14ac:dyDescent="0.35">
      <c r="A618" t="s">
        <v>181</v>
      </c>
      <c r="B618" s="1" t="s">
        <v>182</v>
      </c>
      <c r="C618" s="1">
        <v>1999</v>
      </c>
      <c r="D618" s="1">
        <v>1999</v>
      </c>
      <c r="E618" s="1">
        <v>1996</v>
      </c>
      <c r="F618" s="1" t="s">
        <v>306</v>
      </c>
      <c r="G618" s="1" t="s">
        <v>307</v>
      </c>
      <c r="H618" s="1" t="s">
        <v>314</v>
      </c>
      <c r="I618" s="1" t="s">
        <v>315</v>
      </c>
      <c r="J618" s="1">
        <v>8</v>
      </c>
      <c r="K618" s="1" t="s">
        <v>316</v>
      </c>
      <c r="N618" s="1" t="s">
        <v>313</v>
      </c>
      <c r="O618" s="1">
        <v>728</v>
      </c>
      <c r="P618" s="1" t="s">
        <v>318</v>
      </c>
    </row>
    <row r="619" spans="1:16" x14ac:dyDescent="0.35">
      <c r="A619" t="s">
        <v>181</v>
      </c>
      <c r="B619" s="1" t="s">
        <v>182</v>
      </c>
      <c r="C619" s="1">
        <v>1999</v>
      </c>
      <c r="D619" s="1">
        <v>1999</v>
      </c>
      <c r="E619" s="1">
        <v>1996</v>
      </c>
      <c r="F619" s="1" t="s">
        <v>306</v>
      </c>
      <c r="G619" s="1" t="s">
        <v>307</v>
      </c>
      <c r="H619" s="1" t="s">
        <v>314</v>
      </c>
      <c r="I619" s="1" t="s">
        <v>315</v>
      </c>
      <c r="J619" s="1">
        <v>10</v>
      </c>
      <c r="K619" s="1" t="s">
        <v>316</v>
      </c>
      <c r="N619" s="1" t="s">
        <v>313</v>
      </c>
      <c r="O619" s="1">
        <v>1098</v>
      </c>
      <c r="P619" s="1" t="s">
        <v>318</v>
      </c>
    </row>
    <row r="620" spans="1:16" x14ac:dyDescent="0.35">
      <c r="A620" t="s">
        <v>181</v>
      </c>
      <c r="B620" s="1" t="s">
        <v>182</v>
      </c>
      <c r="C620" s="1">
        <v>1999</v>
      </c>
      <c r="D620" s="1">
        <v>1999</v>
      </c>
      <c r="E620" s="1">
        <v>1996</v>
      </c>
      <c r="F620" s="1" t="s">
        <v>306</v>
      </c>
      <c r="G620" s="1" t="s">
        <v>307</v>
      </c>
      <c r="H620" s="1" t="s">
        <v>314</v>
      </c>
      <c r="I620" s="1" t="s">
        <v>315</v>
      </c>
      <c r="J620" s="1">
        <v>12</v>
      </c>
      <c r="K620" s="1" t="s">
        <v>316</v>
      </c>
      <c r="N620" s="1" t="s">
        <v>313</v>
      </c>
      <c r="O620" s="1">
        <v>1235</v>
      </c>
      <c r="P620" s="1" t="s">
        <v>318</v>
      </c>
    </row>
    <row r="621" spans="1:16" x14ac:dyDescent="0.35">
      <c r="A621" t="s">
        <v>181</v>
      </c>
      <c r="B621" s="1" t="s">
        <v>182</v>
      </c>
      <c r="C621" s="1">
        <v>1999</v>
      </c>
      <c r="D621" s="1">
        <v>1999</v>
      </c>
      <c r="E621" s="1">
        <v>1996</v>
      </c>
      <c r="F621" s="1" t="s">
        <v>306</v>
      </c>
      <c r="G621" s="1" t="s">
        <v>307</v>
      </c>
      <c r="H621" s="1" t="s">
        <v>308</v>
      </c>
      <c r="I621" s="1" t="s">
        <v>309</v>
      </c>
      <c r="J621" s="1" t="s">
        <v>323</v>
      </c>
      <c r="N621" s="1" t="s">
        <v>312</v>
      </c>
      <c r="O621" s="1">
        <v>1.45</v>
      </c>
      <c r="P621" s="1" t="s">
        <v>311</v>
      </c>
    </row>
    <row r="622" spans="1:16" x14ac:dyDescent="0.35">
      <c r="A622" t="s">
        <v>181</v>
      </c>
      <c r="B622" s="1" t="s">
        <v>182</v>
      </c>
      <c r="C622" s="1">
        <v>1999</v>
      </c>
      <c r="D622" s="1">
        <v>1999</v>
      </c>
      <c r="E622" s="1">
        <v>1996</v>
      </c>
      <c r="F622" s="1" t="s">
        <v>306</v>
      </c>
      <c r="G622" s="1" t="s">
        <v>307</v>
      </c>
      <c r="H622" s="1" t="s">
        <v>308</v>
      </c>
      <c r="I622" s="1" t="s">
        <v>309</v>
      </c>
      <c r="J622" s="1" t="s">
        <v>324</v>
      </c>
      <c r="N622" s="1" t="s">
        <v>312</v>
      </c>
      <c r="O622" s="1">
        <v>1.59</v>
      </c>
      <c r="P622" s="1" t="s">
        <v>311</v>
      </c>
    </row>
    <row r="623" spans="1:16" x14ac:dyDescent="0.35">
      <c r="A623" t="s">
        <v>181</v>
      </c>
      <c r="B623" s="1" t="s">
        <v>182</v>
      </c>
      <c r="C623" s="1">
        <v>1999</v>
      </c>
      <c r="D623" s="1">
        <v>1999</v>
      </c>
      <c r="E623" s="1">
        <v>1996</v>
      </c>
      <c r="F623" s="1" t="s">
        <v>306</v>
      </c>
      <c r="G623" s="1" t="s">
        <v>307</v>
      </c>
      <c r="H623" s="1" t="s">
        <v>308</v>
      </c>
      <c r="I623" s="1" t="s">
        <v>309</v>
      </c>
      <c r="J623" s="1" t="s">
        <v>323</v>
      </c>
      <c r="N623" s="1" t="s">
        <v>313</v>
      </c>
      <c r="O623" s="1">
        <v>1.83</v>
      </c>
      <c r="P623" s="1" t="s">
        <v>311</v>
      </c>
    </row>
    <row r="624" spans="1:16" x14ac:dyDescent="0.35">
      <c r="A624" t="s">
        <v>181</v>
      </c>
      <c r="B624" s="1" t="s">
        <v>182</v>
      </c>
      <c r="C624" s="1">
        <v>1999</v>
      </c>
      <c r="D624" s="1">
        <v>1999</v>
      </c>
      <c r="E624" s="1">
        <v>1996</v>
      </c>
      <c r="F624" s="1" t="s">
        <v>306</v>
      </c>
      <c r="G624" s="1" t="s">
        <v>307</v>
      </c>
      <c r="H624" s="1" t="s">
        <v>308</v>
      </c>
      <c r="I624" s="1" t="s">
        <v>309</v>
      </c>
      <c r="J624" s="1" t="s">
        <v>324</v>
      </c>
      <c r="N624" s="1" t="s">
        <v>313</v>
      </c>
      <c r="O624" s="1">
        <v>1.97</v>
      </c>
      <c r="P624" s="1" t="s">
        <v>311</v>
      </c>
    </row>
    <row r="625" spans="1:16" x14ac:dyDescent="0.35">
      <c r="A625" t="s">
        <v>181</v>
      </c>
      <c r="B625" s="1" t="s">
        <v>182</v>
      </c>
      <c r="C625" s="1">
        <v>1999</v>
      </c>
      <c r="D625" s="1">
        <v>1999</v>
      </c>
      <c r="E625" s="1">
        <v>1996</v>
      </c>
      <c r="F625" s="1" t="s">
        <v>306</v>
      </c>
      <c r="G625" s="1" t="s">
        <v>424</v>
      </c>
      <c r="H625" s="1" t="s">
        <v>314</v>
      </c>
      <c r="I625" s="1" t="s">
        <v>325</v>
      </c>
      <c r="N625" s="1" t="s">
        <v>312</v>
      </c>
      <c r="O625" s="1">
        <v>294</v>
      </c>
      <c r="P625" s="1" t="s">
        <v>326</v>
      </c>
    </row>
    <row r="626" spans="1:16" x14ac:dyDescent="0.35">
      <c r="A626" t="s">
        <v>181</v>
      </c>
      <c r="B626" s="1" t="s">
        <v>182</v>
      </c>
      <c r="C626" s="1">
        <v>1999</v>
      </c>
      <c r="D626" s="1">
        <v>1999</v>
      </c>
      <c r="E626" s="1">
        <v>1996</v>
      </c>
      <c r="F626" s="1" t="s">
        <v>306</v>
      </c>
      <c r="G626" s="1" t="s">
        <v>424</v>
      </c>
      <c r="H626" s="1" t="s">
        <v>314</v>
      </c>
      <c r="I626" s="1" t="s">
        <v>325</v>
      </c>
      <c r="N626" s="1" t="s">
        <v>313</v>
      </c>
      <c r="O626" s="1">
        <v>396</v>
      </c>
      <c r="P626" s="1" t="s">
        <v>326</v>
      </c>
    </row>
    <row r="627" spans="1:16" x14ac:dyDescent="0.35">
      <c r="A627" t="s">
        <v>181</v>
      </c>
      <c r="B627" s="1" t="s">
        <v>182</v>
      </c>
      <c r="C627" s="1">
        <v>1999</v>
      </c>
      <c r="D627" s="1">
        <v>1999</v>
      </c>
      <c r="E627" s="1">
        <v>1996</v>
      </c>
      <c r="F627" s="1" t="s">
        <v>306</v>
      </c>
      <c r="G627" s="1" t="s">
        <v>307</v>
      </c>
      <c r="H627" s="1" t="s">
        <v>387</v>
      </c>
      <c r="I627" s="1" t="s">
        <v>315</v>
      </c>
      <c r="J627" s="25" t="s">
        <v>319</v>
      </c>
      <c r="K627" s="1" t="s">
        <v>316</v>
      </c>
      <c r="N627" s="1" t="s">
        <v>312</v>
      </c>
      <c r="O627" s="1">
        <v>4.3</v>
      </c>
      <c r="P627" s="1" t="s">
        <v>318</v>
      </c>
    </row>
    <row r="628" spans="1:16" x14ac:dyDescent="0.35">
      <c r="A628" t="s">
        <v>181</v>
      </c>
      <c r="B628" s="1" t="s">
        <v>182</v>
      </c>
      <c r="C628" s="1">
        <v>1999</v>
      </c>
      <c r="D628" s="1">
        <v>1999</v>
      </c>
      <c r="E628" s="1">
        <v>1996</v>
      </c>
      <c r="F628" s="1" t="s">
        <v>306</v>
      </c>
      <c r="G628" s="1" t="s">
        <v>307</v>
      </c>
      <c r="H628" s="1" t="s">
        <v>387</v>
      </c>
      <c r="I628" s="1" t="s">
        <v>315</v>
      </c>
      <c r="J628" s="26" t="s">
        <v>322</v>
      </c>
      <c r="K628" s="1" t="s">
        <v>316</v>
      </c>
      <c r="N628" s="1" t="s">
        <v>312</v>
      </c>
      <c r="O628" s="1">
        <v>6.5</v>
      </c>
      <c r="P628" s="1" t="s">
        <v>318</v>
      </c>
    </row>
    <row r="629" spans="1:16" x14ac:dyDescent="0.35">
      <c r="A629" t="s">
        <v>181</v>
      </c>
      <c r="B629" s="1" t="s">
        <v>182</v>
      </c>
      <c r="C629" s="1">
        <v>1999</v>
      </c>
      <c r="D629" s="1">
        <v>1999</v>
      </c>
      <c r="E629" s="1">
        <v>1996</v>
      </c>
      <c r="F629" s="1" t="s">
        <v>306</v>
      </c>
      <c r="G629" s="1" t="s">
        <v>307</v>
      </c>
      <c r="H629" s="1" t="s">
        <v>387</v>
      </c>
      <c r="I629" s="1" t="s">
        <v>315</v>
      </c>
      <c r="J629" s="1">
        <v>1</v>
      </c>
      <c r="K629" s="1" t="s">
        <v>316</v>
      </c>
      <c r="N629" s="1" t="s">
        <v>312</v>
      </c>
      <c r="O629" s="1">
        <v>10.1</v>
      </c>
      <c r="P629" s="1" t="s">
        <v>318</v>
      </c>
    </row>
    <row r="630" spans="1:16" x14ac:dyDescent="0.35">
      <c r="A630" t="s">
        <v>181</v>
      </c>
      <c r="B630" s="1" t="s">
        <v>182</v>
      </c>
      <c r="C630" s="1">
        <v>1999</v>
      </c>
      <c r="D630" s="1">
        <v>1999</v>
      </c>
      <c r="E630" s="1">
        <v>1996</v>
      </c>
      <c r="F630" s="1" t="s">
        <v>306</v>
      </c>
      <c r="G630" s="1" t="s">
        <v>307</v>
      </c>
      <c r="H630" s="1" t="s">
        <v>387</v>
      </c>
      <c r="I630" s="1" t="s">
        <v>315</v>
      </c>
      <c r="J630" s="1">
        <v>1.5</v>
      </c>
      <c r="K630" s="1" t="s">
        <v>316</v>
      </c>
      <c r="N630" s="1" t="s">
        <v>312</v>
      </c>
      <c r="O630" s="1">
        <v>22.3</v>
      </c>
      <c r="P630" s="1" t="s">
        <v>318</v>
      </c>
    </row>
    <row r="631" spans="1:16" x14ac:dyDescent="0.35">
      <c r="A631" t="s">
        <v>181</v>
      </c>
      <c r="B631" s="1" t="s">
        <v>182</v>
      </c>
      <c r="C631" s="1">
        <v>1999</v>
      </c>
      <c r="D631" s="1">
        <v>1999</v>
      </c>
      <c r="E631" s="1">
        <v>1996</v>
      </c>
      <c r="F631" s="1" t="s">
        <v>306</v>
      </c>
      <c r="G631" s="1" t="s">
        <v>307</v>
      </c>
      <c r="H631" s="1" t="s">
        <v>387</v>
      </c>
      <c r="I631" s="1" t="s">
        <v>315</v>
      </c>
      <c r="J631" s="1">
        <v>2</v>
      </c>
      <c r="K631" s="1" t="s">
        <v>316</v>
      </c>
      <c r="N631" s="1" t="s">
        <v>312</v>
      </c>
      <c r="O631" s="1">
        <v>36</v>
      </c>
      <c r="P631" s="1" t="s">
        <v>318</v>
      </c>
    </row>
    <row r="632" spans="1:16" x14ac:dyDescent="0.35">
      <c r="A632" t="s">
        <v>181</v>
      </c>
      <c r="B632" s="1" t="s">
        <v>182</v>
      </c>
      <c r="C632" s="1">
        <v>1999</v>
      </c>
      <c r="D632" s="1">
        <v>1999</v>
      </c>
      <c r="E632" s="1">
        <v>1996</v>
      </c>
      <c r="F632" s="1" t="s">
        <v>306</v>
      </c>
      <c r="G632" s="1" t="s">
        <v>307</v>
      </c>
      <c r="H632" s="1" t="s">
        <v>387</v>
      </c>
      <c r="I632" s="1" t="s">
        <v>315</v>
      </c>
      <c r="J632" s="1">
        <v>3</v>
      </c>
      <c r="K632" s="1" t="s">
        <v>316</v>
      </c>
      <c r="N632" s="1" t="s">
        <v>312</v>
      </c>
      <c r="O632" s="1">
        <v>61.4</v>
      </c>
      <c r="P632" s="1" t="s">
        <v>318</v>
      </c>
    </row>
    <row r="633" spans="1:16" x14ac:dyDescent="0.35">
      <c r="A633" t="s">
        <v>181</v>
      </c>
      <c r="B633" s="1" t="s">
        <v>182</v>
      </c>
      <c r="C633" s="1">
        <v>1999</v>
      </c>
      <c r="D633" s="1">
        <v>1999</v>
      </c>
      <c r="E633" s="1">
        <v>1996</v>
      </c>
      <c r="F633" s="1" t="s">
        <v>306</v>
      </c>
      <c r="G633" s="1" t="s">
        <v>307</v>
      </c>
      <c r="H633" s="1" t="s">
        <v>387</v>
      </c>
      <c r="I633" s="1" t="s">
        <v>315</v>
      </c>
      <c r="J633" s="1">
        <v>4</v>
      </c>
      <c r="K633" s="1" t="s">
        <v>316</v>
      </c>
      <c r="N633" s="1" t="s">
        <v>312</v>
      </c>
      <c r="O633" s="1">
        <v>110.2</v>
      </c>
      <c r="P633" s="1" t="s">
        <v>318</v>
      </c>
    </row>
    <row r="634" spans="1:16" x14ac:dyDescent="0.35">
      <c r="A634" t="s">
        <v>181</v>
      </c>
      <c r="B634" s="1" t="s">
        <v>182</v>
      </c>
      <c r="C634" s="1">
        <v>1999</v>
      </c>
      <c r="D634" s="1">
        <v>1999</v>
      </c>
      <c r="E634" s="1">
        <v>1996</v>
      </c>
      <c r="F634" s="1" t="s">
        <v>306</v>
      </c>
      <c r="G634" s="1" t="s">
        <v>307</v>
      </c>
      <c r="H634" s="1" t="s">
        <v>387</v>
      </c>
      <c r="I634" s="1" t="s">
        <v>315</v>
      </c>
      <c r="J634" s="1">
        <v>6</v>
      </c>
      <c r="K634" s="1" t="s">
        <v>316</v>
      </c>
      <c r="N634" s="1" t="s">
        <v>312</v>
      </c>
      <c r="O634" s="1">
        <v>220.3</v>
      </c>
      <c r="P634" s="1" t="s">
        <v>318</v>
      </c>
    </row>
    <row r="635" spans="1:16" x14ac:dyDescent="0.35">
      <c r="A635" t="s">
        <v>181</v>
      </c>
      <c r="B635" s="1" t="s">
        <v>182</v>
      </c>
      <c r="C635" s="1">
        <v>1999</v>
      </c>
      <c r="D635" s="1">
        <v>1999</v>
      </c>
      <c r="E635" s="1">
        <v>1996</v>
      </c>
      <c r="F635" s="1" t="s">
        <v>306</v>
      </c>
      <c r="G635" s="1" t="s">
        <v>307</v>
      </c>
      <c r="H635" s="1" t="s">
        <v>387</v>
      </c>
      <c r="I635" s="1" t="s">
        <v>315</v>
      </c>
      <c r="J635" s="1">
        <v>8</v>
      </c>
      <c r="K635" s="1" t="s">
        <v>316</v>
      </c>
      <c r="N635" s="1" t="s">
        <v>312</v>
      </c>
      <c r="O635" s="1">
        <v>398.9</v>
      </c>
      <c r="P635" s="1" t="s">
        <v>318</v>
      </c>
    </row>
    <row r="636" spans="1:16" x14ac:dyDescent="0.35">
      <c r="A636" t="s">
        <v>181</v>
      </c>
      <c r="B636" s="1" t="s">
        <v>182</v>
      </c>
      <c r="C636" s="1">
        <v>1999</v>
      </c>
      <c r="D636" s="1">
        <v>1999</v>
      </c>
      <c r="E636" s="1">
        <v>1996</v>
      </c>
      <c r="F636" s="1" t="s">
        <v>306</v>
      </c>
      <c r="G636" s="1" t="s">
        <v>307</v>
      </c>
      <c r="H636" s="1" t="s">
        <v>387</v>
      </c>
      <c r="I636" s="1" t="s">
        <v>315</v>
      </c>
      <c r="J636" s="1">
        <v>10</v>
      </c>
      <c r="K636" s="1" t="s">
        <v>316</v>
      </c>
      <c r="N636" s="1" t="s">
        <v>312</v>
      </c>
      <c r="O636" s="1">
        <v>659.5</v>
      </c>
      <c r="P636" s="1" t="s">
        <v>318</v>
      </c>
    </row>
    <row r="637" spans="1:16" x14ac:dyDescent="0.35">
      <c r="A637" t="s">
        <v>181</v>
      </c>
      <c r="B637" s="1" t="s">
        <v>182</v>
      </c>
      <c r="C637" s="1">
        <v>1999</v>
      </c>
      <c r="D637" s="1">
        <v>1999</v>
      </c>
      <c r="E637" s="1">
        <v>1996</v>
      </c>
      <c r="F637" s="1" t="s">
        <v>306</v>
      </c>
      <c r="G637" s="1" t="s">
        <v>307</v>
      </c>
      <c r="H637" s="1" t="s">
        <v>387</v>
      </c>
      <c r="I637" s="1" t="s">
        <v>315</v>
      </c>
      <c r="J637" s="1">
        <v>12</v>
      </c>
      <c r="K637" s="1" t="s">
        <v>316</v>
      </c>
      <c r="N637" s="1" t="s">
        <v>312</v>
      </c>
      <c r="O637" s="1">
        <v>950</v>
      </c>
      <c r="P637" s="1" t="s">
        <v>318</v>
      </c>
    </row>
    <row r="638" spans="1:16" x14ac:dyDescent="0.35">
      <c r="A638" t="s">
        <v>181</v>
      </c>
      <c r="B638" s="1" t="s">
        <v>182</v>
      </c>
      <c r="C638" s="1">
        <v>1999</v>
      </c>
      <c r="D638" s="1">
        <v>1999</v>
      </c>
      <c r="E638" s="1">
        <v>1996</v>
      </c>
      <c r="F638" s="1" t="s">
        <v>306</v>
      </c>
      <c r="G638" s="1" t="s">
        <v>307</v>
      </c>
      <c r="H638" s="1" t="s">
        <v>387</v>
      </c>
      <c r="I638" s="1" t="s">
        <v>315</v>
      </c>
      <c r="J638" s="25" t="s">
        <v>319</v>
      </c>
      <c r="K638" s="1" t="s">
        <v>316</v>
      </c>
      <c r="N638" s="1" t="s">
        <v>313</v>
      </c>
      <c r="O638" s="1">
        <v>5.8</v>
      </c>
      <c r="P638" s="1" t="s">
        <v>318</v>
      </c>
    </row>
    <row r="639" spans="1:16" x14ac:dyDescent="0.35">
      <c r="A639" t="s">
        <v>181</v>
      </c>
      <c r="B639" s="1" t="s">
        <v>182</v>
      </c>
      <c r="C639" s="1">
        <v>1999</v>
      </c>
      <c r="D639" s="1">
        <v>1999</v>
      </c>
      <c r="E639" s="1">
        <v>1996</v>
      </c>
      <c r="F639" s="1" t="s">
        <v>306</v>
      </c>
      <c r="G639" s="1" t="s">
        <v>307</v>
      </c>
      <c r="H639" s="1" t="s">
        <v>387</v>
      </c>
      <c r="I639" s="1" t="s">
        <v>315</v>
      </c>
      <c r="J639" s="26" t="s">
        <v>322</v>
      </c>
      <c r="K639" s="1" t="s">
        <v>316</v>
      </c>
      <c r="N639" s="1" t="s">
        <v>313</v>
      </c>
      <c r="O639" s="1">
        <v>8.6</v>
      </c>
      <c r="P639" s="1" t="s">
        <v>318</v>
      </c>
    </row>
    <row r="640" spans="1:16" x14ac:dyDescent="0.35">
      <c r="A640" t="s">
        <v>181</v>
      </c>
      <c r="B640" s="1" t="s">
        <v>182</v>
      </c>
      <c r="C640" s="1">
        <v>1999</v>
      </c>
      <c r="D640" s="1">
        <v>1999</v>
      </c>
      <c r="E640" s="1">
        <v>1996</v>
      </c>
      <c r="F640" s="1" t="s">
        <v>306</v>
      </c>
      <c r="G640" s="1" t="s">
        <v>307</v>
      </c>
      <c r="H640" s="1" t="s">
        <v>387</v>
      </c>
      <c r="I640" s="1" t="s">
        <v>315</v>
      </c>
      <c r="J640" s="1">
        <v>1</v>
      </c>
      <c r="K640" s="1" t="s">
        <v>316</v>
      </c>
      <c r="N640" s="1" t="s">
        <v>313</v>
      </c>
      <c r="O640" s="1">
        <v>13</v>
      </c>
      <c r="P640" s="1" t="s">
        <v>318</v>
      </c>
    </row>
    <row r="641" spans="1:16" x14ac:dyDescent="0.35">
      <c r="A641" t="s">
        <v>181</v>
      </c>
      <c r="B641" s="1" t="s">
        <v>182</v>
      </c>
      <c r="C641" s="1">
        <v>1999</v>
      </c>
      <c r="D641" s="1">
        <v>1999</v>
      </c>
      <c r="E641" s="1">
        <v>1996</v>
      </c>
      <c r="F641" s="1" t="s">
        <v>306</v>
      </c>
      <c r="G641" s="1" t="s">
        <v>307</v>
      </c>
      <c r="H641" s="1" t="s">
        <v>387</v>
      </c>
      <c r="I641" s="1" t="s">
        <v>315</v>
      </c>
      <c r="J641" s="1">
        <v>1.5</v>
      </c>
      <c r="K641" s="1" t="s">
        <v>316</v>
      </c>
      <c r="N641" s="1" t="s">
        <v>313</v>
      </c>
      <c r="O641" s="1">
        <v>28.8</v>
      </c>
      <c r="P641" s="1" t="s">
        <v>318</v>
      </c>
    </row>
    <row r="642" spans="1:16" x14ac:dyDescent="0.35">
      <c r="A642" t="s">
        <v>181</v>
      </c>
      <c r="B642" s="1" t="s">
        <v>182</v>
      </c>
      <c r="C642" s="1">
        <v>1999</v>
      </c>
      <c r="D642" s="1">
        <v>1999</v>
      </c>
      <c r="E642" s="1">
        <v>1996</v>
      </c>
      <c r="F642" s="1" t="s">
        <v>306</v>
      </c>
      <c r="G642" s="1" t="s">
        <v>307</v>
      </c>
      <c r="H642" s="1" t="s">
        <v>387</v>
      </c>
      <c r="I642" s="1" t="s">
        <v>315</v>
      </c>
      <c r="J642" s="1">
        <v>2</v>
      </c>
      <c r="K642" s="1" t="s">
        <v>316</v>
      </c>
      <c r="N642" s="1" t="s">
        <v>313</v>
      </c>
      <c r="O642" s="1">
        <v>46.6</v>
      </c>
      <c r="P642" s="1" t="s">
        <v>318</v>
      </c>
    </row>
    <row r="643" spans="1:16" x14ac:dyDescent="0.35">
      <c r="A643" t="s">
        <v>181</v>
      </c>
      <c r="B643" s="1" t="s">
        <v>182</v>
      </c>
      <c r="C643" s="1">
        <v>1999</v>
      </c>
      <c r="D643" s="1">
        <v>1999</v>
      </c>
      <c r="E643" s="1">
        <v>1996</v>
      </c>
      <c r="F643" s="1" t="s">
        <v>306</v>
      </c>
      <c r="G643" s="1" t="s">
        <v>307</v>
      </c>
      <c r="H643" s="1" t="s">
        <v>387</v>
      </c>
      <c r="I643" s="1" t="s">
        <v>315</v>
      </c>
      <c r="J643" s="1">
        <v>3</v>
      </c>
      <c r="K643" s="1" t="s">
        <v>316</v>
      </c>
      <c r="N643" s="1" t="s">
        <v>313</v>
      </c>
      <c r="O643" s="1">
        <v>79.7</v>
      </c>
      <c r="P643" s="1" t="s">
        <v>318</v>
      </c>
    </row>
    <row r="644" spans="1:16" x14ac:dyDescent="0.35">
      <c r="A644" t="s">
        <v>181</v>
      </c>
      <c r="B644" s="1" t="s">
        <v>182</v>
      </c>
      <c r="C644" s="1">
        <v>1999</v>
      </c>
      <c r="D644" s="1">
        <v>1999</v>
      </c>
      <c r="E644" s="1">
        <v>1996</v>
      </c>
      <c r="F644" s="1" t="s">
        <v>306</v>
      </c>
      <c r="G644" s="1" t="s">
        <v>307</v>
      </c>
      <c r="H644" s="1" t="s">
        <v>387</v>
      </c>
      <c r="I644" s="1" t="s">
        <v>315</v>
      </c>
      <c r="J644" s="1">
        <v>4</v>
      </c>
      <c r="K644" s="1" t="s">
        <v>316</v>
      </c>
      <c r="N644" s="1" t="s">
        <v>313</v>
      </c>
      <c r="O644" s="1">
        <v>141.80000000000001</v>
      </c>
      <c r="P644" s="1" t="s">
        <v>318</v>
      </c>
    </row>
    <row r="645" spans="1:16" x14ac:dyDescent="0.35">
      <c r="A645" t="s">
        <v>181</v>
      </c>
      <c r="B645" s="1" t="s">
        <v>182</v>
      </c>
      <c r="C645" s="1">
        <v>1999</v>
      </c>
      <c r="D645" s="1">
        <v>1999</v>
      </c>
      <c r="E645" s="1">
        <v>1996</v>
      </c>
      <c r="F645" s="1" t="s">
        <v>306</v>
      </c>
      <c r="G645" s="1" t="s">
        <v>307</v>
      </c>
      <c r="H645" s="1" t="s">
        <v>387</v>
      </c>
      <c r="I645" s="1" t="s">
        <v>315</v>
      </c>
      <c r="J645" s="1">
        <v>6</v>
      </c>
      <c r="K645" s="1" t="s">
        <v>316</v>
      </c>
      <c r="N645" s="1" t="s">
        <v>313</v>
      </c>
      <c r="O645" s="1">
        <v>283.7</v>
      </c>
      <c r="P645" s="1" t="s">
        <v>318</v>
      </c>
    </row>
    <row r="646" spans="1:16" x14ac:dyDescent="0.35">
      <c r="A646" t="s">
        <v>181</v>
      </c>
      <c r="B646" s="1" t="s">
        <v>182</v>
      </c>
      <c r="C646" s="1">
        <v>1999</v>
      </c>
      <c r="D646" s="1">
        <v>1999</v>
      </c>
      <c r="E646" s="1">
        <v>1996</v>
      </c>
      <c r="F646" s="1" t="s">
        <v>306</v>
      </c>
      <c r="G646" s="1" t="s">
        <v>307</v>
      </c>
      <c r="H646" s="1" t="s">
        <v>387</v>
      </c>
      <c r="I646" s="1" t="s">
        <v>315</v>
      </c>
      <c r="J646" s="1">
        <v>8</v>
      </c>
      <c r="K646" s="1" t="s">
        <v>316</v>
      </c>
      <c r="N646" s="1" t="s">
        <v>313</v>
      </c>
      <c r="O646" s="1">
        <v>514.1</v>
      </c>
      <c r="P646" s="1" t="s">
        <v>318</v>
      </c>
    </row>
    <row r="647" spans="1:16" x14ac:dyDescent="0.35">
      <c r="A647" t="s">
        <v>181</v>
      </c>
      <c r="B647" s="1" t="s">
        <v>182</v>
      </c>
      <c r="C647" s="1">
        <v>1999</v>
      </c>
      <c r="D647" s="1">
        <v>1999</v>
      </c>
      <c r="E647" s="1">
        <v>1996</v>
      </c>
      <c r="F647" s="1" t="s">
        <v>306</v>
      </c>
      <c r="G647" s="1" t="s">
        <v>307</v>
      </c>
      <c r="H647" s="1" t="s">
        <v>387</v>
      </c>
      <c r="I647" s="1" t="s">
        <v>315</v>
      </c>
      <c r="J647" s="1">
        <v>10</v>
      </c>
      <c r="K647" s="1" t="s">
        <v>316</v>
      </c>
      <c r="N647" s="1" t="s">
        <v>313</v>
      </c>
      <c r="O647" s="1">
        <v>851</v>
      </c>
      <c r="P647" s="1" t="s">
        <v>318</v>
      </c>
    </row>
    <row r="648" spans="1:16" x14ac:dyDescent="0.35">
      <c r="A648" t="s">
        <v>181</v>
      </c>
      <c r="B648" s="1" t="s">
        <v>182</v>
      </c>
      <c r="C648" s="1">
        <v>1999</v>
      </c>
      <c r="D648" s="1">
        <v>1999</v>
      </c>
      <c r="E648" s="1">
        <v>1996</v>
      </c>
      <c r="F648" s="1" t="s">
        <v>306</v>
      </c>
      <c r="G648" s="1" t="s">
        <v>307</v>
      </c>
      <c r="H648" s="1" t="s">
        <v>387</v>
      </c>
      <c r="I648" s="1" t="s">
        <v>315</v>
      </c>
      <c r="J648" s="1">
        <v>12</v>
      </c>
      <c r="K648" s="1" t="s">
        <v>316</v>
      </c>
      <c r="N648" s="1" t="s">
        <v>313</v>
      </c>
      <c r="O648" s="1">
        <v>1224</v>
      </c>
      <c r="P648" s="1" t="s">
        <v>318</v>
      </c>
    </row>
    <row r="649" spans="1:16" x14ac:dyDescent="0.35">
      <c r="A649" t="s">
        <v>181</v>
      </c>
      <c r="B649" s="1" t="s">
        <v>182</v>
      </c>
      <c r="C649" s="1">
        <v>1998</v>
      </c>
      <c r="D649" s="1">
        <v>1998</v>
      </c>
      <c r="E649" s="1">
        <v>1996</v>
      </c>
      <c r="F649" s="1" t="s">
        <v>306</v>
      </c>
      <c r="G649" s="1" t="s">
        <v>307</v>
      </c>
      <c r="H649" s="1" t="s">
        <v>308</v>
      </c>
      <c r="I649" s="1" t="s">
        <v>309</v>
      </c>
      <c r="J649" s="1">
        <v>25000</v>
      </c>
      <c r="K649" s="1" t="s">
        <v>310</v>
      </c>
      <c r="N649" s="1" t="s">
        <v>312</v>
      </c>
      <c r="O649" s="1">
        <v>2.2400000000000002</v>
      </c>
      <c r="P649" s="1" t="s">
        <v>311</v>
      </c>
    </row>
    <row r="650" spans="1:16" x14ac:dyDescent="0.35">
      <c r="A650" t="s">
        <v>181</v>
      </c>
      <c r="B650" s="1" t="s">
        <v>182</v>
      </c>
      <c r="C650" s="1">
        <v>1998</v>
      </c>
      <c r="D650" s="1">
        <v>1998</v>
      </c>
      <c r="E650" s="1">
        <v>1996</v>
      </c>
      <c r="F650" s="1" t="s">
        <v>306</v>
      </c>
      <c r="G650" s="1" t="s">
        <v>307</v>
      </c>
      <c r="H650" s="1" t="s">
        <v>308</v>
      </c>
      <c r="I650" s="1" t="s">
        <v>309</v>
      </c>
      <c r="J650" s="1">
        <v>225000</v>
      </c>
      <c r="K650" s="1" t="s">
        <v>310</v>
      </c>
      <c r="N650" s="1" t="s">
        <v>312</v>
      </c>
      <c r="O650" s="1">
        <v>1.38</v>
      </c>
      <c r="P650" s="1" t="s">
        <v>311</v>
      </c>
    </row>
    <row r="651" spans="1:16" x14ac:dyDescent="0.35">
      <c r="A651" t="s">
        <v>181</v>
      </c>
      <c r="B651" s="1" t="s">
        <v>182</v>
      </c>
      <c r="C651" s="1">
        <v>1998</v>
      </c>
      <c r="D651" s="1">
        <v>1998</v>
      </c>
      <c r="E651" s="1">
        <v>1996</v>
      </c>
      <c r="F651" s="1" t="s">
        <v>306</v>
      </c>
      <c r="G651" s="1" t="s">
        <v>307</v>
      </c>
      <c r="H651" s="1" t="s">
        <v>308</v>
      </c>
      <c r="I651" s="1" t="s">
        <v>309</v>
      </c>
      <c r="J651" s="1">
        <v>250000</v>
      </c>
      <c r="K651" s="1" t="s">
        <v>310</v>
      </c>
      <c r="N651" s="1" t="s">
        <v>312</v>
      </c>
      <c r="O651" s="1">
        <v>1.1000000000000001</v>
      </c>
      <c r="P651" s="1" t="s">
        <v>311</v>
      </c>
    </row>
    <row r="652" spans="1:16" x14ac:dyDescent="0.35">
      <c r="A652" t="s">
        <v>181</v>
      </c>
      <c r="B652" s="1" t="s">
        <v>182</v>
      </c>
      <c r="C652" s="1">
        <v>1998</v>
      </c>
      <c r="D652" s="1">
        <v>1998</v>
      </c>
      <c r="E652" s="1">
        <v>1996</v>
      </c>
      <c r="F652" s="1" t="s">
        <v>306</v>
      </c>
      <c r="G652" s="1" t="s">
        <v>307</v>
      </c>
      <c r="H652" s="1" t="s">
        <v>308</v>
      </c>
      <c r="I652" s="1" t="s">
        <v>309</v>
      </c>
      <c r="J652" s="1">
        <v>25000</v>
      </c>
      <c r="K652" s="1" t="s">
        <v>310</v>
      </c>
      <c r="N652" s="1" t="s">
        <v>313</v>
      </c>
      <c r="O652" s="1">
        <v>3.07</v>
      </c>
      <c r="P652" s="1" t="s">
        <v>311</v>
      </c>
    </row>
    <row r="653" spans="1:16" x14ac:dyDescent="0.35">
      <c r="A653" t="s">
        <v>181</v>
      </c>
      <c r="B653" s="1" t="s">
        <v>182</v>
      </c>
      <c r="C653" s="1">
        <v>1998</v>
      </c>
      <c r="D653" s="1">
        <v>1998</v>
      </c>
      <c r="E653" s="1">
        <v>1996</v>
      </c>
      <c r="F653" s="1" t="s">
        <v>306</v>
      </c>
      <c r="G653" s="1" t="s">
        <v>307</v>
      </c>
      <c r="H653" s="1" t="s">
        <v>308</v>
      </c>
      <c r="I653" s="1" t="s">
        <v>309</v>
      </c>
      <c r="J653" s="1">
        <v>225000</v>
      </c>
      <c r="K653" s="1" t="s">
        <v>310</v>
      </c>
      <c r="N653" s="1" t="s">
        <v>313</v>
      </c>
      <c r="O653" s="1">
        <v>2.266</v>
      </c>
      <c r="P653" s="1" t="s">
        <v>311</v>
      </c>
    </row>
    <row r="654" spans="1:16" x14ac:dyDescent="0.35">
      <c r="A654" t="s">
        <v>181</v>
      </c>
      <c r="B654" s="1" t="s">
        <v>182</v>
      </c>
      <c r="C654" s="1">
        <v>1998</v>
      </c>
      <c r="D654" s="1">
        <v>1998</v>
      </c>
      <c r="E654" s="1">
        <v>1996</v>
      </c>
      <c r="F654" s="1" t="s">
        <v>306</v>
      </c>
      <c r="G654" s="1" t="s">
        <v>307</v>
      </c>
      <c r="H654" s="1" t="s">
        <v>308</v>
      </c>
      <c r="I654" s="1" t="s">
        <v>309</v>
      </c>
      <c r="J654" s="1">
        <v>2250000</v>
      </c>
      <c r="K654" s="1" t="s">
        <v>310</v>
      </c>
      <c r="N654" s="1" t="s">
        <v>313</v>
      </c>
      <c r="O654" s="1">
        <v>1.661</v>
      </c>
      <c r="P654" s="1" t="s">
        <v>311</v>
      </c>
    </row>
    <row r="655" spans="1:16" x14ac:dyDescent="0.35">
      <c r="A655" t="s">
        <v>181</v>
      </c>
      <c r="B655" s="1" t="s">
        <v>182</v>
      </c>
      <c r="C655" s="1">
        <v>1998</v>
      </c>
      <c r="D655" s="1">
        <v>1998</v>
      </c>
      <c r="E655" s="1">
        <v>1996</v>
      </c>
      <c r="F655" s="1" t="s">
        <v>306</v>
      </c>
      <c r="G655" s="1" t="s">
        <v>307</v>
      </c>
      <c r="H655" s="1" t="s">
        <v>308</v>
      </c>
      <c r="I655" s="1" t="s">
        <v>309</v>
      </c>
      <c r="J655" s="1">
        <v>2500000</v>
      </c>
      <c r="K655" s="1" t="s">
        <v>310</v>
      </c>
      <c r="N655" s="1" t="s">
        <v>313</v>
      </c>
      <c r="O655" s="1">
        <v>1.21</v>
      </c>
      <c r="P655" s="1" t="s">
        <v>311</v>
      </c>
    </row>
    <row r="656" spans="1:16" x14ac:dyDescent="0.35">
      <c r="A656" t="s">
        <v>181</v>
      </c>
      <c r="B656" s="1" t="s">
        <v>182</v>
      </c>
      <c r="C656" s="1">
        <v>1998</v>
      </c>
      <c r="D656" s="1">
        <v>1998</v>
      </c>
      <c r="E656" s="1">
        <v>1996</v>
      </c>
      <c r="F656" s="1" t="s">
        <v>306</v>
      </c>
      <c r="G656" s="1" t="s">
        <v>307</v>
      </c>
      <c r="H656" s="1" t="s">
        <v>314</v>
      </c>
      <c r="I656" s="1" t="s">
        <v>315</v>
      </c>
      <c r="J656" s="25" t="s">
        <v>319</v>
      </c>
      <c r="K656" s="1" t="s">
        <v>316</v>
      </c>
      <c r="N656" s="1" t="s">
        <v>312</v>
      </c>
      <c r="O656" s="1">
        <v>5.5</v>
      </c>
      <c r="P656" s="1" t="s">
        <v>318</v>
      </c>
    </row>
    <row r="657" spans="1:16" x14ac:dyDescent="0.35">
      <c r="A657" t="s">
        <v>181</v>
      </c>
      <c r="B657" s="1" t="s">
        <v>182</v>
      </c>
      <c r="C657" s="1">
        <v>1998</v>
      </c>
      <c r="D657" s="1">
        <v>1998</v>
      </c>
      <c r="E657" s="1">
        <v>1996</v>
      </c>
      <c r="F657" s="1" t="s">
        <v>306</v>
      </c>
      <c r="G657" s="1" t="s">
        <v>307</v>
      </c>
      <c r="H657" s="1" t="s">
        <v>314</v>
      </c>
      <c r="I657" s="1" t="s">
        <v>315</v>
      </c>
      <c r="J657" s="26" t="s">
        <v>322</v>
      </c>
      <c r="K657" s="1" t="s">
        <v>316</v>
      </c>
      <c r="N657" s="1" t="s">
        <v>312</v>
      </c>
      <c r="O657" s="1">
        <v>8.3000000000000007</v>
      </c>
      <c r="P657" s="1" t="s">
        <v>318</v>
      </c>
    </row>
    <row r="658" spans="1:16" x14ac:dyDescent="0.35">
      <c r="A658" t="s">
        <v>181</v>
      </c>
      <c r="B658" s="1" t="s">
        <v>182</v>
      </c>
      <c r="C658" s="1">
        <v>1998</v>
      </c>
      <c r="D658" s="1">
        <v>1998</v>
      </c>
      <c r="E658" s="1">
        <v>1996</v>
      </c>
      <c r="F658" s="1" t="s">
        <v>306</v>
      </c>
      <c r="G658" s="1" t="s">
        <v>307</v>
      </c>
      <c r="H658" s="1" t="s">
        <v>314</v>
      </c>
      <c r="I658" s="1" t="s">
        <v>315</v>
      </c>
      <c r="J658" s="1">
        <v>1</v>
      </c>
      <c r="K658" s="1" t="s">
        <v>316</v>
      </c>
      <c r="N658" s="1" t="s">
        <v>312</v>
      </c>
      <c r="O658" s="1">
        <v>12.5</v>
      </c>
      <c r="P658" s="1" t="s">
        <v>318</v>
      </c>
    </row>
    <row r="659" spans="1:16" x14ac:dyDescent="0.35">
      <c r="A659" t="s">
        <v>181</v>
      </c>
      <c r="B659" s="1" t="s">
        <v>182</v>
      </c>
      <c r="C659" s="1">
        <v>1998</v>
      </c>
      <c r="D659" s="1">
        <v>1998</v>
      </c>
      <c r="E659" s="1">
        <v>1996</v>
      </c>
      <c r="F659" s="1" t="s">
        <v>306</v>
      </c>
      <c r="G659" s="1" t="s">
        <v>307</v>
      </c>
      <c r="H659" s="1" t="s">
        <v>314</v>
      </c>
      <c r="I659" s="1" t="s">
        <v>315</v>
      </c>
      <c r="J659" s="1">
        <v>1.5</v>
      </c>
      <c r="K659" s="1" t="s">
        <v>316</v>
      </c>
      <c r="N659" s="1" t="s">
        <v>312</v>
      </c>
      <c r="O659" s="1">
        <v>28.2</v>
      </c>
      <c r="P659" s="1" t="s">
        <v>318</v>
      </c>
    </row>
    <row r="660" spans="1:16" x14ac:dyDescent="0.35">
      <c r="A660" t="s">
        <v>181</v>
      </c>
      <c r="B660" s="1" t="s">
        <v>182</v>
      </c>
      <c r="C660" s="1">
        <v>1998</v>
      </c>
      <c r="D660" s="1">
        <v>1998</v>
      </c>
      <c r="E660" s="1">
        <v>1996</v>
      </c>
      <c r="F660" s="1" t="s">
        <v>306</v>
      </c>
      <c r="G660" s="1" t="s">
        <v>307</v>
      </c>
      <c r="H660" s="1" t="s">
        <v>314</v>
      </c>
      <c r="I660" s="1" t="s">
        <v>315</v>
      </c>
      <c r="J660" s="1">
        <v>2</v>
      </c>
      <c r="K660" s="1" t="s">
        <v>316</v>
      </c>
      <c r="N660" s="1" t="s">
        <v>312</v>
      </c>
      <c r="O660" s="1">
        <v>48</v>
      </c>
      <c r="P660" s="1" t="s">
        <v>318</v>
      </c>
    </row>
    <row r="661" spans="1:16" x14ac:dyDescent="0.35">
      <c r="A661" t="s">
        <v>181</v>
      </c>
      <c r="B661" s="1" t="s">
        <v>182</v>
      </c>
      <c r="C661" s="1">
        <v>1998</v>
      </c>
      <c r="D661" s="1">
        <v>1998</v>
      </c>
      <c r="E661" s="1">
        <v>1996</v>
      </c>
      <c r="F661" s="1" t="s">
        <v>306</v>
      </c>
      <c r="G661" s="1" t="s">
        <v>307</v>
      </c>
      <c r="H661" s="1" t="s">
        <v>314</v>
      </c>
      <c r="I661" s="1" t="s">
        <v>315</v>
      </c>
      <c r="J661" s="1">
        <v>3</v>
      </c>
      <c r="K661" s="1" t="s">
        <v>316</v>
      </c>
      <c r="N661" s="1" t="s">
        <v>312</v>
      </c>
      <c r="O661" s="1">
        <v>102</v>
      </c>
      <c r="P661" s="1" t="s">
        <v>318</v>
      </c>
    </row>
    <row r="662" spans="1:16" x14ac:dyDescent="0.35">
      <c r="A662" t="s">
        <v>181</v>
      </c>
      <c r="B662" s="1" t="s">
        <v>182</v>
      </c>
      <c r="C662" s="1">
        <v>1998</v>
      </c>
      <c r="D662" s="1">
        <v>1998</v>
      </c>
      <c r="E662" s="1">
        <v>1996</v>
      </c>
      <c r="F662" s="1" t="s">
        <v>306</v>
      </c>
      <c r="G662" s="1" t="s">
        <v>307</v>
      </c>
      <c r="H662" s="1" t="s">
        <v>314</v>
      </c>
      <c r="I662" s="1" t="s">
        <v>315</v>
      </c>
      <c r="J662" s="1">
        <v>4</v>
      </c>
      <c r="K662" s="1" t="s">
        <v>316</v>
      </c>
      <c r="N662" s="1" t="s">
        <v>312</v>
      </c>
      <c r="O662" s="1">
        <v>168</v>
      </c>
      <c r="P662" s="1" t="s">
        <v>318</v>
      </c>
    </row>
    <row r="663" spans="1:16" x14ac:dyDescent="0.35">
      <c r="A663" t="s">
        <v>181</v>
      </c>
      <c r="B663" s="1" t="s">
        <v>182</v>
      </c>
      <c r="C663" s="1">
        <v>1998</v>
      </c>
      <c r="D663" s="1">
        <v>1998</v>
      </c>
      <c r="E663" s="1">
        <v>1996</v>
      </c>
      <c r="F663" s="1" t="s">
        <v>306</v>
      </c>
      <c r="G663" s="1" t="s">
        <v>307</v>
      </c>
      <c r="H663" s="1" t="s">
        <v>314</v>
      </c>
      <c r="I663" s="1" t="s">
        <v>315</v>
      </c>
      <c r="J663" s="1">
        <v>6</v>
      </c>
      <c r="K663" s="1" t="s">
        <v>316</v>
      </c>
      <c r="N663" s="1" t="s">
        <v>312</v>
      </c>
      <c r="O663" s="1">
        <v>304</v>
      </c>
      <c r="P663" s="1" t="s">
        <v>318</v>
      </c>
    </row>
    <row r="664" spans="1:16" x14ac:dyDescent="0.35">
      <c r="A664" t="s">
        <v>181</v>
      </c>
      <c r="B664" s="1" t="s">
        <v>182</v>
      </c>
      <c r="C664" s="1">
        <v>1998</v>
      </c>
      <c r="D664" s="1">
        <v>1998</v>
      </c>
      <c r="E664" s="1">
        <v>1996</v>
      </c>
      <c r="F664" s="1" t="s">
        <v>306</v>
      </c>
      <c r="G664" s="1" t="s">
        <v>307</v>
      </c>
      <c r="H664" s="1" t="s">
        <v>314</v>
      </c>
      <c r="I664" s="1" t="s">
        <v>315</v>
      </c>
      <c r="J664" s="1">
        <v>8</v>
      </c>
      <c r="K664" s="1" t="s">
        <v>316</v>
      </c>
      <c r="N664" s="1" t="s">
        <v>312</v>
      </c>
      <c r="O664" s="1">
        <v>728</v>
      </c>
      <c r="P664" s="1" t="s">
        <v>318</v>
      </c>
    </row>
    <row r="665" spans="1:16" x14ac:dyDescent="0.35">
      <c r="A665" t="s">
        <v>181</v>
      </c>
      <c r="B665" s="1" t="s">
        <v>182</v>
      </c>
      <c r="C665" s="1">
        <v>1998</v>
      </c>
      <c r="D665" s="1">
        <v>1998</v>
      </c>
      <c r="E665" s="1">
        <v>1996</v>
      </c>
      <c r="F665" s="1" t="s">
        <v>306</v>
      </c>
      <c r="G665" s="1" t="s">
        <v>307</v>
      </c>
      <c r="H665" s="1" t="s">
        <v>314</v>
      </c>
      <c r="I665" s="1" t="s">
        <v>315</v>
      </c>
      <c r="J665" s="1">
        <v>10</v>
      </c>
      <c r="K665" s="1" t="s">
        <v>316</v>
      </c>
      <c r="N665" s="1" t="s">
        <v>312</v>
      </c>
      <c r="O665" s="1">
        <v>1098</v>
      </c>
      <c r="P665" s="1" t="s">
        <v>318</v>
      </c>
    </row>
    <row r="666" spans="1:16" x14ac:dyDescent="0.35">
      <c r="A666" t="s">
        <v>181</v>
      </c>
      <c r="B666" s="1" t="s">
        <v>182</v>
      </c>
      <c r="C666" s="1">
        <v>1998</v>
      </c>
      <c r="D666" s="1">
        <v>1998</v>
      </c>
      <c r="E666" s="1">
        <v>1996</v>
      </c>
      <c r="F666" s="1" t="s">
        <v>306</v>
      </c>
      <c r="G666" s="1" t="s">
        <v>307</v>
      </c>
      <c r="H666" s="1" t="s">
        <v>314</v>
      </c>
      <c r="I666" s="1" t="s">
        <v>315</v>
      </c>
      <c r="J666" s="1">
        <v>12</v>
      </c>
      <c r="K666" s="1" t="s">
        <v>316</v>
      </c>
      <c r="N666" s="1" t="s">
        <v>312</v>
      </c>
      <c r="O666" s="1">
        <v>1235</v>
      </c>
      <c r="P666" s="1" t="s">
        <v>318</v>
      </c>
    </row>
    <row r="667" spans="1:16" x14ac:dyDescent="0.35">
      <c r="A667" t="s">
        <v>181</v>
      </c>
      <c r="B667" s="1" t="s">
        <v>182</v>
      </c>
      <c r="C667" s="1">
        <v>1998</v>
      </c>
      <c r="D667" s="1">
        <v>1998</v>
      </c>
      <c r="E667" s="1">
        <v>1996</v>
      </c>
      <c r="F667" s="1" t="s">
        <v>306</v>
      </c>
      <c r="G667" s="1" t="s">
        <v>307</v>
      </c>
      <c r="H667" s="1" t="s">
        <v>314</v>
      </c>
      <c r="I667" s="1" t="s">
        <v>315</v>
      </c>
      <c r="J667" s="25" t="s">
        <v>319</v>
      </c>
      <c r="K667" s="1" t="s">
        <v>316</v>
      </c>
      <c r="N667" s="1" t="s">
        <v>313</v>
      </c>
      <c r="O667" s="1">
        <v>5.5</v>
      </c>
      <c r="P667" s="1" t="s">
        <v>318</v>
      </c>
    </row>
    <row r="668" spans="1:16" x14ac:dyDescent="0.35">
      <c r="A668" t="s">
        <v>181</v>
      </c>
      <c r="B668" s="1" t="s">
        <v>182</v>
      </c>
      <c r="C668" s="1">
        <v>1998</v>
      </c>
      <c r="D668" s="1">
        <v>1998</v>
      </c>
      <c r="E668" s="1">
        <v>1996</v>
      </c>
      <c r="F668" s="1" t="s">
        <v>306</v>
      </c>
      <c r="G668" s="1" t="s">
        <v>307</v>
      </c>
      <c r="H668" s="1" t="s">
        <v>314</v>
      </c>
      <c r="I668" s="1" t="s">
        <v>315</v>
      </c>
      <c r="J668" s="26" t="s">
        <v>322</v>
      </c>
      <c r="K668" s="1" t="s">
        <v>316</v>
      </c>
      <c r="N668" s="1" t="s">
        <v>313</v>
      </c>
      <c r="O668" s="1">
        <v>8.3000000000000007</v>
      </c>
      <c r="P668" s="1" t="s">
        <v>318</v>
      </c>
    </row>
    <row r="669" spans="1:16" x14ac:dyDescent="0.35">
      <c r="A669" t="s">
        <v>181</v>
      </c>
      <c r="B669" s="1" t="s">
        <v>182</v>
      </c>
      <c r="C669" s="1">
        <v>1998</v>
      </c>
      <c r="D669" s="1">
        <v>1998</v>
      </c>
      <c r="E669" s="1">
        <v>1996</v>
      </c>
      <c r="F669" s="1" t="s">
        <v>306</v>
      </c>
      <c r="G669" s="1" t="s">
        <v>307</v>
      </c>
      <c r="H669" s="1" t="s">
        <v>314</v>
      </c>
      <c r="I669" s="1" t="s">
        <v>315</v>
      </c>
      <c r="J669" s="1">
        <v>1</v>
      </c>
      <c r="K669" s="1" t="s">
        <v>316</v>
      </c>
      <c r="N669" s="1" t="s">
        <v>313</v>
      </c>
      <c r="O669" s="1">
        <v>12.5</v>
      </c>
      <c r="P669" s="1" t="s">
        <v>318</v>
      </c>
    </row>
    <row r="670" spans="1:16" x14ac:dyDescent="0.35">
      <c r="A670" t="s">
        <v>181</v>
      </c>
      <c r="B670" s="1" t="s">
        <v>182</v>
      </c>
      <c r="C670" s="1">
        <v>1998</v>
      </c>
      <c r="D670" s="1">
        <v>1998</v>
      </c>
      <c r="E670" s="1">
        <v>1996</v>
      </c>
      <c r="F670" s="1" t="s">
        <v>306</v>
      </c>
      <c r="G670" s="1" t="s">
        <v>307</v>
      </c>
      <c r="H670" s="1" t="s">
        <v>314</v>
      </c>
      <c r="I670" s="1" t="s">
        <v>315</v>
      </c>
      <c r="J670" s="1">
        <v>1.5</v>
      </c>
      <c r="K670" s="1" t="s">
        <v>316</v>
      </c>
      <c r="N670" s="1" t="s">
        <v>313</v>
      </c>
      <c r="O670" s="1">
        <v>28.2</v>
      </c>
      <c r="P670" s="1" t="s">
        <v>318</v>
      </c>
    </row>
    <row r="671" spans="1:16" x14ac:dyDescent="0.35">
      <c r="A671" t="s">
        <v>181</v>
      </c>
      <c r="B671" s="1" t="s">
        <v>182</v>
      </c>
      <c r="C671" s="1">
        <v>1998</v>
      </c>
      <c r="D671" s="1">
        <v>1998</v>
      </c>
      <c r="E671" s="1">
        <v>1996</v>
      </c>
      <c r="F671" s="1" t="s">
        <v>306</v>
      </c>
      <c r="G671" s="1" t="s">
        <v>307</v>
      </c>
      <c r="H671" s="1" t="s">
        <v>314</v>
      </c>
      <c r="I671" s="1" t="s">
        <v>315</v>
      </c>
      <c r="J671" s="1">
        <v>2</v>
      </c>
      <c r="K671" s="1" t="s">
        <v>316</v>
      </c>
      <c r="N671" s="1" t="s">
        <v>313</v>
      </c>
      <c r="O671" s="1">
        <v>48</v>
      </c>
      <c r="P671" s="1" t="s">
        <v>318</v>
      </c>
    </row>
    <row r="672" spans="1:16" x14ac:dyDescent="0.35">
      <c r="A672" t="s">
        <v>181</v>
      </c>
      <c r="B672" s="1" t="s">
        <v>182</v>
      </c>
      <c r="C672" s="1">
        <v>1998</v>
      </c>
      <c r="D672" s="1">
        <v>1998</v>
      </c>
      <c r="E672" s="1">
        <v>1996</v>
      </c>
      <c r="F672" s="1" t="s">
        <v>306</v>
      </c>
      <c r="G672" s="1" t="s">
        <v>307</v>
      </c>
      <c r="H672" s="1" t="s">
        <v>314</v>
      </c>
      <c r="I672" s="1" t="s">
        <v>315</v>
      </c>
      <c r="J672" s="1">
        <v>3</v>
      </c>
      <c r="K672" s="1" t="s">
        <v>316</v>
      </c>
      <c r="N672" s="1" t="s">
        <v>313</v>
      </c>
      <c r="O672" s="1">
        <v>102</v>
      </c>
      <c r="P672" s="1" t="s">
        <v>318</v>
      </c>
    </row>
    <row r="673" spans="1:16" x14ac:dyDescent="0.35">
      <c r="A673" t="s">
        <v>181</v>
      </c>
      <c r="B673" s="1" t="s">
        <v>182</v>
      </c>
      <c r="C673" s="1">
        <v>1998</v>
      </c>
      <c r="D673" s="1">
        <v>1998</v>
      </c>
      <c r="E673" s="1">
        <v>1996</v>
      </c>
      <c r="F673" s="1" t="s">
        <v>306</v>
      </c>
      <c r="G673" s="1" t="s">
        <v>307</v>
      </c>
      <c r="H673" s="1" t="s">
        <v>314</v>
      </c>
      <c r="I673" s="1" t="s">
        <v>315</v>
      </c>
      <c r="J673" s="1">
        <v>4</v>
      </c>
      <c r="K673" s="1" t="s">
        <v>316</v>
      </c>
      <c r="N673" s="1" t="s">
        <v>313</v>
      </c>
      <c r="O673" s="1">
        <v>168</v>
      </c>
      <c r="P673" s="1" t="s">
        <v>318</v>
      </c>
    </row>
    <row r="674" spans="1:16" x14ac:dyDescent="0.35">
      <c r="A674" t="s">
        <v>181</v>
      </c>
      <c r="B674" s="1" t="s">
        <v>182</v>
      </c>
      <c r="C674" s="1">
        <v>1998</v>
      </c>
      <c r="D674" s="1">
        <v>1998</v>
      </c>
      <c r="E674" s="1">
        <v>1996</v>
      </c>
      <c r="F674" s="1" t="s">
        <v>306</v>
      </c>
      <c r="G674" s="1" t="s">
        <v>307</v>
      </c>
      <c r="H674" s="1" t="s">
        <v>314</v>
      </c>
      <c r="I674" s="1" t="s">
        <v>315</v>
      </c>
      <c r="J674" s="1">
        <v>6</v>
      </c>
      <c r="K674" s="1" t="s">
        <v>316</v>
      </c>
      <c r="N674" s="1" t="s">
        <v>313</v>
      </c>
      <c r="O674" s="1">
        <v>304</v>
      </c>
      <c r="P674" s="1" t="s">
        <v>318</v>
      </c>
    </row>
    <row r="675" spans="1:16" x14ac:dyDescent="0.35">
      <c r="A675" t="s">
        <v>181</v>
      </c>
      <c r="B675" s="1" t="s">
        <v>182</v>
      </c>
      <c r="C675" s="1">
        <v>1998</v>
      </c>
      <c r="D675" s="1">
        <v>1998</v>
      </c>
      <c r="E675" s="1">
        <v>1996</v>
      </c>
      <c r="F675" s="1" t="s">
        <v>306</v>
      </c>
      <c r="G675" s="1" t="s">
        <v>307</v>
      </c>
      <c r="H675" s="1" t="s">
        <v>314</v>
      </c>
      <c r="I675" s="1" t="s">
        <v>315</v>
      </c>
      <c r="J675" s="1">
        <v>8</v>
      </c>
      <c r="K675" s="1" t="s">
        <v>316</v>
      </c>
      <c r="N675" s="1" t="s">
        <v>313</v>
      </c>
      <c r="O675" s="1">
        <v>728</v>
      </c>
      <c r="P675" s="1" t="s">
        <v>318</v>
      </c>
    </row>
    <row r="676" spans="1:16" x14ac:dyDescent="0.35">
      <c r="A676" t="s">
        <v>181</v>
      </c>
      <c r="B676" s="1" t="s">
        <v>182</v>
      </c>
      <c r="C676" s="1">
        <v>1998</v>
      </c>
      <c r="D676" s="1">
        <v>1998</v>
      </c>
      <c r="E676" s="1">
        <v>1996</v>
      </c>
      <c r="F676" s="1" t="s">
        <v>306</v>
      </c>
      <c r="G676" s="1" t="s">
        <v>307</v>
      </c>
      <c r="H676" s="1" t="s">
        <v>314</v>
      </c>
      <c r="I676" s="1" t="s">
        <v>315</v>
      </c>
      <c r="J676" s="1">
        <v>10</v>
      </c>
      <c r="K676" s="1" t="s">
        <v>316</v>
      </c>
      <c r="N676" s="1" t="s">
        <v>313</v>
      </c>
      <c r="O676" s="1">
        <v>1098</v>
      </c>
      <c r="P676" s="1" t="s">
        <v>318</v>
      </c>
    </row>
    <row r="677" spans="1:16" x14ac:dyDescent="0.35">
      <c r="A677" t="s">
        <v>181</v>
      </c>
      <c r="B677" s="1" t="s">
        <v>182</v>
      </c>
      <c r="C677" s="1">
        <v>1998</v>
      </c>
      <c r="D677" s="1">
        <v>1998</v>
      </c>
      <c r="E677" s="1">
        <v>1996</v>
      </c>
      <c r="F677" s="1" t="s">
        <v>306</v>
      </c>
      <c r="G677" s="1" t="s">
        <v>307</v>
      </c>
      <c r="H677" s="1" t="s">
        <v>314</v>
      </c>
      <c r="I677" s="1" t="s">
        <v>315</v>
      </c>
      <c r="J677" s="1">
        <v>12</v>
      </c>
      <c r="K677" s="1" t="s">
        <v>316</v>
      </c>
      <c r="N677" s="1" t="s">
        <v>313</v>
      </c>
      <c r="O677" s="1">
        <v>1235</v>
      </c>
      <c r="P677" s="1" t="s">
        <v>318</v>
      </c>
    </row>
    <row r="678" spans="1:16" x14ac:dyDescent="0.35">
      <c r="A678" t="s">
        <v>181</v>
      </c>
      <c r="B678" s="1" t="s">
        <v>182</v>
      </c>
      <c r="C678" s="1">
        <v>1998</v>
      </c>
      <c r="D678" s="1">
        <v>1998</v>
      </c>
      <c r="E678" s="1">
        <v>1996</v>
      </c>
      <c r="F678" s="1" t="s">
        <v>306</v>
      </c>
      <c r="G678" s="1" t="s">
        <v>307</v>
      </c>
      <c r="H678" s="1" t="s">
        <v>308</v>
      </c>
      <c r="I678" s="1" t="s">
        <v>309</v>
      </c>
      <c r="J678" s="1" t="s">
        <v>323</v>
      </c>
      <c r="N678" s="1" t="s">
        <v>312</v>
      </c>
      <c r="O678" s="1">
        <v>1.45</v>
      </c>
      <c r="P678" s="1" t="s">
        <v>311</v>
      </c>
    </row>
    <row r="679" spans="1:16" x14ac:dyDescent="0.35">
      <c r="A679" t="s">
        <v>181</v>
      </c>
      <c r="B679" s="1" t="s">
        <v>182</v>
      </c>
      <c r="C679" s="1">
        <v>1998</v>
      </c>
      <c r="D679" s="1">
        <v>1998</v>
      </c>
      <c r="E679" s="1">
        <v>1996</v>
      </c>
      <c r="F679" s="1" t="s">
        <v>306</v>
      </c>
      <c r="G679" s="1" t="s">
        <v>307</v>
      </c>
      <c r="H679" s="1" t="s">
        <v>308</v>
      </c>
      <c r="I679" s="1" t="s">
        <v>309</v>
      </c>
      <c r="J679" s="1" t="s">
        <v>324</v>
      </c>
      <c r="N679" s="1" t="s">
        <v>312</v>
      </c>
      <c r="O679" s="1">
        <v>1.59</v>
      </c>
      <c r="P679" s="1" t="s">
        <v>311</v>
      </c>
    </row>
    <row r="680" spans="1:16" x14ac:dyDescent="0.35">
      <c r="A680" t="s">
        <v>181</v>
      </c>
      <c r="B680" s="1" t="s">
        <v>182</v>
      </c>
      <c r="C680" s="1">
        <v>1998</v>
      </c>
      <c r="D680" s="1">
        <v>1998</v>
      </c>
      <c r="E680" s="1">
        <v>1996</v>
      </c>
      <c r="F680" s="1" t="s">
        <v>306</v>
      </c>
      <c r="G680" s="1" t="s">
        <v>307</v>
      </c>
      <c r="H680" s="1" t="s">
        <v>308</v>
      </c>
      <c r="I680" s="1" t="s">
        <v>309</v>
      </c>
      <c r="J680" s="1" t="s">
        <v>323</v>
      </c>
      <c r="N680" s="1" t="s">
        <v>313</v>
      </c>
      <c r="O680" s="1">
        <v>1.83</v>
      </c>
      <c r="P680" s="1" t="s">
        <v>311</v>
      </c>
    </row>
    <row r="681" spans="1:16" x14ac:dyDescent="0.35">
      <c r="A681" t="s">
        <v>181</v>
      </c>
      <c r="B681" s="1" t="s">
        <v>182</v>
      </c>
      <c r="C681" s="1">
        <v>1998</v>
      </c>
      <c r="D681" s="1">
        <v>1998</v>
      </c>
      <c r="E681" s="1">
        <v>1996</v>
      </c>
      <c r="F681" s="1" t="s">
        <v>306</v>
      </c>
      <c r="G681" s="1" t="s">
        <v>307</v>
      </c>
      <c r="H681" s="1" t="s">
        <v>308</v>
      </c>
      <c r="I681" s="1" t="s">
        <v>309</v>
      </c>
      <c r="J681" s="1" t="s">
        <v>324</v>
      </c>
      <c r="N681" s="1" t="s">
        <v>313</v>
      </c>
      <c r="O681" s="1">
        <v>1.97</v>
      </c>
      <c r="P681" s="1" t="s">
        <v>311</v>
      </c>
    </row>
    <row r="682" spans="1:16" x14ac:dyDescent="0.35">
      <c r="A682" t="s">
        <v>181</v>
      </c>
      <c r="B682" s="1" t="s">
        <v>182</v>
      </c>
      <c r="C682" s="1">
        <v>1998</v>
      </c>
      <c r="D682" s="1">
        <v>1998</v>
      </c>
      <c r="E682" s="1">
        <v>1996</v>
      </c>
      <c r="F682" s="1" t="s">
        <v>306</v>
      </c>
      <c r="G682" s="1" t="s">
        <v>424</v>
      </c>
      <c r="H682" s="1" t="s">
        <v>314</v>
      </c>
      <c r="I682" s="1" t="s">
        <v>325</v>
      </c>
      <c r="N682" s="1" t="s">
        <v>312</v>
      </c>
      <c r="O682" s="1">
        <v>294</v>
      </c>
      <c r="P682" s="1" t="s">
        <v>326</v>
      </c>
    </row>
    <row r="683" spans="1:16" x14ac:dyDescent="0.35">
      <c r="A683" t="s">
        <v>181</v>
      </c>
      <c r="B683" s="1" t="s">
        <v>182</v>
      </c>
      <c r="C683" s="1">
        <v>1998</v>
      </c>
      <c r="D683" s="1">
        <v>1998</v>
      </c>
      <c r="E683" s="1">
        <v>1996</v>
      </c>
      <c r="F683" s="1" t="s">
        <v>306</v>
      </c>
      <c r="G683" s="1" t="s">
        <v>424</v>
      </c>
      <c r="H683" s="1" t="s">
        <v>314</v>
      </c>
      <c r="I683" s="1" t="s">
        <v>325</v>
      </c>
      <c r="N683" s="1" t="s">
        <v>313</v>
      </c>
      <c r="O683" s="1">
        <v>396</v>
      </c>
      <c r="P683" s="1" t="s">
        <v>326</v>
      </c>
    </row>
    <row r="684" spans="1:16" x14ac:dyDescent="0.35">
      <c r="A684" t="s">
        <v>181</v>
      </c>
      <c r="B684" s="1" t="s">
        <v>182</v>
      </c>
      <c r="C684" s="1">
        <v>1998</v>
      </c>
      <c r="D684" s="1">
        <v>1998</v>
      </c>
      <c r="E684" s="1">
        <v>1996</v>
      </c>
      <c r="F684" s="1" t="s">
        <v>306</v>
      </c>
      <c r="G684" s="1" t="s">
        <v>307</v>
      </c>
      <c r="H684" s="1" t="s">
        <v>387</v>
      </c>
      <c r="I684" s="1" t="s">
        <v>315</v>
      </c>
      <c r="J684" s="25" t="s">
        <v>319</v>
      </c>
      <c r="K684" s="1" t="s">
        <v>316</v>
      </c>
      <c r="N684" s="1" t="s">
        <v>312</v>
      </c>
      <c r="O684" s="1">
        <v>4.3</v>
      </c>
      <c r="P684" s="1" t="s">
        <v>318</v>
      </c>
    </row>
    <row r="685" spans="1:16" x14ac:dyDescent="0.35">
      <c r="A685" t="s">
        <v>181</v>
      </c>
      <c r="B685" s="1" t="s">
        <v>182</v>
      </c>
      <c r="C685" s="1">
        <v>1998</v>
      </c>
      <c r="D685" s="1">
        <v>1998</v>
      </c>
      <c r="E685" s="1">
        <v>1996</v>
      </c>
      <c r="F685" s="1" t="s">
        <v>306</v>
      </c>
      <c r="G685" s="1" t="s">
        <v>307</v>
      </c>
      <c r="H685" s="1" t="s">
        <v>387</v>
      </c>
      <c r="I685" s="1" t="s">
        <v>315</v>
      </c>
      <c r="J685" s="26" t="s">
        <v>322</v>
      </c>
      <c r="K685" s="1" t="s">
        <v>316</v>
      </c>
      <c r="N685" s="1" t="s">
        <v>312</v>
      </c>
      <c r="O685" s="1">
        <v>6.5</v>
      </c>
      <c r="P685" s="1" t="s">
        <v>318</v>
      </c>
    </row>
    <row r="686" spans="1:16" x14ac:dyDescent="0.35">
      <c r="A686" t="s">
        <v>181</v>
      </c>
      <c r="B686" s="1" t="s">
        <v>182</v>
      </c>
      <c r="C686" s="1">
        <v>1998</v>
      </c>
      <c r="D686" s="1">
        <v>1998</v>
      </c>
      <c r="E686" s="1">
        <v>1996</v>
      </c>
      <c r="F686" s="1" t="s">
        <v>306</v>
      </c>
      <c r="G686" s="1" t="s">
        <v>307</v>
      </c>
      <c r="H686" s="1" t="s">
        <v>387</v>
      </c>
      <c r="I686" s="1" t="s">
        <v>315</v>
      </c>
      <c r="J686" s="1">
        <v>1</v>
      </c>
      <c r="K686" s="1" t="s">
        <v>316</v>
      </c>
      <c r="N686" s="1" t="s">
        <v>312</v>
      </c>
      <c r="O686" s="1">
        <v>10.1</v>
      </c>
      <c r="P686" s="1" t="s">
        <v>318</v>
      </c>
    </row>
    <row r="687" spans="1:16" x14ac:dyDescent="0.35">
      <c r="A687" t="s">
        <v>181</v>
      </c>
      <c r="B687" s="1" t="s">
        <v>182</v>
      </c>
      <c r="C687" s="1">
        <v>1998</v>
      </c>
      <c r="D687" s="1">
        <v>1998</v>
      </c>
      <c r="E687" s="1">
        <v>1996</v>
      </c>
      <c r="F687" s="1" t="s">
        <v>306</v>
      </c>
      <c r="G687" s="1" t="s">
        <v>307</v>
      </c>
      <c r="H687" s="1" t="s">
        <v>387</v>
      </c>
      <c r="I687" s="1" t="s">
        <v>315</v>
      </c>
      <c r="J687" s="1">
        <v>1.5</v>
      </c>
      <c r="K687" s="1" t="s">
        <v>316</v>
      </c>
      <c r="N687" s="1" t="s">
        <v>312</v>
      </c>
      <c r="O687" s="1">
        <v>22.3</v>
      </c>
      <c r="P687" s="1" t="s">
        <v>318</v>
      </c>
    </row>
    <row r="688" spans="1:16" x14ac:dyDescent="0.35">
      <c r="A688" t="s">
        <v>181</v>
      </c>
      <c r="B688" s="1" t="s">
        <v>182</v>
      </c>
      <c r="C688" s="1">
        <v>1998</v>
      </c>
      <c r="D688" s="1">
        <v>1998</v>
      </c>
      <c r="E688" s="1">
        <v>1996</v>
      </c>
      <c r="F688" s="1" t="s">
        <v>306</v>
      </c>
      <c r="G688" s="1" t="s">
        <v>307</v>
      </c>
      <c r="H688" s="1" t="s">
        <v>387</v>
      </c>
      <c r="I688" s="1" t="s">
        <v>315</v>
      </c>
      <c r="J688" s="1">
        <v>2</v>
      </c>
      <c r="K688" s="1" t="s">
        <v>316</v>
      </c>
      <c r="N688" s="1" t="s">
        <v>312</v>
      </c>
      <c r="O688" s="1">
        <v>36</v>
      </c>
      <c r="P688" s="1" t="s">
        <v>318</v>
      </c>
    </row>
    <row r="689" spans="1:16" x14ac:dyDescent="0.35">
      <c r="A689" t="s">
        <v>181</v>
      </c>
      <c r="B689" s="1" t="s">
        <v>182</v>
      </c>
      <c r="C689" s="1">
        <v>1998</v>
      </c>
      <c r="D689" s="1">
        <v>1998</v>
      </c>
      <c r="E689" s="1">
        <v>1996</v>
      </c>
      <c r="F689" s="1" t="s">
        <v>306</v>
      </c>
      <c r="G689" s="1" t="s">
        <v>307</v>
      </c>
      <c r="H689" s="1" t="s">
        <v>387</v>
      </c>
      <c r="I689" s="1" t="s">
        <v>315</v>
      </c>
      <c r="J689" s="1">
        <v>3</v>
      </c>
      <c r="K689" s="1" t="s">
        <v>316</v>
      </c>
      <c r="N689" s="1" t="s">
        <v>312</v>
      </c>
      <c r="O689" s="1">
        <v>61.4</v>
      </c>
      <c r="P689" s="1" t="s">
        <v>318</v>
      </c>
    </row>
    <row r="690" spans="1:16" x14ac:dyDescent="0.35">
      <c r="A690" t="s">
        <v>181</v>
      </c>
      <c r="B690" s="1" t="s">
        <v>182</v>
      </c>
      <c r="C690" s="1">
        <v>1998</v>
      </c>
      <c r="D690" s="1">
        <v>1998</v>
      </c>
      <c r="E690" s="1">
        <v>1996</v>
      </c>
      <c r="F690" s="1" t="s">
        <v>306</v>
      </c>
      <c r="G690" s="1" t="s">
        <v>307</v>
      </c>
      <c r="H690" s="1" t="s">
        <v>387</v>
      </c>
      <c r="I690" s="1" t="s">
        <v>315</v>
      </c>
      <c r="J690" s="1">
        <v>4</v>
      </c>
      <c r="K690" s="1" t="s">
        <v>316</v>
      </c>
      <c r="N690" s="1" t="s">
        <v>312</v>
      </c>
      <c r="O690" s="1">
        <v>110.2</v>
      </c>
      <c r="P690" s="1" t="s">
        <v>318</v>
      </c>
    </row>
    <row r="691" spans="1:16" x14ac:dyDescent="0.35">
      <c r="A691" t="s">
        <v>181</v>
      </c>
      <c r="B691" s="1" t="s">
        <v>182</v>
      </c>
      <c r="C691" s="1">
        <v>1998</v>
      </c>
      <c r="D691" s="1">
        <v>1998</v>
      </c>
      <c r="E691" s="1">
        <v>1996</v>
      </c>
      <c r="F691" s="1" t="s">
        <v>306</v>
      </c>
      <c r="G691" s="1" t="s">
        <v>307</v>
      </c>
      <c r="H691" s="1" t="s">
        <v>387</v>
      </c>
      <c r="I691" s="1" t="s">
        <v>315</v>
      </c>
      <c r="J691" s="1">
        <v>6</v>
      </c>
      <c r="K691" s="1" t="s">
        <v>316</v>
      </c>
      <c r="N691" s="1" t="s">
        <v>312</v>
      </c>
      <c r="O691" s="1">
        <v>220.3</v>
      </c>
      <c r="P691" s="1" t="s">
        <v>318</v>
      </c>
    </row>
    <row r="692" spans="1:16" x14ac:dyDescent="0.35">
      <c r="A692" t="s">
        <v>181</v>
      </c>
      <c r="B692" s="1" t="s">
        <v>182</v>
      </c>
      <c r="C692" s="1">
        <v>1998</v>
      </c>
      <c r="D692" s="1">
        <v>1998</v>
      </c>
      <c r="E692" s="1">
        <v>1996</v>
      </c>
      <c r="F692" s="1" t="s">
        <v>306</v>
      </c>
      <c r="G692" s="1" t="s">
        <v>307</v>
      </c>
      <c r="H692" s="1" t="s">
        <v>387</v>
      </c>
      <c r="I692" s="1" t="s">
        <v>315</v>
      </c>
      <c r="J692" s="1">
        <v>8</v>
      </c>
      <c r="K692" s="1" t="s">
        <v>316</v>
      </c>
      <c r="N692" s="1" t="s">
        <v>312</v>
      </c>
      <c r="O692" s="1">
        <v>398.9</v>
      </c>
      <c r="P692" s="1" t="s">
        <v>318</v>
      </c>
    </row>
    <row r="693" spans="1:16" x14ac:dyDescent="0.35">
      <c r="A693" t="s">
        <v>181</v>
      </c>
      <c r="B693" s="1" t="s">
        <v>182</v>
      </c>
      <c r="C693" s="1">
        <v>1998</v>
      </c>
      <c r="D693" s="1">
        <v>1998</v>
      </c>
      <c r="E693" s="1">
        <v>1996</v>
      </c>
      <c r="F693" s="1" t="s">
        <v>306</v>
      </c>
      <c r="G693" s="1" t="s">
        <v>307</v>
      </c>
      <c r="H693" s="1" t="s">
        <v>387</v>
      </c>
      <c r="I693" s="1" t="s">
        <v>315</v>
      </c>
      <c r="J693" s="1">
        <v>10</v>
      </c>
      <c r="K693" s="1" t="s">
        <v>316</v>
      </c>
      <c r="N693" s="1" t="s">
        <v>312</v>
      </c>
      <c r="O693" s="1">
        <v>659.5</v>
      </c>
      <c r="P693" s="1" t="s">
        <v>318</v>
      </c>
    </row>
    <row r="694" spans="1:16" x14ac:dyDescent="0.35">
      <c r="A694" t="s">
        <v>181</v>
      </c>
      <c r="B694" s="1" t="s">
        <v>182</v>
      </c>
      <c r="C694" s="1">
        <v>1998</v>
      </c>
      <c r="D694" s="1">
        <v>1998</v>
      </c>
      <c r="E694" s="1">
        <v>1996</v>
      </c>
      <c r="F694" s="1" t="s">
        <v>306</v>
      </c>
      <c r="G694" s="1" t="s">
        <v>307</v>
      </c>
      <c r="H694" s="1" t="s">
        <v>387</v>
      </c>
      <c r="I694" s="1" t="s">
        <v>315</v>
      </c>
      <c r="J694" s="1">
        <v>12</v>
      </c>
      <c r="K694" s="1" t="s">
        <v>316</v>
      </c>
      <c r="N694" s="1" t="s">
        <v>312</v>
      </c>
      <c r="O694" s="1">
        <v>950</v>
      </c>
      <c r="P694" s="1" t="s">
        <v>318</v>
      </c>
    </row>
    <row r="695" spans="1:16" x14ac:dyDescent="0.35">
      <c r="A695" t="s">
        <v>181</v>
      </c>
      <c r="B695" s="1" t="s">
        <v>182</v>
      </c>
      <c r="C695" s="1">
        <v>1998</v>
      </c>
      <c r="D695" s="1">
        <v>1998</v>
      </c>
      <c r="E695" s="1">
        <v>1996</v>
      </c>
      <c r="F695" s="1" t="s">
        <v>306</v>
      </c>
      <c r="G695" s="1" t="s">
        <v>307</v>
      </c>
      <c r="H695" s="1" t="s">
        <v>387</v>
      </c>
      <c r="I695" s="1" t="s">
        <v>315</v>
      </c>
      <c r="J695" s="25" t="s">
        <v>319</v>
      </c>
      <c r="K695" s="1" t="s">
        <v>316</v>
      </c>
      <c r="N695" s="1" t="s">
        <v>313</v>
      </c>
      <c r="O695" s="1">
        <v>5.8</v>
      </c>
      <c r="P695" s="1" t="s">
        <v>318</v>
      </c>
    </row>
    <row r="696" spans="1:16" x14ac:dyDescent="0.35">
      <c r="A696" t="s">
        <v>181</v>
      </c>
      <c r="B696" s="1" t="s">
        <v>182</v>
      </c>
      <c r="C696" s="1">
        <v>1998</v>
      </c>
      <c r="D696" s="1">
        <v>1998</v>
      </c>
      <c r="E696" s="1">
        <v>1996</v>
      </c>
      <c r="F696" s="1" t="s">
        <v>306</v>
      </c>
      <c r="G696" s="1" t="s">
        <v>307</v>
      </c>
      <c r="H696" s="1" t="s">
        <v>387</v>
      </c>
      <c r="I696" s="1" t="s">
        <v>315</v>
      </c>
      <c r="J696" s="26" t="s">
        <v>322</v>
      </c>
      <c r="K696" s="1" t="s">
        <v>316</v>
      </c>
      <c r="N696" s="1" t="s">
        <v>313</v>
      </c>
      <c r="O696" s="1">
        <v>8.6</v>
      </c>
      <c r="P696" s="1" t="s">
        <v>318</v>
      </c>
    </row>
    <row r="697" spans="1:16" x14ac:dyDescent="0.35">
      <c r="A697" t="s">
        <v>181</v>
      </c>
      <c r="B697" s="1" t="s">
        <v>182</v>
      </c>
      <c r="C697" s="1">
        <v>1998</v>
      </c>
      <c r="D697" s="1">
        <v>1998</v>
      </c>
      <c r="E697" s="1">
        <v>1996</v>
      </c>
      <c r="F697" s="1" t="s">
        <v>306</v>
      </c>
      <c r="G697" s="1" t="s">
        <v>307</v>
      </c>
      <c r="H697" s="1" t="s">
        <v>387</v>
      </c>
      <c r="I697" s="1" t="s">
        <v>315</v>
      </c>
      <c r="J697" s="1">
        <v>1</v>
      </c>
      <c r="K697" s="1" t="s">
        <v>316</v>
      </c>
      <c r="N697" s="1" t="s">
        <v>313</v>
      </c>
      <c r="O697" s="1">
        <v>13</v>
      </c>
      <c r="P697" s="1" t="s">
        <v>318</v>
      </c>
    </row>
    <row r="698" spans="1:16" x14ac:dyDescent="0.35">
      <c r="A698" t="s">
        <v>181</v>
      </c>
      <c r="B698" s="1" t="s">
        <v>182</v>
      </c>
      <c r="C698" s="1">
        <v>1998</v>
      </c>
      <c r="D698" s="1">
        <v>1998</v>
      </c>
      <c r="E698" s="1">
        <v>1996</v>
      </c>
      <c r="F698" s="1" t="s">
        <v>306</v>
      </c>
      <c r="G698" s="1" t="s">
        <v>307</v>
      </c>
      <c r="H698" s="1" t="s">
        <v>387</v>
      </c>
      <c r="I698" s="1" t="s">
        <v>315</v>
      </c>
      <c r="J698" s="1">
        <v>1.5</v>
      </c>
      <c r="K698" s="1" t="s">
        <v>316</v>
      </c>
      <c r="N698" s="1" t="s">
        <v>313</v>
      </c>
      <c r="O698" s="1">
        <v>28.8</v>
      </c>
      <c r="P698" s="1" t="s">
        <v>318</v>
      </c>
    </row>
    <row r="699" spans="1:16" x14ac:dyDescent="0.35">
      <c r="A699" t="s">
        <v>181</v>
      </c>
      <c r="B699" s="1" t="s">
        <v>182</v>
      </c>
      <c r="C699" s="1">
        <v>1998</v>
      </c>
      <c r="D699" s="1">
        <v>1998</v>
      </c>
      <c r="E699" s="1">
        <v>1996</v>
      </c>
      <c r="F699" s="1" t="s">
        <v>306</v>
      </c>
      <c r="G699" s="1" t="s">
        <v>307</v>
      </c>
      <c r="H699" s="1" t="s">
        <v>387</v>
      </c>
      <c r="I699" s="1" t="s">
        <v>315</v>
      </c>
      <c r="J699" s="1">
        <v>2</v>
      </c>
      <c r="K699" s="1" t="s">
        <v>316</v>
      </c>
      <c r="N699" s="1" t="s">
        <v>313</v>
      </c>
      <c r="O699" s="1">
        <v>46.6</v>
      </c>
      <c r="P699" s="1" t="s">
        <v>318</v>
      </c>
    </row>
    <row r="700" spans="1:16" x14ac:dyDescent="0.35">
      <c r="A700" t="s">
        <v>181</v>
      </c>
      <c r="B700" s="1" t="s">
        <v>182</v>
      </c>
      <c r="C700" s="1">
        <v>1998</v>
      </c>
      <c r="D700" s="1">
        <v>1998</v>
      </c>
      <c r="E700" s="1">
        <v>1996</v>
      </c>
      <c r="F700" s="1" t="s">
        <v>306</v>
      </c>
      <c r="G700" s="1" t="s">
        <v>307</v>
      </c>
      <c r="H700" s="1" t="s">
        <v>387</v>
      </c>
      <c r="I700" s="1" t="s">
        <v>315</v>
      </c>
      <c r="J700" s="1">
        <v>3</v>
      </c>
      <c r="K700" s="1" t="s">
        <v>316</v>
      </c>
      <c r="N700" s="1" t="s">
        <v>313</v>
      </c>
      <c r="O700" s="1">
        <v>79.7</v>
      </c>
      <c r="P700" s="1" t="s">
        <v>318</v>
      </c>
    </row>
    <row r="701" spans="1:16" x14ac:dyDescent="0.35">
      <c r="A701" t="s">
        <v>181</v>
      </c>
      <c r="B701" s="1" t="s">
        <v>182</v>
      </c>
      <c r="C701" s="1">
        <v>1998</v>
      </c>
      <c r="D701" s="1">
        <v>1998</v>
      </c>
      <c r="E701" s="1">
        <v>1996</v>
      </c>
      <c r="F701" s="1" t="s">
        <v>306</v>
      </c>
      <c r="G701" s="1" t="s">
        <v>307</v>
      </c>
      <c r="H701" s="1" t="s">
        <v>387</v>
      </c>
      <c r="I701" s="1" t="s">
        <v>315</v>
      </c>
      <c r="J701" s="1">
        <v>4</v>
      </c>
      <c r="K701" s="1" t="s">
        <v>316</v>
      </c>
      <c r="N701" s="1" t="s">
        <v>313</v>
      </c>
      <c r="O701" s="1">
        <v>141.80000000000001</v>
      </c>
      <c r="P701" s="1" t="s">
        <v>318</v>
      </c>
    </row>
    <row r="702" spans="1:16" x14ac:dyDescent="0.35">
      <c r="A702" t="s">
        <v>181</v>
      </c>
      <c r="B702" s="1" t="s">
        <v>182</v>
      </c>
      <c r="C702" s="1">
        <v>1998</v>
      </c>
      <c r="D702" s="1">
        <v>1998</v>
      </c>
      <c r="E702" s="1">
        <v>1996</v>
      </c>
      <c r="F702" s="1" t="s">
        <v>306</v>
      </c>
      <c r="G702" s="1" t="s">
        <v>307</v>
      </c>
      <c r="H702" s="1" t="s">
        <v>387</v>
      </c>
      <c r="I702" s="1" t="s">
        <v>315</v>
      </c>
      <c r="J702" s="1">
        <v>6</v>
      </c>
      <c r="K702" s="1" t="s">
        <v>316</v>
      </c>
      <c r="N702" s="1" t="s">
        <v>313</v>
      </c>
      <c r="O702" s="1">
        <v>283.7</v>
      </c>
      <c r="P702" s="1" t="s">
        <v>318</v>
      </c>
    </row>
    <row r="703" spans="1:16" x14ac:dyDescent="0.35">
      <c r="A703" t="s">
        <v>181</v>
      </c>
      <c r="B703" s="1" t="s">
        <v>182</v>
      </c>
      <c r="C703" s="1">
        <v>1998</v>
      </c>
      <c r="D703" s="1">
        <v>1998</v>
      </c>
      <c r="E703" s="1">
        <v>1996</v>
      </c>
      <c r="F703" s="1" t="s">
        <v>306</v>
      </c>
      <c r="G703" s="1" t="s">
        <v>307</v>
      </c>
      <c r="H703" s="1" t="s">
        <v>387</v>
      </c>
      <c r="I703" s="1" t="s">
        <v>315</v>
      </c>
      <c r="J703" s="1">
        <v>8</v>
      </c>
      <c r="K703" s="1" t="s">
        <v>316</v>
      </c>
      <c r="N703" s="1" t="s">
        <v>313</v>
      </c>
      <c r="O703" s="1">
        <v>514.1</v>
      </c>
      <c r="P703" s="1" t="s">
        <v>318</v>
      </c>
    </row>
    <row r="704" spans="1:16" x14ac:dyDescent="0.35">
      <c r="A704" t="s">
        <v>181</v>
      </c>
      <c r="B704" s="1" t="s">
        <v>182</v>
      </c>
      <c r="C704" s="1">
        <v>1998</v>
      </c>
      <c r="D704" s="1">
        <v>1998</v>
      </c>
      <c r="E704" s="1">
        <v>1996</v>
      </c>
      <c r="F704" s="1" t="s">
        <v>306</v>
      </c>
      <c r="G704" s="1" t="s">
        <v>307</v>
      </c>
      <c r="H704" s="1" t="s">
        <v>387</v>
      </c>
      <c r="I704" s="1" t="s">
        <v>315</v>
      </c>
      <c r="J704" s="1">
        <v>10</v>
      </c>
      <c r="K704" s="1" t="s">
        <v>316</v>
      </c>
      <c r="N704" s="1" t="s">
        <v>313</v>
      </c>
      <c r="O704" s="1">
        <v>851</v>
      </c>
      <c r="P704" s="1" t="s">
        <v>318</v>
      </c>
    </row>
    <row r="705" spans="1:16" x14ac:dyDescent="0.35">
      <c r="A705" t="s">
        <v>181</v>
      </c>
      <c r="B705" s="1" t="s">
        <v>182</v>
      </c>
      <c r="C705" s="1">
        <v>1998</v>
      </c>
      <c r="D705" s="1">
        <v>1998</v>
      </c>
      <c r="E705" s="1">
        <v>1996</v>
      </c>
      <c r="F705" s="1" t="s">
        <v>306</v>
      </c>
      <c r="G705" s="1" t="s">
        <v>307</v>
      </c>
      <c r="H705" s="1" t="s">
        <v>387</v>
      </c>
      <c r="I705" s="1" t="s">
        <v>315</v>
      </c>
      <c r="J705" s="1">
        <v>12</v>
      </c>
      <c r="K705" s="1" t="s">
        <v>316</v>
      </c>
      <c r="N705" s="1" t="s">
        <v>313</v>
      </c>
      <c r="O705" s="1">
        <v>1224</v>
      </c>
      <c r="P705" s="1" t="s">
        <v>318</v>
      </c>
    </row>
    <row r="706" spans="1:16" x14ac:dyDescent="0.35">
      <c r="A706" t="s">
        <v>181</v>
      </c>
      <c r="B706" s="1" t="s">
        <v>182</v>
      </c>
      <c r="C706" s="1">
        <v>1996</v>
      </c>
      <c r="D706" s="1">
        <v>1996</v>
      </c>
      <c r="E706" s="1">
        <v>1996</v>
      </c>
      <c r="F706" s="1" t="s">
        <v>306</v>
      </c>
      <c r="G706" s="1" t="s">
        <v>307</v>
      </c>
      <c r="H706" s="1" t="s">
        <v>308</v>
      </c>
      <c r="I706" s="1" t="s">
        <v>309</v>
      </c>
      <c r="J706" s="1">
        <v>25000</v>
      </c>
      <c r="K706" s="1" t="s">
        <v>310</v>
      </c>
      <c r="N706" s="1" t="s">
        <v>312</v>
      </c>
      <c r="O706" s="1">
        <v>2.2400000000000002</v>
      </c>
      <c r="P706" s="1" t="s">
        <v>311</v>
      </c>
    </row>
    <row r="707" spans="1:16" x14ac:dyDescent="0.35">
      <c r="A707" t="s">
        <v>181</v>
      </c>
      <c r="B707" s="1" t="s">
        <v>182</v>
      </c>
      <c r="C707" s="1">
        <v>1996</v>
      </c>
      <c r="D707" s="1">
        <v>1996</v>
      </c>
      <c r="E707" s="1">
        <v>1996</v>
      </c>
      <c r="F707" s="1" t="s">
        <v>306</v>
      </c>
      <c r="G707" s="1" t="s">
        <v>307</v>
      </c>
      <c r="H707" s="1" t="s">
        <v>308</v>
      </c>
      <c r="I707" s="1" t="s">
        <v>309</v>
      </c>
      <c r="J707" s="1">
        <v>225000</v>
      </c>
      <c r="K707" s="1" t="s">
        <v>310</v>
      </c>
      <c r="N707" s="1" t="s">
        <v>312</v>
      </c>
      <c r="O707" s="1">
        <v>1.38</v>
      </c>
      <c r="P707" s="1" t="s">
        <v>311</v>
      </c>
    </row>
    <row r="708" spans="1:16" x14ac:dyDescent="0.35">
      <c r="A708" t="s">
        <v>181</v>
      </c>
      <c r="B708" s="1" t="s">
        <v>182</v>
      </c>
      <c r="C708" s="1">
        <v>1996</v>
      </c>
      <c r="D708" s="1">
        <v>1996</v>
      </c>
      <c r="E708" s="1">
        <v>1996</v>
      </c>
      <c r="F708" s="1" t="s">
        <v>306</v>
      </c>
      <c r="G708" s="1" t="s">
        <v>307</v>
      </c>
      <c r="H708" s="1" t="s">
        <v>308</v>
      </c>
      <c r="I708" s="1" t="s">
        <v>309</v>
      </c>
      <c r="J708" s="1">
        <v>250000</v>
      </c>
      <c r="K708" s="1" t="s">
        <v>310</v>
      </c>
      <c r="N708" s="1" t="s">
        <v>312</v>
      </c>
      <c r="O708" s="1">
        <v>1.1000000000000001</v>
      </c>
      <c r="P708" s="1" t="s">
        <v>311</v>
      </c>
    </row>
    <row r="709" spans="1:16" x14ac:dyDescent="0.35">
      <c r="A709" t="s">
        <v>181</v>
      </c>
      <c r="B709" s="1" t="s">
        <v>182</v>
      </c>
      <c r="C709" s="1">
        <v>1996</v>
      </c>
      <c r="D709" s="1">
        <v>1996</v>
      </c>
      <c r="E709" s="1">
        <v>1996</v>
      </c>
      <c r="F709" s="1" t="s">
        <v>306</v>
      </c>
      <c r="G709" s="1" t="s">
        <v>307</v>
      </c>
      <c r="H709" s="1" t="s">
        <v>308</v>
      </c>
      <c r="I709" s="1" t="s">
        <v>309</v>
      </c>
      <c r="J709" s="1">
        <v>25000</v>
      </c>
      <c r="K709" s="1" t="s">
        <v>310</v>
      </c>
      <c r="N709" s="1" t="s">
        <v>313</v>
      </c>
      <c r="O709" s="1">
        <v>3.07</v>
      </c>
      <c r="P709" s="1" t="s">
        <v>311</v>
      </c>
    </row>
    <row r="710" spans="1:16" x14ac:dyDescent="0.35">
      <c r="A710" t="s">
        <v>181</v>
      </c>
      <c r="B710" s="1" t="s">
        <v>182</v>
      </c>
      <c r="C710" s="1">
        <v>1996</v>
      </c>
      <c r="D710" s="1">
        <v>1996</v>
      </c>
      <c r="E710" s="1">
        <v>1996</v>
      </c>
      <c r="F710" s="1" t="s">
        <v>306</v>
      </c>
      <c r="G710" s="1" t="s">
        <v>307</v>
      </c>
      <c r="H710" s="1" t="s">
        <v>308</v>
      </c>
      <c r="I710" s="1" t="s">
        <v>309</v>
      </c>
      <c r="J710" s="1">
        <v>225000</v>
      </c>
      <c r="K710" s="1" t="s">
        <v>310</v>
      </c>
      <c r="N710" s="1" t="s">
        <v>313</v>
      </c>
      <c r="O710" s="1">
        <v>2.266</v>
      </c>
      <c r="P710" s="1" t="s">
        <v>311</v>
      </c>
    </row>
    <row r="711" spans="1:16" x14ac:dyDescent="0.35">
      <c r="A711" t="s">
        <v>181</v>
      </c>
      <c r="B711" s="1" t="s">
        <v>182</v>
      </c>
      <c r="C711" s="1">
        <v>1996</v>
      </c>
      <c r="D711" s="1">
        <v>1996</v>
      </c>
      <c r="E711" s="1">
        <v>1996</v>
      </c>
      <c r="F711" s="1" t="s">
        <v>306</v>
      </c>
      <c r="G711" s="1" t="s">
        <v>307</v>
      </c>
      <c r="H711" s="1" t="s">
        <v>308</v>
      </c>
      <c r="I711" s="1" t="s">
        <v>309</v>
      </c>
      <c r="J711" s="1">
        <v>2250000</v>
      </c>
      <c r="K711" s="1" t="s">
        <v>310</v>
      </c>
      <c r="N711" s="1" t="s">
        <v>313</v>
      </c>
      <c r="O711" s="1">
        <v>1.661</v>
      </c>
      <c r="P711" s="1" t="s">
        <v>311</v>
      </c>
    </row>
    <row r="712" spans="1:16" x14ac:dyDescent="0.35">
      <c r="A712" t="s">
        <v>181</v>
      </c>
      <c r="B712" s="1" t="s">
        <v>182</v>
      </c>
      <c r="C712" s="1">
        <v>1996</v>
      </c>
      <c r="D712" s="1">
        <v>1996</v>
      </c>
      <c r="E712" s="1">
        <v>1996</v>
      </c>
      <c r="F712" s="1" t="s">
        <v>306</v>
      </c>
      <c r="G712" s="1" t="s">
        <v>307</v>
      </c>
      <c r="H712" s="1" t="s">
        <v>308</v>
      </c>
      <c r="I712" s="1" t="s">
        <v>309</v>
      </c>
      <c r="J712" s="1">
        <v>2500000</v>
      </c>
      <c r="K712" s="1" t="s">
        <v>310</v>
      </c>
      <c r="N712" s="1" t="s">
        <v>313</v>
      </c>
      <c r="O712" s="1">
        <v>1.21</v>
      </c>
      <c r="P712" s="1" t="s">
        <v>311</v>
      </c>
    </row>
    <row r="713" spans="1:16" x14ac:dyDescent="0.35">
      <c r="A713" t="s">
        <v>181</v>
      </c>
      <c r="B713" s="1" t="s">
        <v>182</v>
      </c>
      <c r="C713" s="1">
        <v>1996</v>
      </c>
      <c r="D713" s="1">
        <v>1996</v>
      </c>
      <c r="E713" s="1">
        <v>1996</v>
      </c>
      <c r="F713" s="1" t="s">
        <v>306</v>
      </c>
      <c r="G713" s="1" t="s">
        <v>307</v>
      </c>
      <c r="H713" s="1" t="s">
        <v>314</v>
      </c>
      <c r="I713" s="1" t="s">
        <v>315</v>
      </c>
      <c r="J713" s="25" t="s">
        <v>319</v>
      </c>
      <c r="K713" s="1" t="s">
        <v>316</v>
      </c>
      <c r="N713" s="1" t="s">
        <v>312</v>
      </c>
      <c r="O713" s="1">
        <v>5.5</v>
      </c>
      <c r="P713" s="1" t="s">
        <v>318</v>
      </c>
    </row>
    <row r="714" spans="1:16" x14ac:dyDescent="0.35">
      <c r="A714" t="s">
        <v>181</v>
      </c>
      <c r="B714" s="1" t="s">
        <v>182</v>
      </c>
      <c r="C714" s="1">
        <v>1996</v>
      </c>
      <c r="D714" s="1">
        <v>1996</v>
      </c>
      <c r="E714" s="1">
        <v>1996</v>
      </c>
      <c r="F714" s="1" t="s">
        <v>306</v>
      </c>
      <c r="G714" s="1" t="s">
        <v>307</v>
      </c>
      <c r="H714" s="1" t="s">
        <v>314</v>
      </c>
      <c r="I714" s="1" t="s">
        <v>315</v>
      </c>
      <c r="J714" s="26" t="s">
        <v>322</v>
      </c>
      <c r="K714" s="1" t="s">
        <v>316</v>
      </c>
      <c r="N714" s="1" t="s">
        <v>312</v>
      </c>
      <c r="O714" s="1">
        <v>8.3000000000000007</v>
      </c>
      <c r="P714" s="1" t="s">
        <v>318</v>
      </c>
    </row>
    <row r="715" spans="1:16" x14ac:dyDescent="0.35">
      <c r="A715" t="s">
        <v>181</v>
      </c>
      <c r="B715" s="1" t="s">
        <v>182</v>
      </c>
      <c r="C715" s="1">
        <v>1996</v>
      </c>
      <c r="D715" s="1">
        <v>1996</v>
      </c>
      <c r="E715" s="1">
        <v>1996</v>
      </c>
      <c r="F715" s="1" t="s">
        <v>306</v>
      </c>
      <c r="G715" s="1" t="s">
        <v>307</v>
      </c>
      <c r="H715" s="1" t="s">
        <v>314</v>
      </c>
      <c r="I715" s="1" t="s">
        <v>315</v>
      </c>
      <c r="J715" s="1">
        <v>1</v>
      </c>
      <c r="K715" s="1" t="s">
        <v>316</v>
      </c>
      <c r="N715" s="1" t="s">
        <v>312</v>
      </c>
      <c r="O715" s="1">
        <v>12.5</v>
      </c>
      <c r="P715" s="1" t="s">
        <v>318</v>
      </c>
    </row>
    <row r="716" spans="1:16" x14ac:dyDescent="0.35">
      <c r="A716" t="s">
        <v>181</v>
      </c>
      <c r="B716" s="1" t="s">
        <v>182</v>
      </c>
      <c r="C716" s="1">
        <v>1996</v>
      </c>
      <c r="D716" s="1">
        <v>1996</v>
      </c>
      <c r="E716" s="1">
        <v>1996</v>
      </c>
      <c r="F716" s="1" t="s">
        <v>306</v>
      </c>
      <c r="G716" s="1" t="s">
        <v>307</v>
      </c>
      <c r="H716" s="1" t="s">
        <v>314</v>
      </c>
      <c r="I716" s="1" t="s">
        <v>315</v>
      </c>
      <c r="J716" s="1">
        <v>1.5</v>
      </c>
      <c r="K716" s="1" t="s">
        <v>316</v>
      </c>
      <c r="N716" s="1" t="s">
        <v>312</v>
      </c>
      <c r="O716" s="1">
        <v>28.2</v>
      </c>
      <c r="P716" s="1" t="s">
        <v>318</v>
      </c>
    </row>
    <row r="717" spans="1:16" x14ac:dyDescent="0.35">
      <c r="A717" t="s">
        <v>181</v>
      </c>
      <c r="B717" s="1" t="s">
        <v>182</v>
      </c>
      <c r="C717" s="1">
        <v>1996</v>
      </c>
      <c r="D717" s="1">
        <v>1996</v>
      </c>
      <c r="E717" s="1">
        <v>1996</v>
      </c>
      <c r="F717" s="1" t="s">
        <v>306</v>
      </c>
      <c r="G717" s="1" t="s">
        <v>307</v>
      </c>
      <c r="H717" s="1" t="s">
        <v>314</v>
      </c>
      <c r="I717" s="1" t="s">
        <v>315</v>
      </c>
      <c r="J717" s="1">
        <v>2</v>
      </c>
      <c r="K717" s="1" t="s">
        <v>316</v>
      </c>
      <c r="N717" s="1" t="s">
        <v>312</v>
      </c>
      <c r="O717" s="1">
        <v>48</v>
      </c>
      <c r="P717" s="1" t="s">
        <v>318</v>
      </c>
    </row>
    <row r="718" spans="1:16" x14ac:dyDescent="0.35">
      <c r="A718" t="s">
        <v>181</v>
      </c>
      <c r="B718" s="1" t="s">
        <v>182</v>
      </c>
      <c r="C718" s="1">
        <v>1996</v>
      </c>
      <c r="D718" s="1">
        <v>1996</v>
      </c>
      <c r="E718" s="1">
        <v>1996</v>
      </c>
      <c r="F718" s="1" t="s">
        <v>306</v>
      </c>
      <c r="G718" s="1" t="s">
        <v>307</v>
      </c>
      <c r="H718" s="1" t="s">
        <v>314</v>
      </c>
      <c r="I718" s="1" t="s">
        <v>315</v>
      </c>
      <c r="J718" s="1">
        <v>3</v>
      </c>
      <c r="K718" s="1" t="s">
        <v>316</v>
      </c>
      <c r="N718" s="1" t="s">
        <v>312</v>
      </c>
      <c r="O718" s="1">
        <v>102</v>
      </c>
      <c r="P718" s="1" t="s">
        <v>318</v>
      </c>
    </row>
    <row r="719" spans="1:16" x14ac:dyDescent="0.35">
      <c r="A719" t="s">
        <v>181</v>
      </c>
      <c r="B719" s="1" t="s">
        <v>182</v>
      </c>
      <c r="C719" s="1">
        <v>1996</v>
      </c>
      <c r="D719" s="1">
        <v>1996</v>
      </c>
      <c r="E719" s="1">
        <v>1996</v>
      </c>
      <c r="F719" s="1" t="s">
        <v>306</v>
      </c>
      <c r="G719" s="1" t="s">
        <v>307</v>
      </c>
      <c r="H719" s="1" t="s">
        <v>314</v>
      </c>
      <c r="I719" s="1" t="s">
        <v>315</v>
      </c>
      <c r="J719" s="1">
        <v>4</v>
      </c>
      <c r="K719" s="1" t="s">
        <v>316</v>
      </c>
      <c r="N719" s="1" t="s">
        <v>312</v>
      </c>
      <c r="O719" s="1">
        <v>168</v>
      </c>
      <c r="P719" s="1" t="s">
        <v>318</v>
      </c>
    </row>
    <row r="720" spans="1:16" x14ac:dyDescent="0.35">
      <c r="A720" t="s">
        <v>181</v>
      </c>
      <c r="B720" s="1" t="s">
        <v>182</v>
      </c>
      <c r="C720" s="1">
        <v>1996</v>
      </c>
      <c r="D720" s="1">
        <v>1996</v>
      </c>
      <c r="E720" s="1">
        <v>1996</v>
      </c>
      <c r="F720" s="1" t="s">
        <v>306</v>
      </c>
      <c r="G720" s="1" t="s">
        <v>307</v>
      </c>
      <c r="H720" s="1" t="s">
        <v>314</v>
      </c>
      <c r="I720" s="1" t="s">
        <v>315</v>
      </c>
      <c r="J720" s="1">
        <v>6</v>
      </c>
      <c r="K720" s="1" t="s">
        <v>316</v>
      </c>
      <c r="N720" s="1" t="s">
        <v>312</v>
      </c>
      <c r="O720" s="1">
        <v>304</v>
      </c>
      <c r="P720" s="1" t="s">
        <v>318</v>
      </c>
    </row>
    <row r="721" spans="1:16" x14ac:dyDescent="0.35">
      <c r="A721" t="s">
        <v>181</v>
      </c>
      <c r="B721" s="1" t="s">
        <v>182</v>
      </c>
      <c r="C721" s="1">
        <v>1996</v>
      </c>
      <c r="D721" s="1">
        <v>1996</v>
      </c>
      <c r="E721" s="1">
        <v>1996</v>
      </c>
      <c r="F721" s="1" t="s">
        <v>306</v>
      </c>
      <c r="G721" s="1" t="s">
        <v>307</v>
      </c>
      <c r="H721" s="1" t="s">
        <v>314</v>
      </c>
      <c r="I721" s="1" t="s">
        <v>315</v>
      </c>
      <c r="J721" s="1">
        <v>8</v>
      </c>
      <c r="K721" s="1" t="s">
        <v>316</v>
      </c>
      <c r="N721" s="1" t="s">
        <v>312</v>
      </c>
      <c r="O721" s="1">
        <v>728</v>
      </c>
      <c r="P721" s="1" t="s">
        <v>318</v>
      </c>
    </row>
    <row r="722" spans="1:16" x14ac:dyDescent="0.35">
      <c r="A722" t="s">
        <v>181</v>
      </c>
      <c r="B722" s="1" t="s">
        <v>182</v>
      </c>
      <c r="C722" s="1">
        <v>1996</v>
      </c>
      <c r="D722" s="1">
        <v>1996</v>
      </c>
      <c r="E722" s="1">
        <v>1996</v>
      </c>
      <c r="F722" s="1" t="s">
        <v>306</v>
      </c>
      <c r="G722" s="1" t="s">
        <v>307</v>
      </c>
      <c r="H722" s="1" t="s">
        <v>314</v>
      </c>
      <c r="I722" s="1" t="s">
        <v>315</v>
      </c>
      <c r="J722" s="1">
        <v>10</v>
      </c>
      <c r="K722" s="1" t="s">
        <v>316</v>
      </c>
      <c r="N722" s="1" t="s">
        <v>312</v>
      </c>
      <c r="O722" s="1">
        <v>1098</v>
      </c>
      <c r="P722" s="1" t="s">
        <v>318</v>
      </c>
    </row>
    <row r="723" spans="1:16" x14ac:dyDescent="0.35">
      <c r="A723" t="s">
        <v>181</v>
      </c>
      <c r="B723" s="1" t="s">
        <v>182</v>
      </c>
      <c r="C723" s="1">
        <v>1996</v>
      </c>
      <c r="D723" s="1">
        <v>1996</v>
      </c>
      <c r="E723" s="1">
        <v>1996</v>
      </c>
      <c r="F723" s="1" t="s">
        <v>306</v>
      </c>
      <c r="G723" s="1" t="s">
        <v>307</v>
      </c>
      <c r="H723" s="1" t="s">
        <v>314</v>
      </c>
      <c r="I723" s="1" t="s">
        <v>315</v>
      </c>
      <c r="J723" s="1">
        <v>12</v>
      </c>
      <c r="K723" s="1" t="s">
        <v>316</v>
      </c>
      <c r="N723" s="1" t="s">
        <v>312</v>
      </c>
      <c r="O723" s="1">
        <v>1235</v>
      </c>
      <c r="P723" s="1" t="s">
        <v>318</v>
      </c>
    </row>
    <row r="724" spans="1:16" x14ac:dyDescent="0.35">
      <c r="A724" t="s">
        <v>181</v>
      </c>
      <c r="B724" s="1" t="s">
        <v>182</v>
      </c>
      <c r="C724" s="1">
        <v>1996</v>
      </c>
      <c r="D724" s="1">
        <v>1996</v>
      </c>
      <c r="E724" s="1">
        <v>1996</v>
      </c>
      <c r="F724" s="1" t="s">
        <v>306</v>
      </c>
      <c r="G724" s="1" t="s">
        <v>307</v>
      </c>
      <c r="H724" s="1" t="s">
        <v>314</v>
      </c>
      <c r="I724" s="1" t="s">
        <v>315</v>
      </c>
      <c r="J724" s="25" t="s">
        <v>319</v>
      </c>
      <c r="K724" s="1" t="s">
        <v>316</v>
      </c>
      <c r="N724" s="1" t="s">
        <v>313</v>
      </c>
      <c r="O724" s="1">
        <v>5.5</v>
      </c>
      <c r="P724" s="1" t="s">
        <v>318</v>
      </c>
    </row>
    <row r="725" spans="1:16" x14ac:dyDescent="0.35">
      <c r="A725" t="s">
        <v>181</v>
      </c>
      <c r="B725" s="1" t="s">
        <v>182</v>
      </c>
      <c r="C725" s="1">
        <v>1996</v>
      </c>
      <c r="D725" s="1">
        <v>1996</v>
      </c>
      <c r="E725" s="1">
        <v>1996</v>
      </c>
      <c r="F725" s="1" t="s">
        <v>306</v>
      </c>
      <c r="G725" s="1" t="s">
        <v>307</v>
      </c>
      <c r="H725" s="1" t="s">
        <v>314</v>
      </c>
      <c r="I725" s="1" t="s">
        <v>315</v>
      </c>
      <c r="J725" s="26" t="s">
        <v>322</v>
      </c>
      <c r="K725" s="1" t="s">
        <v>316</v>
      </c>
      <c r="N725" s="1" t="s">
        <v>313</v>
      </c>
      <c r="O725" s="1">
        <v>8.3000000000000007</v>
      </c>
      <c r="P725" s="1" t="s">
        <v>318</v>
      </c>
    </row>
    <row r="726" spans="1:16" x14ac:dyDescent="0.35">
      <c r="A726" t="s">
        <v>181</v>
      </c>
      <c r="B726" s="1" t="s">
        <v>182</v>
      </c>
      <c r="C726" s="1">
        <v>1996</v>
      </c>
      <c r="D726" s="1">
        <v>1996</v>
      </c>
      <c r="E726" s="1">
        <v>1996</v>
      </c>
      <c r="F726" s="1" t="s">
        <v>306</v>
      </c>
      <c r="G726" s="1" t="s">
        <v>307</v>
      </c>
      <c r="H726" s="1" t="s">
        <v>314</v>
      </c>
      <c r="I726" s="1" t="s">
        <v>315</v>
      </c>
      <c r="J726" s="1">
        <v>1</v>
      </c>
      <c r="K726" s="1" t="s">
        <v>316</v>
      </c>
      <c r="N726" s="1" t="s">
        <v>313</v>
      </c>
      <c r="O726" s="1">
        <v>12.5</v>
      </c>
      <c r="P726" s="1" t="s">
        <v>318</v>
      </c>
    </row>
    <row r="727" spans="1:16" x14ac:dyDescent="0.35">
      <c r="A727" t="s">
        <v>181</v>
      </c>
      <c r="B727" s="1" t="s">
        <v>182</v>
      </c>
      <c r="C727" s="1">
        <v>1996</v>
      </c>
      <c r="D727" s="1">
        <v>1996</v>
      </c>
      <c r="E727" s="1">
        <v>1996</v>
      </c>
      <c r="F727" s="1" t="s">
        <v>306</v>
      </c>
      <c r="G727" s="1" t="s">
        <v>307</v>
      </c>
      <c r="H727" s="1" t="s">
        <v>314</v>
      </c>
      <c r="I727" s="1" t="s">
        <v>315</v>
      </c>
      <c r="J727" s="1">
        <v>1.5</v>
      </c>
      <c r="K727" s="1" t="s">
        <v>316</v>
      </c>
      <c r="N727" s="1" t="s">
        <v>313</v>
      </c>
      <c r="O727" s="1">
        <v>28.2</v>
      </c>
      <c r="P727" s="1" t="s">
        <v>318</v>
      </c>
    </row>
    <row r="728" spans="1:16" x14ac:dyDescent="0.35">
      <c r="A728" t="s">
        <v>181</v>
      </c>
      <c r="B728" s="1" t="s">
        <v>182</v>
      </c>
      <c r="C728" s="1">
        <v>1996</v>
      </c>
      <c r="D728" s="1">
        <v>1996</v>
      </c>
      <c r="E728" s="1">
        <v>1996</v>
      </c>
      <c r="F728" s="1" t="s">
        <v>306</v>
      </c>
      <c r="G728" s="1" t="s">
        <v>307</v>
      </c>
      <c r="H728" s="1" t="s">
        <v>314</v>
      </c>
      <c r="I728" s="1" t="s">
        <v>315</v>
      </c>
      <c r="J728" s="1">
        <v>2</v>
      </c>
      <c r="K728" s="1" t="s">
        <v>316</v>
      </c>
      <c r="N728" s="1" t="s">
        <v>313</v>
      </c>
      <c r="O728" s="1">
        <v>48</v>
      </c>
      <c r="P728" s="1" t="s">
        <v>318</v>
      </c>
    </row>
    <row r="729" spans="1:16" x14ac:dyDescent="0.35">
      <c r="A729" t="s">
        <v>181</v>
      </c>
      <c r="B729" s="1" t="s">
        <v>182</v>
      </c>
      <c r="C729" s="1">
        <v>1996</v>
      </c>
      <c r="D729" s="1">
        <v>1996</v>
      </c>
      <c r="E729" s="1">
        <v>1996</v>
      </c>
      <c r="F729" s="1" t="s">
        <v>306</v>
      </c>
      <c r="G729" s="1" t="s">
        <v>307</v>
      </c>
      <c r="H729" s="1" t="s">
        <v>314</v>
      </c>
      <c r="I729" s="1" t="s">
        <v>315</v>
      </c>
      <c r="J729" s="1">
        <v>3</v>
      </c>
      <c r="K729" s="1" t="s">
        <v>316</v>
      </c>
      <c r="N729" s="1" t="s">
        <v>313</v>
      </c>
      <c r="O729" s="1">
        <v>102</v>
      </c>
      <c r="P729" s="1" t="s">
        <v>318</v>
      </c>
    </row>
    <row r="730" spans="1:16" x14ac:dyDescent="0.35">
      <c r="A730" t="s">
        <v>181</v>
      </c>
      <c r="B730" s="1" t="s">
        <v>182</v>
      </c>
      <c r="C730" s="1">
        <v>1996</v>
      </c>
      <c r="D730" s="1">
        <v>1996</v>
      </c>
      <c r="E730" s="1">
        <v>1996</v>
      </c>
      <c r="F730" s="1" t="s">
        <v>306</v>
      </c>
      <c r="G730" s="1" t="s">
        <v>307</v>
      </c>
      <c r="H730" s="1" t="s">
        <v>314</v>
      </c>
      <c r="I730" s="1" t="s">
        <v>315</v>
      </c>
      <c r="J730" s="1">
        <v>4</v>
      </c>
      <c r="K730" s="1" t="s">
        <v>316</v>
      </c>
      <c r="N730" s="1" t="s">
        <v>313</v>
      </c>
      <c r="O730" s="1">
        <v>168</v>
      </c>
      <c r="P730" s="1" t="s">
        <v>318</v>
      </c>
    </row>
    <row r="731" spans="1:16" x14ac:dyDescent="0.35">
      <c r="A731" t="s">
        <v>181</v>
      </c>
      <c r="B731" s="1" t="s">
        <v>182</v>
      </c>
      <c r="C731" s="1">
        <v>1996</v>
      </c>
      <c r="D731" s="1">
        <v>1996</v>
      </c>
      <c r="E731" s="1">
        <v>1996</v>
      </c>
      <c r="F731" s="1" t="s">
        <v>306</v>
      </c>
      <c r="G731" s="1" t="s">
        <v>307</v>
      </c>
      <c r="H731" s="1" t="s">
        <v>314</v>
      </c>
      <c r="I731" s="1" t="s">
        <v>315</v>
      </c>
      <c r="J731" s="1">
        <v>6</v>
      </c>
      <c r="K731" s="1" t="s">
        <v>316</v>
      </c>
      <c r="N731" s="1" t="s">
        <v>313</v>
      </c>
      <c r="O731" s="1">
        <v>304</v>
      </c>
      <c r="P731" s="1" t="s">
        <v>318</v>
      </c>
    </row>
    <row r="732" spans="1:16" x14ac:dyDescent="0.35">
      <c r="A732" t="s">
        <v>181</v>
      </c>
      <c r="B732" s="1" t="s">
        <v>182</v>
      </c>
      <c r="C732" s="1">
        <v>1996</v>
      </c>
      <c r="D732" s="1">
        <v>1996</v>
      </c>
      <c r="E732" s="1">
        <v>1996</v>
      </c>
      <c r="F732" s="1" t="s">
        <v>306</v>
      </c>
      <c r="G732" s="1" t="s">
        <v>307</v>
      </c>
      <c r="H732" s="1" t="s">
        <v>314</v>
      </c>
      <c r="I732" s="1" t="s">
        <v>315</v>
      </c>
      <c r="J732" s="1">
        <v>8</v>
      </c>
      <c r="K732" s="1" t="s">
        <v>316</v>
      </c>
      <c r="N732" s="1" t="s">
        <v>313</v>
      </c>
      <c r="O732" s="1">
        <v>728</v>
      </c>
      <c r="P732" s="1" t="s">
        <v>318</v>
      </c>
    </row>
    <row r="733" spans="1:16" x14ac:dyDescent="0.35">
      <c r="A733" t="s">
        <v>181</v>
      </c>
      <c r="B733" s="1" t="s">
        <v>182</v>
      </c>
      <c r="C733" s="1">
        <v>1996</v>
      </c>
      <c r="D733" s="1">
        <v>1996</v>
      </c>
      <c r="E733" s="1">
        <v>1996</v>
      </c>
      <c r="F733" s="1" t="s">
        <v>306</v>
      </c>
      <c r="G733" s="1" t="s">
        <v>307</v>
      </c>
      <c r="H733" s="1" t="s">
        <v>314</v>
      </c>
      <c r="I733" s="1" t="s">
        <v>315</v>
      </c>
      <c r="J733" s="1">
        <v>10</v>
      </c>
      <c r="K733" s="1" t="s">
        <v>316</v>
      </c>
      <c r="N733" s="1" t="s">
        <v>313</v>
      </c>
      <c r="O733" s="1">
        <v>1098</v>
      </c>
      <c r="P733" s="1" t="s">
        <v>318</v>
      </c>
    </row>
    <row r="734" spans="1:16" x14ac:dyDescent="0.35">
      <c r="A734" t="s">
        <v>181</v>
      </c>
      <c r="B734" s="1" t="s">
        <v>182</v>
      </c>
      <c r="C734" s="1">
        <v>1996</v>
      </c>
      <c r="D734" s="1">
        <v>1996</v>
      </c>
      <c r="E734" s="1">
        <v>1996</v>
      </c>
      <c r="F734" s="1" t="s">
        <v>306</v>
      </c>
      <c r="G734" s="1" t="s">
        <v>307</v>
      </c>
      <c r="H734" s="1" t="s">
        <v>314</v>
      </c>
      <c r="I734" s="1" t="s">
        <v>315</v>
      </c>
      <c r="J734" s="1">
        <v>12</v>
      </c>
      <c r="K734" s="1" t="s">
        <v>316</v>
      </c>
      <c r="N734" s="1" t="s">
        <v>313</v>
      </c>
      <c r="O734" s="1">
        <v>1235</v>
      </c>
      <c r="P734" s="1" t="s">
        <v>318</v>
      </c>
    </row>
    <row r="735" spans="1:16" x14ac:dyDescent="0.35">
      <c r="A735" t="s">
        <v>181</v>
      </c>
      <c r="B735" s="1" t="s">
        <v>182</v>
      </c>
      <c r="C735" s="1">
        <v>1996</v>
      </c>
      <c r="D735" s="1">
        <v>1996</v>
      </c>
      <c r="E735" s="1">
        <v>1996</v>
      </c>
      <c r="F735" s="1" t="s">
        <v>306</v>
      </c>
      <c r="G735" s="1" t="s">
        <v>307</v>
      </c>
      <c r="H735" s="1" t="s">
        <v>308</v>
      </c>
      <c r="I735" s="1" t="s">
        <v>309</v>
      </c>
      <c r="J735" s="1" t="s">
        <v>323</v>
      </c>
      <c r="N735" s="1" t="s">
        <v>312</v>
      </c>
      <c r="O735" s="1">
        <v>1.45</v>
      </c>
      <c r="P735" s="1" t="s">
        <v>311</v>
      </c>
    </row>
    <row r="736" spans="1:16" x14ac:dyDescent="0.35">
      <c r="A736" t="s">
        <v>181</v>
      </c>
      <c r="B736" s="1" t="s">
        <v>182</v>
      </c>
      <c r="C736" s="1">
        <v>1996</v>
      </c>
      <c r="D736" s="1">
        <v>1996</v>
      </c>
      <c r="E736" s="1">
        <v>1996</v>
      </c>
      <c r="F736" s="1" t="s">
        <v>306</v>
      </c>
      <c r="G736" s="1" t="s">
        <v>307</v>
      </c>
      <c r="H736" s="1" t="s">
        <v>308</v>
      </c>
      <c r="I736" s="1" t="s">
        <v>309</v>
      </c>
      <c r="J736" s="1" t="s">
        <v>324</v>
      </c>
      <c r="N736" s="1" t="s">
        <v>312</v>
      </c>
      <c r="O736" s="1">
        <v>1.59</v>
      </c>
      <c r="P736" s="1" t="s">
        <v>311</v>
      </c>
    </row>
    <row r="737" spans="1:16" x14ac:dyDescent="0.35">
      <c r="A737" t="s">
        <v>181</v>
      </c>
      <c r="B737" s="1" t="s">
        <v>182</v>
      </c>
      <c r="C737" s="1">
        <v>1996</v>
      </c>
      <c r="D737" s="1">
        <v>1996</v>
      </c>
      <c r="E737" s="1">
        <v>1996</v>
      </c>
      <c r="F737" s="1" t="s">
        <v>306</v>
      </c>
      <c r="G737" s="1" t="s">
        <v>307</v>
      </c>
      <c r="H737" s="1" t="s">
        <v>308</v>
      </c>
      <c r="I737" s="1" t="s">
        <v>309</v>
      </c>
      <c r="J737" s="1" t="s">
        <v>323</v>
      </c>
      <c r="N737" s="1" t="s">
        <v>313</v>
      </c>
      <c r="O737" s="1">
        <v>1.83</v>
      </c>
      <c r="P737" s="1" t="s">
        <v>311</v>
      </c>
    </row>
    <row r="738" spans="1:16" x14ac:dyDescent="0.35">
      <c r="A738" t="s">
        <v>181</v>
      </c>
      <c r="B738" s="1" t="s">
        <v>182</v>
      </c>
      <c r="C738" s="1">
        <v>1996</v>
      </c>
      <c r="D738" s="1">
        <v>1996</v>
      </c>
      <c r="E738" s="1">
        <v>1996</v>
      </c>
      <c r="F738" s="1" t="s">
        <v>306</v>
      </c>
      <c r="G738" s="1" t="s">
        <v>307</v>
      </c>
      <c r="H738" s="1" t="s">
        <v>308</v>
      </c>
      <c r="I738" s="1" t="s">
        <v>309</v>
      </c>
      <c r="J738" s="1" t="s">
        <v>324</v>
      </c>
      <c r="N738" s="1" t="s">
        <v>313</v>
      </c>
      <c r="O738" s="1">
        <v>1.97</v>
      </c>
      <c r="P738" s="1" t="s">
        <v>311</v>
      </c>
    </row>
    <row r="739" spans="1:16" x14ac:dyDescent="0.35">
      <c r="A739" t="s">
        <v>181</v>
      </c>
      <c r="B739" s="1" t="s">
        <v>182</v>
      </c>
      <c r="C739" s="1">
        <v>1996</v>
      </c>
      <c r="D739" s="1">
        <v>1996</v>
      </c>
      <c r="E739" s="1">
        <v>1996</v>
      </c>
      <c r="F739" s="1" t="s">
        <v>306</v>
      </c>
      <c r="G739" s="1" t="s">
        <v>424</v>
      </c>
      <c r="H739" s="1" t="s">
        <v>314</v>
      </c>
      <c r="I739" s="1" t="s">
        <v>325</v>
      </c>
      <c r="N739" s="1" t="s">
        <v>312</v>
      </c>
      <c r="O739" s="1">
        <v>294</v>
      </c>
      <c r="P739" s="1" t="s">
        <v>326</v>
      </c>
    </row>
    <row r="740" spans="1:16" x14ac:dyDescent="0.35">
      <c r="A740" t="s">
        <v>181</v>
      </c>
      <c r="B740" s="1" t="s">
        <v>182</v>
      </c>
      <c r="C740" s="1">
        <v>1996</v>
      </c>
      <c r="D740" s="1">
        <v>1996</v>
      </c>
      <c r="E740" s="1">
        <v>1996</v>
      </c>
      <c r="F740" s="1" t="s">
        <v>306</v>
      </c>
      <c r="G740" s="1" t="s">
        <v>424</v>
      </c>
      <c r="H740" s="1" t="s">
        <v>314</v>
      </c>
      <c r="I740" s="1" t="s">
        <v>325</v>
      </c>
      <c r="N740" s="1" t="s">
        <v>313</v>
      </c>
      <c r="O740" s="1">
        <v>396</v>
      </c>
      <c r="P740" s="1" t="s">
        <v>326</v>
      </c>
    </row>
    <row r="741" spans="1:16" x14ac:dyDescent="0.35">
      <c r="A741" t="s">
        <v>181</v>
      </c>
      <c r="B741" s="1" t="s">
        <v>182</v>
      </c>
      <c r="C741" s="1">
        <v>1996</v>
      </c>
      <c r="D741" s="1">
        <v>1996</v>
      </c>
      <c r="E741" s="1">
        <v>1996</v>
      </c>
      <c r="F741" s="1" t="s">
        <v>306</v>
      </c>
      <c r="G741" s="1" t="s">
        <v>307</v>
      </c>
      <c r="H741" s="1" t="s">
        <v>387</v>
      </c>
      <c r="I741" s="1" t="s">
        <v>315</v>
      </c>
      <c r="J741" s="25" t="s">
        <v>319</v>
      </c>
      <c r="K741" s="1" t="s">
        <v>316</v>
      </c>
      <c r="N741" s="1" t="s">
        <v>312</v>
      </c>
      <c r="O741" s="1">
        <v>4.3</v>
      </c>
      <c r="P741" s="1" t="s">
        <v>318</v>
      </c>
    </row>
    <row r="742" spans="1:16" x14ac:dyDescent="0.35">
      <c r="A742" t="s">
        <v>181</v>
      </c>
      <c r="B742" s="1" t="s">
        <v>182</v>
      </c>
      <c r="C742" s="1">
        <v>1996</v>
      </c>
      <c r="D742" s="1">
        <v>1996</v>
      </c>
      <c r="E742" s="1">
        <v>1996</v>
      </c>
      <c r="F742" s="1" t="s">
        <v>306</v>
      </c>
      <c r="G742" s="1" t="s">
        <v>307</v>
      </c>
      <c r="H742" s="1" t="s">
        <v>387</v>
      </c>
      <c r="I742" s="1" t="s">
        <v>315</v>
      </c>
      <c r="J742" s="26" t="s">
        <v>322</v>
      </c>
      <c r="K742" s="1" t="s">
        <v>316</v>
      </c>
      <c r="N742" s="1" t="s">
        <v>312</v>
      </c>
      <c r="O742" s="1">
        <v>6.5</v>
      </c>
      <c r="P742" s="1" t="s">
        <v>318</v>
      </c>
    </row>
    <row r="743" spans="1:16" x14ac:dyDescent="0.35">
      <c r="A743" t="s">
        <v>181</v>
      </c>
      <c r="B743" s="1" t="s">
        <v>182</v>
      </c>
      <c r="C743" s="1">
        <v>1996</v>
      </c>
      <c r="D743" s="1">
        <v>1996</v>
      </c>
      <c r="E743" s="1">
        <v>1996</v>
      </c>
      <c r="F743" s="1" t="s">
        <v>306</v>
      </c>
      <c r="G743" s="1" t="s">
        <v>307</v>
      </c>
      <c r="H743" s="1" t="s">
        <v>387</v>
      </c>
      <c r="I743" s="1" t="s">
        <v>315</v>
      </c>
      <c r="J743" s="1">
        <v>1</v>
      </c>
      <c r="K743" s="1" t="s">
        <v>316</v>
      </c>
      <c r="N743" s="1" t="s">
        <v>312</v>
      </c>
      <c r="O743" s="1">
        <v>10.1</v>
      </c>
      <c r="P743" s="1" t="s">
        <v>318</v>
      </c>
    </row>
    <row r="744" spans="1:16" x14ac:dyDescent="0.35">
      <c r="A744" t="s">
        <v>181</v>
      </c>
      <c r="B744" s="1" t="s">
        <v>182</v>
      </c>
      <c r="C744" s="1">
        <v>1996</v>
      </c>
      <c r="D744" s="1">
        <v>1996</v>
      </c>
      <c r="E744" s="1">
        <v>1996</v>
      </c>
      <c r="F744" s="1" t="s">
        <v>306</v>
      </c>
      <c r="G744" s="1" t="s">
        <v>307</v>
      </c>
      <c r="H744" s="1" t="s">
        <v>387</v>
      </c>
      <c r="I744" s="1" t="s">
        <v>315</v>
      </c>
      <c r="J744" s="1">
        <v>1.5</v>
      </c>
      <c r="K744" s="1" t="s">
        <v>316</v>
      </c>
      <c r="N744" s="1" t="s">
        <v>312</v>
      </c>
      <c r="O744" s="1">
        <v>22.3</v>
      </c>
      <c r="P744" s="1" t="s">
        <v>318</v>
      </c>
    </row>
    <row r="745" spans="1:16" x14ac:dyDescent="0.35">
      <c r="A745" t="s">
        <v>181</v>
      </c>
      <c r="B745" s="1" t="s">
        <v>182</v>
      </c>
      <c r="C745" s="1">
        <v>1996</v>
      </c>
      <c r="D745" s="1">
        <v>1996</v>
      </c>
      <c r="E745" s="1">
        <v>1996</v>
      </c>
      <c r="F745" s="1" t="s">
        <v>306</v>
      </c>
      <c r="G745" s="1" t="s">
        <v>307</v>
      </c>
      <c r="H745" s="1" t="s">
        <v>387</v>
      </c>
      <c r="I745" s="1" t="s">
        <v>315</v>
      </c>
      <c r="J745" s="1">
        <v>2</v>
      </c>
      <c r="K745" s="1" t="s">
        <v>316</v>
      </c>
      <c r="N745" s="1" t="s">
        <v>312</v>
      </c>
      <c r="O745" s="1">
        <v>36</v>
      </c>
      <c r="P745" s="1" t="s">
        <v>318</v>
      </c>
    </row>
    <row r="746" spans="1:16" x14ac:dyDescent="0.35">
      <c r="A746" t="s">
        <v>181</v>
      </c>
      <c r="B746" s="1" t="s">
        <v>182</v>
      </c>
      <c r="C746" s="1">
        <v>1996</v>
      </c>
      <c r="D746" s="1">
        <v>1996</v>
      </c>
      <c r="E746" s="1">
        <v>1996</v>
      </c>
      <c r="F746" s="1" t="s">
        <v>306</v>
      </c>
      <c r="G746" s="1" t="s">
        <v>307</v>
      </c>
      <c r="H746" s="1" t="s">
        <v>387</v>
      </c>
      <c r="I746" s="1" t="s">
        <v>315</v>
      </c>
      <c r="J746" s="1">
        <v>3</v>
      </c>
      <c r="K746" s="1" t="s">
        <v>316</v>
      </c>
      <c r="N746" s="1" t="s">
        <v>312</v>
      </c>
      <c r="O746" s="1">
        <v>61.4</v>
      </c>
      <c r="P746" s="1" t="s">
        <v>318</v>
      </c>
    </row>
    <row r="747" spans="1:16" x14ac:dyDescent="0.35">
      <c r="A747" t="s">
        <v>181</v>
      </c>
      <c r="B747" s="1" t="s">
        <v>182</v>
      </c>
      <c r="C747" s="1">
        <v>1996</v>
      </c>
      <c r="D747" s="1">
        <v>1996</v>
      </c>
      <c r="E747" s="1">
        <v>1996</v>
      </c>
      <c r="F747" s="1" t="s">
        <v>306</v>
      </c>
      <c r="G747" s="1" t="s">
        <v>307</v>
      </c>
      <c r="H747" s="1" t="s">
        <v>387</v>
      </c>
      <c r="I747" s="1" t="s">
        <v>315</v>
      </c>
      <c r="J747" s="1">
        <v>4</v>
      </c>
      <c r="K747" s="1" t="s">
        <v>316</v>
      </c>
      <c r="N747" s="1" t="s">
        <v>312</v>
      </c>
      <c r="O747" s="1">
        <v>110.2</v>
      </c>
      <c r="P747" s="1" t="s">
        <v>318</v>
      </c>
    </row>
    <row r="748" spans="1:16" x14ac:dyDescent="0.35">
      <c r="A748" t="s">
        <v>181</v>
      </c>
      <c r="B748" s="1" t="s">
        <v>182</v>
      </c>
      <c r="C748" s="1">
        <v>1996</v>
      </c>
      <c r="D748" s="1">
        <v>1996</v>
      </c>
      <c r="E748" s="1">
        <v>1996</v>
      </c>
      <c r="F748" s="1" t="s">
        <v>306</v>
      </c>
      <c r="G748" s="1" t="s">
        <v>307</v>
      </c>
      <c r="H748" s="1" t="s">
        <v>387</v>
      </c>
      <c r="I748" s="1" t="s">
        <v>315</v>
      </c>
      <c r="J748" s="1">
        <v>6</v>
      </c>
      <c r="K748" s="1" t="s">
        <v>316</v>
      </c>
      <c r="N748" s="1" t="s">
        <v>312</v>
      </c>
      <c r="O748" s="1">
        <v>220.3</v>
      </c>
      <c r="P748" s="1" t="s">
        <v>318</v>
      </c>
    </row>
    <row r="749" spans="1:16" x14ac:dyDescent="0.35">
      <c r="A749" t="s">
        <v>181</v>
      </c>
      <c r="B749" s="1" t="s">
        <v>182</v>
      </c>
      <c r="C749" s="1">
        <v>1996</v>
      </c>
      <c r="D749" s="1">
        <v>1996</v>
      </c>
      <c r="E749" s="1">
        <v>1996</v>
      </c>
      <c r="F749" s="1" t="s">
        <v>306</v>
      </c>
      <c r="G749" s="1" t="s">
        <v>307</v>
      </c>
      <c r="H749" s="1" t="s">
        <v>387</v>
      </c>
      <c r="I749" s="1" t="s">
        <v>315</v>
      </c>
      <c r="J749" s="1">
        <v>8</v>
      </c>
      <c r="K749" s="1" t="s">
        <v>316</v>
      </c>
      <c r="N749" s="1" t="s">
        <v>312</v>
      </c>
      <c r="O749" s="1">
        <v>398.9</v>
      </c>
      <c r="P749" s="1" t="s">
        <v>318</v>
      </c>
    </row>
    <row r="750" spans="1:16" x14ac:dyDescent="0.35">
      <c r="A750" t="s">
        <v>181</v>
      </c>
      <c r="B750" s="1" t="s">
        <v>182</v>
      </c>
      <c r="C750" s="1">
        <v>1996</v>
      </c>
      <c r="D750" s="1">
        <v>1996</v>
      </c>
      <c r="E750" s="1">
        <v>1996</v>
      </c>
      <c r="F750" s="1" t="s">
        <v>306</v>
      </c>
      <c r="G750" s="1" t="s">
        <v>307</v>
      </c>
      <c r="H750" s="1" t="s">
        <v>387</v>
      </c>
      <c r="I750" s="1" t="s">
        <v>315</v>
      </c>
      <c r="J750" s="1">
        <v>10</v>
      </c>
      <c r="K750" s="1" t="s">
        <v>316</v>
      </c>
      <c r="N750" s="1" t="s">
        <v>312</v>
      </c>
      <c r="O750" s="1">
        <v>659.5</v>
      </c>
      <c r="P750" s="1" t="s">
        <v>318</v>
      </c>
    </row>
    <row r="751" spans="1:16" x14ac:dyDescent="0.35">
      <c r="A751" t="s">
        <v>181</v>
      </c>
      <c r="B751" s="1" t="s">
        <v>182</v>
      </c>
      <c r="C751" s="1">
        <v>1996</v>
      </c>
      <c r="D751" s="1">
        <v>1996</v>
      </c>
      <c r="E751" s="1">
        <v>1996</v>
      </c>
      <c r="F751" s="1" t="s">
        <v>306</v>
      </c>
      <c r="G751" s="1" t="s">
        <v>307</v>
      </c>
      <c r="H751" s="1" t="s">
        <v>387</v>
      </c>
      <c r="I751" s="1" t="s">
        <v>315</v>
      </c>
      <c r="J751" s="1">
        <v>12</v>
      </c>
      <c r="K751" s="1" t="s">
        <v>316</v>
      </c>
      <c r="N751" s="1" t="s">
        <v>312</v>
      </c>
      <c r="O751" s="1">
        <v>950</v>
      </c>
      <c r="P751" s="1" t="s">
        <v>318</v>
      </c>
    </row>
    <row r="752" spans="1:16" x14ac:dyDescent="0.35">
      <c r="A752" t="s">
        <v>181</v>
      </c>
      <c r="B752" s="1" t="s">
        <v>182</v>
      </c>
      <c r="C752" s="1">
        <v>1996</v>
      </c>
      <c r="D752" s="1">
        <v>1996</v>
      </c>
      <c r="E752" s="1">
        <v>1996</v>
      </c>
      <c r="F752" s="1" t="s">
        <v>306</v>
      </c>
      <c r="G752" s="1" t="s">
        <v>307</v>
      </c>
      <c r="H752" s="1" t="s">
        <v>387</v>
      </c>
      <c r="I752" s="1" t="s">
        <v>315</v>
      </c>
      <c r="J752" s="25" t="s">
        <v>319</v>
      </c>
      <c r="K752" s="1" t="s">
        <v>316</v>
      </c>
      <c r="N752" s="1" t="s">
        <v>313</v>
      </c>
      <c r="O752" s="1">
        <v>5.8</v>
      </c>
      <c r="P752" s="1" t="s">
        <v>318</v>
      </c>
    </row>
    <row r="753" spans="1:16" x14ac:dyDescent="0.35">
      <c r="A753" t="s">
        <v>181</v>
      </c>
      <c r="B753" s="1" t="s">
        <v>182</v>
      </c>
      <c r="C753" s="1">
        <v>1996</v>
      </c>
      <c r="D753" s="1">
        <v>1996</v>
      </c>
      <c r="E753" s="1">
        <v>1996</v>
      </c>
      <c r="F753" s="1" t="s">
        <v>306</v>
      </c>
      <c r="G753" s="1" t="s">
        <v>307</v>
      </c>
      <c r="H753" s="1" t="s">
        <v>387</v>
      </c>
      <c r="I753" s="1" t="s">
        <v>315</v>
      </c>
      <c r="J753" s="26" t="s">
        <v>322</v>
      </c>
      <c r="K753" s="1" t="s">
        <v>316</v>
      </c>
      <c r="N753" s="1" t="s">
        <v>313</v>
      </c>
      <c r="O753" s="1">
        <v>8.6</v>
      </c>
      <c r="P753" s="1" t="s">
        <v>318</v>
      </c>
    </row>
    <row r="754" spans="1:16" x14ac:dyDescent="0.35">
      <c r="A754" t="s">
        <v>181</v>
      </c>
      <c r="B754" s="1" t="s">
        <v>182</v>
      </c>
      <c r="C754" s="1">
        <v>1996</v>
      </c>
      <c r="D754" s="1">
        <v>1996</v>
      </c>
      <c r="E754" s="1">
        <v>1996</v>
      </c>
      <c r="F754" s="1" t="s">
        <v>306</v>
      </c>
      <c r="G754" s="1" t="s">
        <v>307</v>
      </c>
      <c r="H754" s="1" t="s">
        <v>387</v>
      </c>
      <c r="I754" s="1" t="s">
        <v>315</v>
      </c>
      <c r="J754" s="1">
        <v>1</v>
      </c>
      <c r="K754" s="1" t="s">
        <v>316</v>
      </c>
      <c r="N754" s="1" t="s">
        <v>313</v>
      </c>
      <c r="O754" s="1">
        <v>13</v>
      </c>
      <c r="P754" s="1" t="s">
        <v>318</v>
      </c>
    </row>
    <row r="755" spans="1:16" x14ac:dyDescent="0.35">
      <c r="A755" t="s">
        <v>181</v>
      </c>
      <c r="B755" s="1" t="s">
        <v>182</v>
      </c>
      <c r="C755" s="1">
        <v>1996</v>
      </c>
      <c r="D755" s="1">
        <v>1996</v>
      </c>
      <c r="E755" s="1">
        <v>1996</v>
      </c>
      <c r="F755" s="1" t="s">
        <v>306</v>
      </c>
      <c r="G755" s="1" t="s">
        <v>307</v>
      </c>
      <c r="H755" s="1" t="s">
        <v>387</v>
      </c>
      <c r="I755" s="1" t="s">
        <v>315</v>
      </c>
      <c r="J755" s="1">
        <v>1.5</v>
      </c>
      <c r="K755" s="1" t="s">
        <v>316</v>
      </c>
      <c r="N755" s="1" t="s">
        <v>313</v>
      </c>
      <c r="O755" s="1">
        <v>28.8</v>
      </c>
      <c r="P755" s="1" t="s">
        <v>318</v>
      </c>
    </row>
    <row r="756" spans="1:16" x14ac:dyDescent="0.35">
      <c r="A756" t="s">
        <v>181</v>
      </c>
      <c r="B756" s="1" t="s">
        <v>182</v>
      </c>
      <c r="C756" s="1">
        <v>1996</v>
      </c>
      <c r="D756" s="1">
        <v>1996</v>
      </c>
      <c r="E756" s="1">
        <v>1996</v>
      </c>
      <c r="F756" s="1" t="s">
        <v>306</v>
      </c>
      <c r="G756" s="1" t="s">
        <v>307</v>
      </c>
      <c r="H756" s="1" t="s">
        <v>387</v>
      </c>
      <c r="I756" s="1" t="s">
        <v>315</v>
      </c>
      <c r="J756" s="1">
        <v>2</v>
      </c>
      <c r="K756" s="1" t="s">
        <v>316</v>
      </c>
      <c r="N756" s="1" t="s">
        <v>313</v>
      </c>
      <c r="O756" s="1">
        <v>46.6</v>
      </c>
      <c r="P756" s="1" t="s">
        <v>318</v>
      </c>
    </row>
    <row r="757" spans="1:16" x14ac:dyDescent="0.35">
      <c r="A757" t="s">
        <v>181</v>
      </c>
      <c r="B757" s="1" t="s">
        <v>182</v>
      </c>
      <c r="C757" s="1">
        <v>1996</v>
      </c>
      <c r="D757" s="1">
        <v>1996</v>
      </c>
      <c r="E757" s="1">
        <v>1996</v>
      </c>
      <c r="F757" s="1" t="s">
        <v>306</v>
      </c>
      <c r="G757" s="1" t="s">
        <v>307</v>
      </c>
      <c r="H757" s="1" t="s">
        <v>387</v>
      </c>
      <c r="I757" s="1" t="s">
        <v>315</v>
      </c>
      <c r="J757" s="1">
        <v>3</v>
      </c>
      <c r="K757" s="1" t="s">
        <v>316</v>
      </c>
      <c r="N757" s="1" t="s">
        <v>313</v>
      </c>
      <c r="O757" s="1">
        <v>79.7</v>
      </c>
      <c r="P757" s="1" t="s">
        <v>318</v>
      </c>
    </row>
    <row r="758" spans="1:16" x14ac:dyDescent="0.35">
      <c r="A758" t="s">
        <v>181</v>
      </c>
      <c r="B758" s="1" t="s">
        <v>182</v>
      </c>
      <c r="C758" s="1">
        <v>1996</v>
      </c>
      <c r="D758" s="1">
        <v>1996</v>
      </c>
      <c r="E758" s="1">
        <v>1996</v>
      </c>
      <c r="F758" s="1" t="s">
        <v>306</v>
      </c>
      <c r="G758" s="1" t="s">
        <v>307</v>
      </c>
      <c r="H758" s="1" t="s">
        <v>387</v>
      </c>
      <c r="I758" s="1" t="s">
        <v>315</v>
      </c>
      <c r="J758" s="1">
        <v>4</v>
      </c>
      <c r="K758" s="1" t="s">
        <v>316</v>
      </c>
      <c r="N758" s="1" t="s">
        <v>313</v>
      </c>
      <c r="O758" s="1">
        <v>141.80000000000001</v>
      </c>
      <c r="P758" s="1" t="s">
        <v>318</v>
      </c>
    </row>
    <row r="759" spans="1:16" x14ac:dyDescent="0.35">
      <c r="A759" t="s">
        <v>181</v>
      </c>
      <c r="B759" s="1" t="s">
        <v>182</v>
      </c>
      <c r="C759" s="1">
        <v>1996</v>
      </c>
      <c r="D759" s="1">
        <v>1996</v>
      </c>
      <c r="E759" s="1">
        <v>1996</v>
      </c>
      <c r="F759" s="1" t="s">
        <v>306</v>
      </c>
      <c r="G759" s="1" t="s">
        <v>307</v>
      </c>
      <c r="H759" s="1" t="s">
        <v>387</v>
      </c>
      <c r="I759" s="1" t="s">
        <v>315</v>
      </c>
      <c r="J759" s="1">
        <v>6</v>
      </c>
      <c r="K759" s="1" t="s">
        <v>316</v>
      </c>
      <c r="N759" s="1" t="s">
        <v>313</v>
      </c>
      <c r="O759" s="1">
        <v>283.7</v>
      </c>
      <c r="P759" s="1" t="s">
        <v>318</v>
      </c>
    </row>
    <row r="760" spans="1:16" x14ac:dyDescent="0.35">
      <c r="A760" t="s">
        <v>181</v>
      </c>
      <c r="B760" s="1" t="s">
        <v>182</v>
      </c>
      <c r="C760" s="1">
        <v>1996</v>
      </c>
      <c r="D760" s="1">
        <v>1996</v>
      </c>
      <c r="E760" s="1">
        <v>1996</v>
      </c>
      <c r="F760" s="1" t="s">
        <v>306</v>
      </c>
      <c r="G760" s="1" t="s">
        <v>307</v>
      </c>
      <c r="H760" s="1" t="s">
        <v>387</v>
      </c>
      <c r="I760" s="1" t="s">
        <v>315</v>
      </c>
      <c r="J760" s="1">
        <v>8</v>
      </c>
      <c r="K760" s="1" t="s">
        <v>316</v>
      </c>
      <c r="N760" s="1" t="s">
        <v>313</v>
      </c>
      <c r="O760" s="1">
        <v>514.1</v>
      </c>
      <c r="P760" s="1" t="s">
        <v>318</v>
      </c>
    </row>
    <row r="761" spans="1:16" x14ac:dyDescent="0.35">
      <c r="A761" t="s">
        <v>181</v>
      </c>
      <c r="B761" s="1" t="s">
        <v>182</v>
      </c>
      <c r="C761" s="1">
        <v>1996</v>
      </c>
      <c r="D761" s="1">
        <v>1996</v>
      </c>
      <c r="E761" s="1">
        <v>1996</v>
      </c>
      <c r="F761" s="1" t="s">
        <v>306</v>
      </c>
      <c r="G761" s="1" t="s">
        <v>307</v>
      </c>
      <c r="H761" s="1" t="s">
        <v>387</v>
      </c>
      <c r="I761" s="1" t="s">
        <v>315</v>
      </c>
      <c r="J761" s="1">
        <v>10</v>
      </c>
      <c r="K761" s="1" t="s">
        <v>316</v>
      </c>
      <c r="N761" s="1" t="s">
        <v>313</v>
      </c>
      <c r="O761" s="1">
        <v>851</v>
      </c>
      <c r="P761" s="1" t="s">
        <v>318</v>
      </c>
    </row>
    <row r="762" spans="1:16" x14ac:dyDescent="0.35">
      <c r="A762" t="s">
        <v>181</v>
      </c>
      <c r="B762" s="1" t="s">
        <v>182</v>
      </c>
      <c r="C762" s="1">
        <v>1996</v>
      </c>
      <c r="D762" s="1">
        <v>1996</v>
      </c>
      <c r="E762" s="1">
        <v>1996</v>
      </c>
      <c r="F762" s="1" t="s">
        <v>306</v>
      </c>
      <c r="G762" s="1" t="s">
        <v>307</v>
      </c>
      <c r="H762" s="1" t="s">
        <v>387</v>
      </c>
      <c r="I762" s="1" t="s">
        <v>315</v>
      </c>
      <c r="J762" s="1">
        <v>12</v>
      </c>
      <c r="K762" s="1" t="s">
        <v>316</v>
      </c>
      <c r="N762" s="1" t="s">
        <v>313</v>
      </c>
      <c r="O762" s="1">
        <v>1224</v>
      </c>
      <c r="P762" s="1" t="s">
        <v>318</v>
      </c>
    </row>
    <row r="763" spans="1:16" x14ac:dyDescent="0.35">
      <c r="A763" t="s">
        <v>181</v>
      </c>
      <c r="B763" s="1" t="s">
        <v>182</v>
      </c>
      <c r="C763" s="1">
        <v>1993</v>
      </c>
      <c r="D763" s="1">
        <v>1993</v>
      </c>
      <c r="E763" s="1">
        <v>1992</v>
      </c>
      <c r="F763" s="1" t="s">
        <v>306</v>
      </c>
      <c r="G763" s="1" t="s">
        <v>307</v>
      </c>
      <c r="H763" s="1" t="s">
        <v>308</v>
      </c>
      <c r="I763" s="1" t="s">
        <v>309</v>
      </c>
      <c r="J763" s="1">
        <v>25000</v>
      </c>
      <c r="K763" s="1" t="s">
        <v>310</v>
      </c>
      <c r="N763" s="1" t="s">
        <v>312</v>
      </c>
      <c r="O763" s="1">
        <v>1.79</v>
      </c>
      <c r="P763" s="1" t="s">
        <v>311</v>
      </c>
    </row>
    <row r="764" spans="1:16" x14ac:dyDescent="0.35">
      <c r="A764" t="s">
        <v>181</v>
      </c>
      <c r="B764" s="1" t="s">
        <v>182</v>
      </c>
      <c r="C764" s="1">
        <v>1993</v>
      </c>
      <c r="D764" s="1">
        <v>1993</v>
      </c>
      <c r="E764" s="1">
        <v>1992</v>
      </c>
      <c r="F764" s="1" t="s">
        <v>306</v>
      </c>
      <c r="G764" s="1" t="s">
        <v>307</v>
      </c>
      <c r="H764" s="1" t="s">
        <v>308</v>
      </c>
      <c r="I764" s="1" t="s">
        <v>309</v>
      </c>
      <c r="J764" s="1">
        <v>225000</v>
      </c>
      <c r="K764" s="1" t="s">
        <v>310</v>
      </c>
      <c r="N764" s="1" t="s">
        <v>312</v>
      </c>
      <c r="O764" s="1">
        <v>1.08</v>
      </c>
      <c r="P764" s="1" t="s">
        <v>311</v>
      </c>
    </row>
    <row r="765" spans="1:16" x14ac:dyDescent="0.35">
      <c r="A765" t="s">
        <v>181</v>
      </c>
      <c r="B765" s="1" t="s">
        <v>182</v>
      </c>
      <c r="C765" s="1">
        <v>1993</v>
      </c>
      <c r="D765" s="1">
        <v>1993</v>
      </c>
      <c r="E765" s="1">
        <v>1992</v>
      </c>
      <c r="F765" s="1" t="s">
        <v>306</v>
      </c>
      <c r="G765" s="1" t="s">
        <v>307</v>
      </c>
      <c r="H765" s="1" t="s">
        <v>308</v>
      </c>
      <c r="I765" s="1" t="s">
        <v>309</v>
      </c>
      <c r="J765" s="1">
        <v>250000</v>
      </c>
      <c r="K765" s="1" t="s">
        <v>310</v>
      </c>
      <c r="N765" s="1" t="s">
        <v>312</v>
      </c>
      <c r="O765" s="1">
        <v>0.83</v>
      </c>
      <c r="P765" s="1" t="s">
        <v>311</v>
      </c>
    </row>
    <row r="766" spans="1:16" x14ac:dyDescent="0.35">
      <c r="A766" t="s">
        <v>181</v>
      </c>
      <c r="B766" s="1" t="s">
        <v>182</v>
      </c>
      <c r="C766" s="1">
        <v>1993</v>
      </c>
      <c r="D766" s="1">
        <v>1993</v>
      </c>
      <c r="E766" s="1">
        <v>1992</v>
      </c>
      <c r="F766" s="1" t="s">
        <v>306</v>
      </c>
      <c r="G766" s="1" t="s">
        <v>307</v>
      </c>
      <c r="H766" s="1" t="s">
        <v>308</v>
      </c>
      <c r="I766" s="1" t="s">
        <v>309</v>
      </c>
      <c r="J766" s="1">
        <v>25000</v>
      </c>
      <c r="K766" s="1" t="s">
        <v>310</v>
      </c>
      <c r="N766" s="1" t="s">
        <v>313</v>
      </c>
      <c r="O766" s="1">
        <v>2.82</v>
      </c>
      <c r="P766" s="1" t="s">
        <v>311</v>
      </c>
    </row>
    <row r="767" spans="1:16" x14ac:dyDescent="0.35">
      <c r="A767" t="s">
        <v>181</v>
      </c>
      <c r="B767" s="1" t="s">
        <v>182</v>
      </c>
      <c r="C767" s="1">
        <v>1993</v>
      </c>
      <c r="D767" s="1">
        <v>1993</v>
      </c>
      <c r="E767" s="1">
        <v>1992</v>
      </c>
      <c r="F767" s="1" t="s">
        <v>306</v>
      </c>
      <c r="G767" s="1" t="s">
        <v>307</v>
      </c>
      <c r="H767" s="1" t="s">
        <v>308</v>
      </c>
      <c r="I767" s="1" t="s">
        <v>309</v>
      </c>
      <c r="J767" s="1">
        <v>225000</v>
      </c>
      <c r="K767" s="1" t="s">
        <v>310</v>
      </c>
      <c r="N767" s="1" t="s">
        <v>313</v>
      </c>
      <c r="O767" s="1">
        <v>2.06</v>
      </c>
      <c r="P767" s="1" t="s">
        <v>311</v>
      </c>
    </row>
    <row r="768" spans="1:16" x14ac:dyDescent="0.35">
      <c r="A768" t="s">
        <v>181</v>
      </c>
      <c r="B768" s="1" t="s">
        <v>182</v>
      </c>
      <c r="C768" s="1">
        <v>1993</v>
      </c>
      <c r="D768" s="1">
        <v>1993</v>
      </c>
      <c r="E768" s="1">
        <v>1992</v>
      </c>
      <c r="F768" s="1" t="s">
        <v>306</v>
      </c>
      <c r="G768" s="1" t="s">
        <v>307</v>
      </c>
      <c r="H768" s="1" t="s">
        <v>308</v>
      </c>
      <c r="I768" s="1" t="s">
        <v>309</v>
      </c>
      <c r="J768" s="1">
        <v>2250000</v>
      </c>
      <c r="K768" s="1" t="s">
        <v>310</v>
      </c>
      <c r="N768" s="1" t="s">
        <v>313</v>
      </c>
      <c r="O768" s="1">
        <v>1.51</v>
      </c>
      <c r="P768" s="1" t="s">
        <v>311</v>
      </c>
    </row>
    <row r="769" spans="1:16" x14ac:dyDescent="0.35">
      <c r="A769" t="s">
        <v>181</v>
      </c>
      <c r="B769" s="1" t="s">
        <v>182</v>
      </c>
      <c r="C769" s="1">
        <v>1993</v>
      </c>
      <c r="D769" s="1">
        <v>1993</v>
      </c>
      <c r="E769" s="1">
        <v>1992</v>
      </c>
      <c r="F769" s="1" t="s">
        <v>306</v>
      </c>
      <c r="G769" s="1" t="s">
        <v>307</v>
      </c>
      <c r="H769" s="1" t="s">
        <v>308</v>
      </c>
      <c r="I769" s="1" t="s">
        <v>309</v>
      </c>
      <c r="J769" s="1">
        <v>2500000</v>
      </c>
      <c r="K769" s="1" t="s">
        <v>310</v>
      </c>
      <c r="N769" s="1" t="s">
        <v>313</v>
      </c>
      <c r="O769" s="1">
        <v>1.1000000000000001</v>
      </c>
      <c r="P769" s="1" t="s">
        <v>311</v>
      </c>
    </row>
    <row r="770" spans="1:16" x14ac:dyDescent="0.35">
      <c r="A770" t="s">
        <v>181</v>
      </c>
      <c r="B770" s="1" t="s">
        <v>182</v>
      </c>
      <c r="C770" s="1">
        <v>1993</v>
      </c>
      <c r="D770" s="1">
        <v>1993</v>
      </c>
      <c r="E770" s="1">
        <v>1992</v>
      </c>
      <c r="F770" s="1" t="s">
        <v>306</v>
      </c>
      <c r="G770" s="1" t="s">
        <v>307</v>
      </c>
      <c r="H770" s="1" t="s">
        <v>314</v>
      </c>
      <c r="I770" s="1" t="s">
        <v>315</v>
      </c>
      <c r="J770" s="25" t="s">
        <v>319</v>
      </c>
      <c r="K770" s="1" t="s">
        <v>316</v>
      </c>
      <c r="N770" s="1" t="s">
        <v>312</v>
      </c>
      <c r="O770" s="1">
        <v>13.2</v>
      </c>
      <c r="P770" s="1" t="s">
        <v>318</v>
      </c>
    </row>
    <row r="771" spans="1:16" x14ac:dyDescent="0.35">
      <c r="A771" t="s">
        <v>181</v>
      </c>
      <c r="B771" s="1" t="s">
        <v>182</v>
      </c>
      <c r="C771" s="1">
        <v>1993</v>
      </c>
      <c r="D771" s="1">
        <v>1993</v>
      </c>
      <c r="E771" s="1">
        <v>1992</v>
      </c>
      <c r="F771" s="1" t="s">
        <v>306</v>
      </c>
      <c r="G771" s="1" t="s">
        <v>307</v>
      </c>
      <c r="H771" s="1" t="s">
        <v>314</v>
      </c>
      <c r="I771" s="1" t="s">
        <v>315</v>
      </c>
      <c r="J771" s="26" t="s">
        <v>322</v>
      </c>
      <c r="K771" s="1" t="s">
        <v>316</v>
      </c>
      <c r="N771" s="1" t="s">
        <v>312</v>
      </c>
      <c r="O771" s="1">
        <v>19.8</v>
      </c>
      <c r="P771" s="1" t="s">
        <v>318</v>
      </c>
    </row>
    <row r="772" spans="1:16" x14ac:dyDescent="0.35">
      <c r="A772" t="s">
        <v>181</v>
      </c>
      <c r="B772" s="1" t="s">
        <v>182</v>
      </c>
      <c r="C772" s="1">
        <v>1993</v>
      </c>
      <c r="D772" s="1">
        <v>1993</v>
      </c>
      <c r="E772" s="1">
        <v>1992</v>
      </c>
      <c r="F772" s="1" t="s">
        <v>306</v>
      </c>
      <c r="G772" s="1" t="s">
        <v>307</v>
      </c>
      <c r="H772" s="1" t="s">
        <v>314</v>
      </c>
      <c r="I772" s="1" t="s">
        <v>315</v>
      </c>
      <c r="J772" s="1">
        <v>1</v>
      </c>
      <c r="K772" s="1" t="s">
        <v>316</v>
      </c>
      <c r="N772" s="1" t="s">
        <v>312</v>
      </c>
      <c r="O772" s="1">
        <v>30</v>
      </c>
      <c r="P772" s="1" t="s">
        <v>318</v>
      </c>
    </row>
    <row r="773" spans="1:16" x14ac:dyDescent="0.35">
      <c r="A773" t="s">
        <v>181</v>
      </c>
      <c r="B773" s="1" t="s">
        <v>182</v>
      </c>
      <c r="C773" s="1">
        <v>1993</v>
      </c>
      <c r="D773" s="1">
        <v>1993</v>
      </c>
      <c r="E773" s="1">
        <v>1992</v>
      </c>
      <c r="F773" s="1" t="s">
        <v>306</v>
      </c>
      <c r="G773" s="1" t="s">
        <v>307</v>
      </c>
      <c r="H773" s="1" t="s">
        <v>314</v>
      </c>
      <c r="I773" s="1" t="s">
        <v>315</v>
      </c>
      <c r="J773" s="1">
        <v>1.5</v>
      </c>
      <c r="K773" s="1" t="s">
        <v>316</v>
      </c>
      <c r="N773" s="1" t="s">
        <v>312</v>
      </c>
      <c r="O773" s="1">
        <v>67.5</v>
      </c>
      <c r="P773" s="1" t="s">
        <v>318</v>
      </c>
    </row>
    <row r="774" spans="1:16" x14ac:dyDescent="0.35">
      <c r="A774" t="s">
        <v>181</v>
      </c>
      <c r="B774" s="1" t="s">
        <v>182</v>
      </c>
      <c r="C774" s="1">
        <v>1993</v>
      </c>
      <c r="D774" s="1">
        <v>1993</v>
      </c>
      <c r="E774" s="1">
        <v>1992</v>
      </c>
      <c r="F774" s="1" t="s">
        <v>306</v>
      </c>
      <c r="G774" s="1" t="s">
        <v>307</v>
      </c>
      <c r="H774" s="1" t="s">
        <v>314</v>
      </c>
      <c r="I774" s="1" t="s">
        <v>315</v>
      </c>
      <c r="J774" s="1">
        <v>2</v>
      </c>
      <c r="K774" s="1" t="s">
        <v>316</v>
      </c>
      <c r="N774" s="1" t="s">
        <v>312</v>
      </c>
      <c r="O774" s="1">
        <v>114</v>
      </c>
      <c r="P774" s="1" t="s">
        <v>318</v>
      </c>
    </row>
    <row r="775" spans="1:16" x14ac:dyDescent="0.35">
      <c r="A775" t="s">
        <v>181</v>
      </c>
      <c r="B775" s="1" t="s">
        <v>182</v>
      </c>
      <c r="C775" s="1">
        <v>1993</v>
      </c>
      <c r="D775" s="1">
        <v>1993</v>
      </c>
      <c r="E775" s="1">
        <v>1992</v>
      </c>
      <c r="F775" s="1" t="s">
        <v>306</v>
      </c>
      <c r="G775" s="1" t="s">
        <v>307</v>
      </c>
      <c r="H775" s="1" t="s">
        <v>314</v>
      </c>
      <c r="I775" s="1" t="s">
        <v>315</v>
      </c>
      <c r="J775" s="1">
        <v>3</v>
      </c>
      <c r="K775" s="1" t="s">
        <v>316</v>
      </c>
      <c r="N775" s="1" t="s">
        <v>312</v>
      </c>
      <c r="O775" s="1">
        <v>243</v>
      </c>
      <c r="P775" s="1" t="s">
        <v>318</v>
      </c>
    </row>
    <row r="776" spans="1:16" x14ac:dyDescent="0.35">
      <c r="A776" t="s">
        <v>181</v>
      </c>
      <c r="B776" s="1" t="s">
        <v>182</v>
      </c>
      <c r="C776" s="1">
        <v>1993</v>
      </c>
      <c r="D776" s="1">
        <v>1993</v>
      </c>
      <c r="E776" s="1">
        <v>1992</v>
      </c>
      <c r="F776" s="1" t="s">
        <v>306</v>
      </c>
      <c r="G776" s="1" t="s">
        <v>307</v>
      </c>
      <c r="H776" s="1" t="s">
        <v>314</v>
      </c>
      <c r="I776" s="1" t="s">
        <v>315</v>
      </c>
      <c r="J776" s="1">
        <v>4</v>
      </c>
      <c r="K776" s="1" t="s">
        <v>316</v>
      </c>
      <c r="N776" s="1" t="s">
        <v>312</v>
      </c>
      <c r="O776" s="1">
        <v>402</v>
      </c>
      <c r="P776" s="1" t="s">
        <v>318</v>
      </c>
    </row>
    <row r="777" spans="1:16" x14ac:dyDescent="0.35">
      <c r="A777" t="s">
        <v>181</v>
      </c>
      <c r="B777" s="1" t="s">
        <v>182</v>
      </c>
      <c r="C777" s="1">
        <v>1993</v>
      </c>
      <c r="D777" s="1">
        <v>1993</v>
      </c>
      <c r="E777" s="1">
        <v>1992</v>
      </c>
      <c r="F777" s="1" t="s">
        <v>306</v>
      </c>
      <c r="G777" s="1" t="s">
        <v>307</v>
      </c>
      <c r="H777" s="1" t="s">
        <v>314</v>
      </c>
      <c r="I777" s="1" t="s">
        <v>315</v>
      </c>
      <c r="J777" s="1">
        <v>6</v>
      </c>
      <c r="K777" s="1" t="s">
        <v>316</v>
      </c>
      <c r="N777" s="1" t="s">
        <v>312</v>
      </c>
      <c r="O777" s="1">
        <v>726</v>
      </c>
      <c r="P777" s="1" t="s">
        <v>318</v>
      </c>
    </row>
    <row r="778" spans="1:16" x14ac:dyDescent="0.35">
      <c r="A778" t="s">
        <v>181</v>
      </c>
      <c r="B778" s="1" t="s">
        <v>182</v>
      </c>
      <c r="C778" s="1">
        <v>1993</v>
      </c>
      <c r="D778" s="1">
        <v>1993</v>
      </c>
      <c r="E778" s="1">
        <v>1992</v>
      </c>
      <c r="F778" s="1" t="s">
        <v>306</v>
      </c>
      <c r="G778" s="1" t="s">
        <v>307</v>
      </c>
      <c r="H778" s="1" t="s">
        <v>314</v>
      </c>
      <c r="I778" s="1" t="s">
        <v>315</v>
      </c>
      <c r="J778" s="1">
        <v>8</v>
      </c>
      <c r="K778" s="1" t="s">
        <v>316</v>
      </c>
      <c r="N778" s="1" t="s">
        <v>312</v>
      </c>
      <c r="O778" s="1">
        <v>1740</v>
      </c>
      <c r="P778" s="1" t="s">
        <v>318</v>
      </c>
    </row>
    <row r="779" spans="1:16" x14ac:dyDescent="0.35">
      <c r="A779" t="s">
        <v>181</v>
      </c>
      <c r="B779" s="1" t="s">
        <v>182</v>
      </c>
      <c r="C779" s="1">
        <v>1993</v>
      </c>
      <c r="D779" s="1">
        <v>1993</v>
      </c>
      <c r="E779" s="1">
        <v>1992</v>
      </c>
      <c r="F779" s="1" t="s">
        <v>306</v>
      </c>
      <c r="G779" s="1" t="s">
        <v>307</v>
      </c>
      <c r="H779" s="1" t="s">
        <v>314</v>
      </c>
      <c r="I779" s="1" t="s">
        <v>315</v>
      </c>
      <c r="J779" s="1">
        <v>10</v>
      </c>
      <c r="K779" s="1" t="s">
        <v>316</v>
      </c>
      <c r="N779" s="1" t="s">
        <v>312</v>
      </c>
      <c r="O779" s="1">
        <v>2625</v>
      </c>
      <c r="P779" s="1" t="s">
        <v>318</v>
      </c>
    </row>
    <row r="780" spans="1:16" x14ac:dyDescent="0.35">
      <c r="A780" t="s">
        <v>181</v>
      </c>
      <c r="B780" s="1" t="s">
        <v>182</v>
      </c>
      <c r="C780" s="1">
        <v>1993</v>
      </c>
      <c r="D780" s="1">
        <v>1993</v>
      </c>
      <c r="E780" s="1">
        <v>1992</v>
      </c>
      <c r="F780" s="1" t="s">
        <v>306</v>
      </c>
      <c r="G780" s="1" t="s">
        <v>307</v>
      </c>
      <c r="H780" s="1" t="s">
        <v>314</v>
      </c>
      <c r="I780" s="1" t="s">
        <v>315</v>
      </c>
      <c r="J780" s="1">
        <v>12</v>
      </c>
      <c r="K780" s="1" t="s">
        <v>316</v>
      </c>
      <c r="N780" s="1" t="s">
        <v>312</v>
      </c>
      <c r="O780" s="1">
        <v>2955</v>
      </c>
      <c r="P780" s="1" t="s">
        <v>318</v>
      </c>
    </row>
    <row r="781" spans="1:16" x14ac:dyDescent="0.35">
      <c r="A781" t="s">
        <v>181</v>
      </c>
      <c r="B781" s="1" t="s">
        <v>182</v>
      </c>
      <c r="C781" s="1">
        <v>1993</v>
      </c>
      <c r="D781" s="1">
        <v>1993</v>
      </c>
      <c r="E781" s="1">
        <v>1992</v>
      </c>
      <c r="F781" s="1" t="s">
        <v>306</v>
      </c>
      <c r="G781" s="1" t="s">
        <v>307</v>
      </c>
      <c r="H781" s="1" t="s">
        <v>314</v>
      </c>
      <c r="I781" s="1" t="s">
        <v>315</v>
      </c>
      <c r="J781" s="25" t="s">
        <v>319</v>
      </c>
      <c r="K781" s="1" t="s">
        <v>316</v>
      </c>
      <c r="N781" s="1" t="s">
        <v>313</v>
      </c>
      <c r="O781" s="1">
        <v>13.2</v>
      </c>
      <c r="P781" s="1" t="s">
        <v>318</v>
      </c>
    </row>
    <row r="782" spans="1:16" x14ac:dyDescent="0.35">
      <c r="A782" t="s">
        <v>181</v>
      </c>
      <c r="B782" s="1" t="s">
        <v>182</v>
      </c>
      <c r="C782" s="1">
        <v>1993</v>
      </c>
      <c r="D782" s="1">
        <v>1993</v>
      </c>
      <c r="E782" s="1">
        <v>1992</v>
      </c>
      <c r="F782" s="1" t="s">
        <v>306</v>
      </c>
      <c r="G782" s="1" t="s">
        <v>307</v>
      </c>
      <c r="H782" s="1" t="s">
        <v>314</v>
      </c>
      <c r="I782" s="1" t="s">
        <v>315</v>
      </c>
      <c r="J782" s="26" t="s">
        <v>322</v>
      </c>
      <c r="K782" s="1" t="s">
        <v>316</v>
      </c>
      <c r="N782" s="1" t="s">
        <v>313</v>
      </c>
      <c r="O782" s="1">
        <v>19.8</v>
      </c>
      <c r="P782" s="1" t="s">
        <v>318</v>
      </c>
    </row>
    <row r="783" spans="1:16" x14ac:dyDescent="0.35">
      <c r="A783" t="s">
        <v>181</v>
      </c>
      <c r="B783" s="1" t="s">
        <v>182</v>
      </c>
      <c r="C783" s="1">
        <v>1993</v>
      </c>
      <c r="D783" s="1">
        <v>1993</v>
      </c>
      <c r="E783" s="1">
        <v>1992</v>
      </c>
      <c r="F783" s="1" t="s">
        <v>306</v>
      </c>
      <c r="G783" s="1" t="s">
        <v>307</v>
      </c>
      <c r="H783" s="1" t="s">
        <v>314</v>
      </c>
      <c r="I783" s="1" t="s">
        <v>315</v>
      </c>
      <c r="J783" s="1">
        <v>1</v>
      </c>
      <c r="K783" s="1" t="s">
        <v>316</v>
      </c>
      <c r="N783" s="1" t="s">
        <v>313</v>
      </c>
      <c r="O783" s="1">
        <v>30</v>
      </c>
      <c r="P783" s="1" t="s">
        <v>318</v>
      </c>
    </row>
    <row r="784" spans="1:16" x14ac:dyDescent="0.35">
      <c r="A784" t="s">
        <v>181</v>
      </c>
      <c r="B784" s="1" t="s">
        <v>182</v>
      </c>
      <c r="C784" s="1">
        <v>1993</v>
      </c>
      <c r="D784" s="1">
        <v>1993</v>
      </c>
      <c r="E784" s="1">
        <v>1992</v>
      </c>
      <c r="F784" s="1" t="s">
        <v>306</v>
      </c>
      <c r="G784" s="1" t="s">
        <v>307</v>
      </c>
      <c r="H784" s="1" t="s">
        <v>314</v>
      </c>
      <c r="I784" s="1" t="s">
        <v>315</v>
      </c>
      <c r="J784" s="1">
        <v>1.5</v>
      </c>
      <c r="K784" s="1" t="s">
        <v>316</v>
      </c>
      <c r="N784" s="1" t="s">
        <v>313</v>
      </c>
      <c r="O784" s="1">
        <v>67.5</v>
      </c>
      <c r="P784" s="1" t="s">
        <v>318</v>
      </c>
    </row>
    <row r="785" spans="1:16" x14ac:dyDescent="0.35">
      <c r="A785" t="s">
        <v>181</v>
      </c>
      <c r="B785" s="1" t="s">
        <v>182</v>
      </c>
      <c r="C785" s="1">
        <v>1993</v>
      </c>
      <c r="D785" s="1">
        <v>1993</v>
      </c>
      <c r="E785" s="1">
        <v>1992</v>
      </c>
      <c r="F785" s="1" t="s">
        <v>306</v>
      </c>
      <c r="G785" s="1" t="s">
        <v>307</v>
      </c>
      <c r="H785" s="1" t="s">
        <v>314</v>
      </c>
      <c r="I785" s="1" t="s">
        <v>315</v>
      </c>
      <c r="J785" s="1">
        <v>2</v>
      </c>
      <c r="K785" s="1" t="s">
        <v>316</v>
      </c>
      <c r="N785" s="1" t="s">
        <v>313</v>
      </c>
      <c r="O785" s="1">
        <v>114</v>
      </c>
      <c r="P785" s="1" t="s">
        <v>318</v>
      </c>
    </row>
    <row r="786" spans="1:16" x14ac:dyDescent="0.35">
      <c r="A786" t="s">
        <v>181</v>
      </c>
      <c r="B786" s="1" t="s">
        <v>182</v>
      </c>
      <c r="C786" s="1">
        <v>1993</v>
      </c>
      <c r="D786" s="1">
        <v>1993</v>
      </c>
      <c r="E786" s="1">
        <v>1992</v>
      </c>
      <c r="F786" s="1" t="s">
        <v>306</v>
      </c>
      <c r="G786" s="1" t="s">
        <v>307</v>
      </c>
      <c r="H786" s="1" t="s">
        <v>314</v>
      </c>
      <c r="I786" s="1" t="s">
        <v>315</v>
      </c>
      <c r="J786" s="1">
        <v>3</v>
      </c>
      <c r="K786" s="1" t="s">
        <v>316</v>
      </c>
      <c r="N786" s="1" t="s">
        <v>313</v>
      </c>
      <c r="O786" s="1">
        <v>243</v>
      </c>
      <c r="P786" s="1" t="s">
        <v>318</v>
      </c>
    </row>
    <row r="787" spans="1:16" x14ac:dyDescent="0.35">
      <c r="A787" t="s">
        <v>181</v>
      </c>
      <c r="B787" s="1" t="s">
        <v>182</v>
      </c>
      <c r="C787" s="1">
        <v>1993</v>
      </c>
      <c r="D787" s="1">
        <v>1993</v>
      </c>
      <c r="E787" s="1">
        <v>1992</v>
      </c>
      <c r="F787" s="1" t="s">
        <v>306</v>
      </c>
      <c r="G787" s="1" t="s">
        <v>307</v>
      </c>
      <c r="H787" s="1" t="s">
        <v>314</v>
      </c>
      <c r="I787" s="1" t="s">
        <v>315</v>
      </c>
      <c r="J787" s="1">
        <v>4</v>
      </c>
      <c r="K787" s="1" t="s">
        <v>316</v>
      </c>
      <c r="N787" s="1" t="s">
        <v>313</v>
      </c>
      <c r="O787" s="1">
        <v>402</v>
      </c>
      <c r="P787" s="1" t="s">
        <v>318</v>
      </c>
    </row>
    <row r="788" spans="1:16" x14ac:dyDescent="0.35">
      <c r="A788" t="s">
        <v>181</v>
      </c>
      <c r="B788" s="1" t="s">
        <v>182</v>
      </c>
      <c r="C788" s="1">
        <v>1993</v>
      </c>
      <c r="D788" s="1">
        <v>1993</v>
      </c>
      <c r="E788" s="1">
        <v>1992</v>
      </c>
      <c r="F788" s="1" t="s">
        <v>306</v>
      </c>
      <c r="G788" s="1" t="s">
        <v>307</v>
      </c>
      <c r="H788" s="1" t="s">
        <v>314</v>
      </c>
      <c r="I788" s="1" t="s">
        <v>315</v>
      </c>
      <c r="J788" s="1">
        <v>6</v>
      </c>
      <c r="K788" s="1" t="s">
        <v>316</v>
      </c>
      <c r="N788" s="1" t="s">
        <v>313</v>
      </c>
      <c r="O788" s="1">
        <v>726</v>
      </c>
      <c r="P788" s="1" t="s">
        <v>318</v>
      </c>
    </row>
    <row r="789" spans="1:16" x14ac:dyDescent="0.35">
      <c r="A789" t="s">
        <v>181</v>
      </c>
      <c r="B789" s="1" t="s">
        <v>182</v>
      </c>
      <c r="C789" s="1">
        <v>1993</v>
      </c>
      <c r="D789" s="1">
        <v>1993</v>
      </c>
      <c r="E789" s="1">
        <v>1992</v>
      </c>
      <c r="F789" s="1" t="s">
        <v>306</v>
      </c>
      <c r="G789" s="1" t="s">
        <v>307</v>
      </c>
      <c r="H789" s="1" t="s">
        <v>314</v>
      </c>
      <c r="I789" s="1" t="s">
        <v>315</v>
      </c>
      <c r="J789" s="1">
        <v>8</v>
      </c>
      <c r="K789" s="1" t="s">
        <v>316</v>
      </c>
      <c r="N789" s="1" t="s">
        <v>313</v>
      </c>
      <c r="O789" s="1">
        <v>1740</v>
      </c>
      <c r="P789" s="1" t="s">
        <v>318</v>
      </c>
    </row>
    <row r="790" spans="1:16" x14ac:dyDescent="0.35">
      <c r="A790" t="s">
        <v>181</v>
      </c>
      <c r="B790" s="1" t="s">
        <v>182</v>
      </c>
      <c r="C790" s="1">
        <v>1993</v>
      </c>
      <c r="D790" s="1">
        <v>1993</v>
      </c>
      <c r="E790" s="1">
        <v>1992</v>
      </c>
      <c r="F790" s="1" t="s">
        <v>306</v>
      </c>
      <c r="G790" s="1" t="s">
        <v>307</v>
      </c>
      <c r="H790" s="1" t="s">
        <v>314</v>
      </c>
      <c r="I790" s="1" t="s">
        <v>315</v>
      </c>
      <c r="J790" s="1">
        <v>10</v>
      </c>
      <c r="K790" s="1" t="s">
        <v>316</v>
      </c>
      <c r="N790" s="1" t="s">
        <v>313</v>
      </c>
      <c r="O790" s="1">
        <v>2625</v>
      </c>
      <c r="P790" s="1" t="s">
        <v>318</v>
      </c>
    </row>
    <row r="791" spans="1:16" x14ac:dyDescent="0.35">
      <c r="A791" t="s">
        <v>181</v>
      </c>
      <c r="B791" s="1" t="s">
        <v>182</v>
      </c>
      <c r="C791" s="1">
        <v>1993</v>
      </c>
      <c r="D791" s="1">
        <v>1993</v>
      </c>
      <c r="E791" s="1">
        <v>1992</v>
      </c>
      <c r="F791" s="1" t="s">
        <v>306</v>
      </c>
      <c r="G791" s="1" t="s">
        <v>307</v>
      </c>
      <c r="H791" s="1" t="s">
        <v>314</v>
      </c>
      <c r="I791" s="1" t="s">
        <v>315</v>
      </c>
      <c r="J791" s="1">
        <v>12</v>
      </c>
      <c r="K791" s="1" t="s">
        <v>316</v>
      </c>
      <c r="N791" s="1" t="s">
        <v>313</v>
      </c>
      <c r="O791" s="1">
        <v>2955</v>
      </c>
      <c r="P791" s="1" t="s">
        <v>318</v>
      </c>
    </row>
    <row r="792" spans="1:16" x14ac:dyDescent="0.35">
      <c r="A792" t="s">
        <v>181</v>
      </c>
      <c r="B792" s="1" t="s">
        <v>182</v>
      </c>
      <c r="C792" s="1">
        <v>1993</v>
      </c>
      <c r="D792" s="1">
        <v>1993</v>
      </c>
      <c r="E792" s="1">
        <v>1992</v>
      </c>
      <c r="F792" s="1" t="s">
        <v>306</v>
      </c>
      <c r="G792" s="1" t="s">
        <v>307</v>
      </c>
      <c r="H792" s="1" t="s">
        <v>308</v>
      </c>
      <c r="I792" s="1" t="s">
        <v>309</v>
      </c>
      <c r="J792" s="1" t="s">
        <v>323</v>
      </c>
      <c r="N792" s="1" t="s">
        <v>312</v>
      </c>
      <c r="O792" s="1">
        <v>1.0049999999999999</v>
      </c>
      <c r="P792" s="1" t="s">
        <v>311</v>
      </c>
    </row>
    <row r="793" spans="1:16" x14ac:dyDescent="0.35">
      <c r="A793" t="s">
        <v>181</v>
      </c>
      <c r="B793" s="1" t="s">
        <v>182</v>
      </c>
      <c r="C793" s="1">
        <v>1993</v>
      </c>
      <c r="D793" s="1">
        <v>1993</v>
      </c>
      <c r="E793" s="1">
        <v>1992</v>
      </c>
      <c r="F793" s="1" t="s">
        <v>306</v>
      </c>
      <c r="G793" s="1" t="s">
        <v>307</v>
      </c>
      <c r="H793" s="1" t="s">
        <v>308</v>
      </c>
      <c r="I793" s="1" t="s">
        <v>309</v>
      </c>
      <c r="J793" s="1" t="s">
        <v>323</v>
      </c>
      <c r="N793" s="1" t="s">
        <v>313</v>
      </c>
      <c r="O793" s="1">
        <v>1.3660000000000001</v>
      </c>
      <c r="P793" s="1" t="s">
        <v>311</v>
      </c>
    </row>
    <row r="794" spans="1:16" x14ac:dyDescent="0.35">
      <c r="A794" t="s">
        <v>181</v>
      </c>
      <c r="B794" s="1" t="s">
        <v>182</v>
      </c>
      <c r="C794" s="1">
        <v>1993</v>
      </c>
      <c r="D794" s="1">
        <v>1993</v>
      </c>
      <c r="E794" s="1">
        <v>1992</v>
      </c>
      <c r="F794" s="1" t="s">
        <v>306</v>
      </c>
      <c r="G794" s="1" t="s">
        <v>424</v>
      </c>
      <c r="H794" s="1" t="s">
        <v>314</v>
      </c>
      <c r="I794" s="1" t="s">
        <v>325</v>
      </c>
      <c r="N794" s="1" t="s">
        <v>312</v>
      </c>
      <c r="O794" s="1">
        <v>204</v>
      </c>
      <c r="P794" s="1" t="s">
        <v>326</v>
      </c>
    </row>
    <row r="795" spans="1:16" x14ac:dyDescent="0.35">
      <c r="A795" t="s">
        <v>181</v>
      </c>
      <c r="B795" s="1" t="s">
        <v>182</v>
      </c>
      <c r="C795" s="1">
        <v>1993</v>
      </c>
      <c r="D795" s="1">
        <v>1993</v>
      </c>
      <c r="E795" s="1">
        <v>1992</v>
      </c>
      <c r="F795" s="1" t="s">
        <v>306</v>
      </c>
      <c r="G795" s="1" t="s">
        <v>424</v>
      </c>
      <c r="H795" s="1" t="s">
        <v>314</v>
      </c>
      <c r="I795" s="1" t="s">
        <v>325</v>
      </c>
      <c r="N795" s="1" t="s">
        <v>313</v>
      </c>
      <c r="O795" s="1">
        <v>300</v>
      </c>
      <c r="P795" s="1" t="s">
        <v>326</v>
      </c>
    </row>
    <row r="796" spans="1:16" x14ac:dyDescent="0.35">
      <c r="A796" t="s">
        <v>181</v>
      </c>
      <c r="B796" s="1" t="s">
        <v>182</v>
      </c>
      <c r="C796" s="1">
        <v>1993</v>
      </c>
      <c r="D796" s="1">
        <v>1993</v>
      </c>
      <c r="E796" s="1">
        <v>1992</v>
      </c>
      <c r="F796" s="1" t="s">
        <v>306</v>
      </c>
      <c r="G796" s="1" t="s">
        <v>307</v>
      </c>
      <c r="H796" s="1" t="s">
        <v>387</v>
      </c>
      <c r="I796" s="1" t="s">
        <v>315</v>
      </c>
      <c r="J796" s="1">
        <v>2</v>
      </c>
      <c r="K796" s="1" t="s">
        <v>316</v>
      </c>
      <c r="N796" s="1" t="s">
        <v>312</v>
      </c>
      <c r="O796" s="1">
        <v>25</v>
      </c>
      <c r="P796" s="1" t="s">
        <v>318</v>
      </c>
    </row>
    <row r="797" spans="1:16" x14ac:dyDescent="0.35">
      <c r="A797" t="s">
        <v>181</v>
      </c>
      <c r="B797" s="1" t="s">
        <v>182</v>
      </c>
      <c r="C797" s="1">
        <v>1993</v>
      </c>
      <c r="D797" s="1">
        <v>1993</v>
      </c>
      <c r="E797" s="1">
        <v>1992</v>
      </c>
      <c r="F797" s="1" t="s">
        <v>306</v>
      </c>
      <c r="G797" s="1" t="s">
        <v>307</v>
      </c>
      <c r="H797" s="1" t="s">
        <v>387</v>
      </c>
      <c r="I797" s="1" t="s">
        <v>315</v>
      </c>
      <c r="J797" s="1">
        <v>3</v>
      </c>
      <c r="K797" s="1" t="s">
        <v>316</v>
      </c>
      <c r="N797" s="1" t="s">
        <v>312</v>
      </c>
      <c r="O797" s="1">
        <v>42.7</v>
      </c>
      <c r="P797" s="1" t="s">
        <v>318</v>
      </c>
    </row>
    <row r="798" spans="1:16" x14ac:dyDescent="0.35">
      <c r="A798" t="s">
        <v>181</v>
      </c>
      <c r="B798" s="1" t="s">
        <v>182</v>
      </c>
      <c r="C798" s="1">
        <v>1993</v>
      </c>
      <c r="D798" s="1">
        <v>1993</v>
      </c>
      <c r="E798" s="1">
        <v>1992</v>
      </c>
      <c r="F798" s="1" t="s">
        <v>306</v>
      </c>
      <c r="G798" s="1" t="s">
        <v>307</v>
      </c>
      <c r="H798" s="1" t="s">
        <v>387</v>
      </c>
      <c r="I798" s="1" t="s">
        <v>315</v>
      </c>
      <c r="J798" s="1">
        <v>4</v>
      </c>
      <c r="K798" s="1" t="s">
        <v>316</v>
      </c>
      <c r="N798" s="1" t="s">
        <v>312</v>
      </c>
      <c r="O798" s="1">
        <v>76.5</v>
      </c>
      <c r="P798" s="1" t="s">
        <v>318</v>
      </c>
    </row>
    <row r="799" spans="1:16" x14ac:dyDescent="0.35">
      <c r="A799" t="s">
        <v>181</v>
      </c>
      <c r="B799" s="1" t="s">
        <v>182</v>
      </c>
      <c r="C799" s="1">
        <v>1993</v>
      </c>
      <c r="D799" s="1">
        <v>1993</v>
      </c>
      <c r="E799" s="1">
        <v>1992</v>
      </c>
      <c r="F799" s="1" t="s">
        <v>306</v>
      </c>
      <c r="G799" s="1" t="s">
        <v>307</v>
      </c>
      <c r="H799" s="1" t="s">
        <v>387</v>
      </c>
      <c r="I799" s="1" t="s">
        <v>315</v>
      </c>
      <c r="J799" s="1">
        <v>6</v>
      </c>
      <c r="K799" s="1" t="s">
        <v>316</v>
      </c>
      <c r="N799" s="1" t="s">
        <v>312</v>
      </c>
      <c r="O799" s="1">
        <v>153</v>
      </c>
      <c r="P799" s="1" t="s">
        <v>318</v>
      </c>
    </row>
    <row r="800" spans="1:16" x14ac:dyDescent="0.35">
      <c r="A800" t="s">
        <v>181</v>
      </c>
      <c r="B800" s="1" t="s">
        <v>182</v>
      </c>
      <c r="C800" s="1">
        <v>1993</v>
      </c>
      <c r="D800" s="1">
        <v>1993</v>
      </c>
      <c r="E800" s="1">
        <v>1992</v>
      </c>
      <c r="F800" s="1" t="s">
        <v>306</v>
      </c>
      <c r="G800" s="1" t="s">
        <v>307</v>
      </c>
      <c r="H800" s="1" t="s">
        <v>387</v>
      </c>
      <c r="I800" s="1" t="s">
        <v>315</v>
      </c>
      <c r="J800" s="1">
        <v>8</v>
      </c>
      <c r="K800" s="1" t="s">
        <v>316</v>
      </c>
      <c r="N800" s="1" t="s">
        <v>312</v>
      </c>
      <c r="O800" s="1">
        <v>277</v>
      </c>
      <c r="P800" s="1" t="s">
        <v>318</v>
      </c>
    </row>
    <row r="801" spans="1:16" x14ac:dyDescent="0.35">
      <c r="A801" t="s">
        <v>181</v>
      </c>
      <c r="B801" s="1" t="s">
        <v>182</v>
      </c>
      <c r="C801" s="1">
        <v>1993</v>
      </c>
      <c r="D801" s="1">
        <v>1993</v>
      </c>
      <c r="E801" s="1">
        <v>1992</v>
      </c>
      <c r="F801" s="1" t="s">
        <v>306</v>
      </c>
      <c r="G801" s="1" t="s">
        <v>307</v>
      </c>
      <c r="H801" s="1" t="s">
        <v>387</v>
      </c>
      <c r="I801" s="1" t="s">
        <v>315</v>
      </c>
      <c r="J801" s="1">
        <v>10</v>
      </c>
      <c r="K801" s="1" t="s">
        <v>316</v>
      </c>
      <c r="N801" s="1" t="s">
        <v>312</v>
      </c>
      <c r="O801" s="1">
        <v>458</v>
      </c>
      <c r="P801" s="1" t="s">
        <v>318</v>
      </c>
    </row>
    <row r="802" spans="1:16" x14ac:dyDescent="0.35">
      <c r="A802" t="s">
        <v>181</v>
      </c>
      <c r="B802" s="1" t="s">
        <v>182</v>
      </c>
      <c r="C802" s="1">
        <v>1993</v>
      </c>
      <c r="D802" s="1">
        <v>1993</v>
      </c>
      <c r="E802" s="1">
        <v>1992</v>
      </c>
      <c r="F802" s="1" t="s">
        <v>306</v>
      </c>
      <c r="G802" s="1" t="s">
        <v>307</v>
      </c>
      <c r="H802" s="1" t="s">
        <v>387</v>
      </c>
      <c r="I802" s="1" t="s">
        <v>315</v>
      </c>
      <c r="J802" s="1">
        <v>12</v>
      </c>
      <c r="K802" s="1" t="s">
        <v>316</v>
      </c>
      <c r="N802" s="1" t="s">
        <v>312</v>
      </c>
      <c r="O802" s="1">
        <v>660</v>
      </c>
      <c r="P802" s="1" t="s">
        <v>318</v>
      </c>
    </row>
    <row r="803" spans="1:16" x14ac:dyDescent="0.35">
      <c r="A803" t="s">
        <v>181</v>
      </c>
      <c r="B803" s="1" t="s">
        <v>182</v>
      </c>
      <c r="C803" s="1">
        <v>1993</v>
      </c>
      <c r="D803" s="1">
        <v>1993</v>
      </c>
      <c r="E803" s="1">
        <v>1992</v>
      </c>
      <c r="F803" s="1" t="s">
        <v>306</v>
      </c>
      <c r="G803" s="1" t="s">
        <v>307</v>
      </c>
      <c r="H803" s="1" t="s">
        <v>387</v>
      </c>
      <c r="I803" s="1" t="s">
        <v>315</v>
      </c>
      <c r="J803" s="1">
        <v>2</v>
      </c>
      <c r="K803" s="1" t="s">
        <v>316</v>
      </c>
      <c r="N803" s="1" t="s">
        <v>313</v>
      </c>
      <c r="O803" s="1">
        <v>32.299999999999997</v>
      </c>
      <c r="P803" s="1" t="s">
        <v>318</v>
      </c>
    </row>
    <row r="804" spans="1:16" x14ac:dyDescent="0.35">
      <c r="A804" t="s">
        <v>181</v>
      </c>
      <c r="B804" s="1" t="s">
        <v>182</v>
      </c>
      <c r="C804" s="1">
        <v>1993</v>
      </c>
      <c r="D804" s="1">
        <v>1993</v>
      </c>
      <c r="E804" s="1">
        <v>1992</v>
      </c>
      <c r="F804" s="1" t="s">
        <v>306</v>
      </c>
      <c r="G804" s="1" t="s">
        <v>307</v>
      </c>
      <c r="H804" s="1" t="s">
        <v>387</v>
      </c>
      <c r="I804" s="1" t="s">
        <v>315</v>
      </c>
      <c r="J804" s="1">
        <v>3</v>
      </c>
      <c r="K804" s="1" t="s">
        <v>316</v>
      </c>
      <c r="N804" s="1" t="s">
        <v>313</v>
      </c>
      <c r="O804" s="1">
        <v>55.3</v>
      </c>
      <c r="P804" s="1" t="s">
        <v>318</v>
      </c>
    </row>
    <row r="805" spans="1:16" x14ac:dyDescent="0.35">
      <c r="A805" t="s">
        <v>181</v>
      </c>
      <c r="B805" s="1" t="s">
        <v>182</v>
      </c>
      <c r="C805" s="1">
        <v>1993</v>
      </c>
      <c r="D805" s="1">
        <v>1993</v>
      </c>
      <c r="E805" s="1">
        <v>1992</v>
      </c>
      <c r="F805" s="1" t="s">
        <v>306</v>
      </c>
      <c r="G805" s="1" t="s">
        <v>307</v>
      </c>
      <c r="H805" s="1" t="s">
        <v>387</v>
      </c>
      <c r="I805" s="1" t="s">
        <v>315</v>
      </c>
      <c r="J805" s="1">
        <v>4</v>
      </c>
      <c r="K805" s="1" t="s">
        <v>316</v>
      </c>
      <c r="N805" s="1" t="s">
        <v>313</v>
      </c>
      <c r="O805" s="1">
        <v>98.5</v>
      </c>
      <c r="P805" s="1" t="s">
        <v>318</v>
      </c>
    </row>
    <row r="806" spans="1:16" x14ac:dyDescent="0.35">
      <c r="A806" t="s">
        <v>181</v>
      </c>
      <c r="B806" s="1" t="s">
        <v>182</v>
      </c>
      <c r="C806" s="1">
        <v>1993</v>
      </c>
      <c r="D806" s="1">
        <v>1993</v>
      </c>
      <c r="E806" s="1">
        <v>1992</v>
      </c>
      <c r="F806" s="1" t="s">
        <v>306</v>
      </c>
      <c r="G806" s="1" t="s">
        <v>307</v>
      </c>
      <c r="H806" s="1" t="s">
        <v>387</v>
      </c>
      <c r="I806" s="1" t="s">
        <v>315</v>
      </c>
      <c r="J806" s="1">
        <v>6</v>
      </c>
      <c r="K806" s="1" t="s">
        <v>316</v>
      </c>
      <c r="N806" s="1" t="s">
        <v>313</v>
      </c>
      <c r="O806" s="1">
        <v>197</v>
      </c>
      <c r="P806" s="1" t="s">
        <v>318</v>
      </c>
    </row>
    <row r="807" spans="1:16" x14ac:dyDescent="0.35">
      <c r="A807" t="s">
        <v>181</v>
      </c>
      <c r="B807" s="1" t="s">
        <v>182</v>
      </c>
      <c r="C807" s="1">
        <v>1993</v>
      </c>
      <c r="D807" s="1">
        <v>1993</v>
      </c>
      <c r="E807" s="1">
        <v>1992</v>
      </c>
      <c r="F807" s="1" t="s">
        <v>306</v>
      </c>
      <c r="G807" s="1" t="s">
        <v>307</v>
      </c>
      <c r="H807" s="1" t="s">
        <v>387</v>
      </c>
      <c r="I807" s="1" t="s">
        <v>315</v>
      </c>
      <c r="J807" s="1">
        <v>8</v>
      </c>
      <c r="K807" s="1" t="s">
        <v>316</v>
      </c>
      <c r="N807" s="1" t="s">
        <v>313</v>
      </c>
      <c r="O807" s="1">
        <v>357</v>
      </c>
      <c r="P807" s="1" t="s">
        <v>318</v>
      </c>
    </row>
    <row r="808" spans="1:16" x14ac:dyDescent="0.35">
      <c r="A808" t="s">
        <v>181</v>
      </c>
      <c r="B808" s="1" t="s">
        <v>182</v>
      </c>
      <c r="C808" s="1">
        <v>1993</v>
      </c>
      <c r="D808" s="1">
        <v>1993</v>
      </c>
      <c r="E808" s="1">
        <v>1992</v>
      </c>
      <c r="F808" s="1" t="s">
        <v>306</v>
      </c>
      <c r="G808" s="1" t="s">
        <v>307</v>
      </c>
      <c r="H808" s="1" t="s">
        <v>387</v>
      </c>
      <c r="I808" s="1" t="s">
        <v>315</v>
      </c>
      <c r="J808" s="1">
        <v>10</v>
      </c>
      <c r="K808" s="1" t="s">
        <v>316</v>
      </c>
      <c r="N808" s="1" t="s">
        <v>313</v>
      </c>
      <c r="O808" s="1">
        <v>591</v>
      </c>
      <c r="P808" s="1" t="s">
        <v>318</v>
      </c>
    </row>
    <row r="809" spans="1:16" x14ac:dyDescent="0.35">
      <c r="A809" t="s">
        <v>181</v>
      </c>
      <c r="B809" s="1" t="s">
        <v>182</v>
      </c>
      <c r="C809" s="1">
        <v>1993</v>
      </c>
      <c r="D809" s="1">
        <v>1993</v>
      </c>
      <c r="E809" s="1">
        <v>1992</v>
      </c>
      <c r="F809" s="1" t="s">
        <v>306</v>
      </c>
      <c r="G809" s="1" t="s">
        <v>307</v>
      </c>
      <c r="H809" s="1" t="s">
        <v>387</v>
      </c>
      <c r="I809" s="1" t="s">
        <v>315</v>
      </c>
      <c r="J809" s="1">
        <v>12</v>
      </c>
      <c r="K809" s="1" t="s">
        <v>316</v>
      </c>
      <c r="N809" s="1" t="s">
        <v>313</v>
      </c>
      <c r="O809" s="1">
        <v>850</v>
      </c>
      <c r="P809" s="1" t="s">
        <v>318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45"/>
  <sheetViews>
    <sheetView workbookViewId="0">
      <pane xSplit="12" ySplit="17" topLeftCell="M20" activePane="bottomRight" state="frozen"/>
      <selection pane="topRight" activeCell="M1" sqref="M1"/>
      <selection pane="bottomLeft" activeCell="A18" sqref="A18"/>
      <selection pane="bottomRight" activeCell="T43" sqref="T43:AD43"/>
    </sheetView>
  </sheetViews>
  <sheetFormatPr defaultColWidth="8.90625" defaultRowHeight="14.5" x14ac:dyDescent="0.35"/>
  <cols>
    <col min="1" max="3" width="8.90625" style="1"/>
    <col min="4" max="4" width="24.90625" style="1" customWidth="1"/>
    <col min="5" max="12" width="11.453125" style="1" bestFit="1" customWidth="1"/>
    <col min="13" max="16" width="12" style="1" bestFit="1" customWidth="1"/>
    <col min="17" max="17" width="13.54296875" style="1" customWidth="1"/>
    <col min="18" max="24" width="12" style="1" bestFit="1" customWidth="1"/>
    <col min="25" max="25" width="12.453125" style="1" bestFit="1" customWidth="1"/>
    <col min="26" max="29" width="12" style="1" bestFit="1" customWidth="1"/>
    <col min="30" max="30" width="12.54296875" style="1" customWidth="1"/>
    <col min="31" max="16384" width="8.90625" style="1"/>
  </cols>
  <sheetData>
    <row r="1" spans="1:35" x14ac:dyDescent="0.35">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5">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5">
      <c r="A3" t="s">
        <v>181</v>
      </c>
      <c r="B3" s="1" t="s">
        <v>182</v>
      </c>
      <c r="C3" s="1" t="s">
        <v>68</v>
      </c>
      <c r="D3" s="1" t="s">
        <v>276</v>
      </c>
      <c r="E3" s="10">
        <v>4432004</v>
      </c>
      <c r="F3" s="10">
        <v>4775986</v>
      </c>
      <c r="G3" s="10">
        <v>4931594</v>
      </c>
      <c r="H3" s="10">
        <v>5834469</v>
      </c>
      <c r="I3" s="10">
        <v>5771068</v>
      </c>
      <c r="J3" s="10">
        <v>6042330</v>
      </c>
      <c r="K3" s="10">
        <v>7048986</v>
      </c>
      <c r="L3" s="10">
        <v>6952584</v>
      </c>
      <c r="M3" s="10">
        <v>6684909</v>
      </c>
      <c r="N3" s="10">
        <v>7382093</v>
      </c>
      <c r="O3" s="10">
        <v>8202725</v>
      </c>
      <c r="P3" s="13">
        <v>7814637</v>
      </c>
      <c r="Q3" s="13">
        <v>8853004</v>
      </c>
      <c r="R3" s="13">
        <v>9167075</v>
      </c>
      <c r="S3" s="13">
        <v>9004811</v>
      </c>
      <c r="T3" s="13">
        <v>9905354</v>
      </c>
      <c r="U3" s="13">
        <v>10051202</v>
      </c>
      <c r="V3" s="13">
        <v>11393109</v>
      </c>
      <c r="W3" s="13">
        <v>11981460</v>
      </c>
      <c r="X3" s="13">
        <v>13531308</v>
      </c>
      <c r="Y3" s="13">
        <v>14353603</v>
      </c>
      <c r="Z3" s="13">
        <v>15169409</v>
      </c>
      <c r="AA3" s="13">
        <v>16505313</v>
      </c>
      <c r="AB3" s="13">
        <v>17364490</v>
      </c>
      <c r="AC3" s="13">
        <v>17418102</v>
      </c>
      <c r="AD3" s="13">
        <v>16513467</v>
      </c>
      <c r="AE3" s="13"/>
      <c r="AF3" s="13"/>
      <c r="AG3" s="13"/>
      <c r="AH3" s="13"/>
      <c r="AI3" s="13"/>
    </row>
    <row r="4" spans="1:35" x14ac:dyDescent="0.35">
      <c r="A4" t="s">
        <v>181</v>
      </c>
      <c r="B4" s="1" t="s">
        <v>182</v>
      </c>
      <c r="C4" s="1" t="s">
        <v>68</v>
      </c>
      <c r="D4" s="1" t="s">
        <v>277</v>
      </c>
      <c r="E4" s="10">
        <v>974546</v>
      </c>
      <c r="F4" s="10">
        <v>1197794</v>
      </c>
      <c r="G4" s="10">
        <v>1455127</v>
      </c>
      <c r="H4" s="10">
        <v>1984797</v>
      </c>
      <c r="I4" s="10">
        <v>1912224</v>
      </c>
      <c r="J4" s="10">
        <v>1996988</v>
      </c>
      <c r="K4" s="10">
        <v>2322200</v>
      </c>
      <c r="L4" s="10">
        <v>2488254</v>
      </c>
      <c r="M4" s="10">
        <v>2468594</v>
      </c>
      <c r="N4" s="10">
        <v>2705894</v>
      </c>
      <c r="O4" s="10">
        <v>2868994</v>
      </c>
      <c r="P4" s="13">
        <v>2920800</v>
      </c>
      <c r="Q4" s="13">
        <v>3275553</v>
      </c>
      <c r="R4" s="13">
        <v>3353277</v>
      </c>
      <c r="S4" s="13">
        <v>3469776</v>
      </c>
      <c r="T4" s="13">
        <v>3774413</v>
      </c>
      <c r="U4" s="13">
        <v>3834264</v>
      </c>
      <c r="V4" s="13">
        <v>4256758</v>
      </c>
      <c r="W4" s="13">
        <v>4713375</v>
      </c>
      <c r="X4" s="13">
        <v>5186834</v>
      </c>
      <c r="Y4" s="13">
        <v>5488418</v>
      </c>
      <c r="Z4" s="13">
        <v>5789495</v>
      </c>
      <c r="AA4" s="13">
        <v>6443829</v>
      </c>
      <c r="AB4" s="13">
        <v>6354927</v>
      </c>
      <c r="AC4" s="13">
        <v>6678994</v>
      </c>
      <c r="AD4" s="13">
        <v>6917592</v>
      </c>
      <c r="AE4" s="13"/>
      <c r="AF4" s="13"/>
      <c r="AG4" s="13"/>
      <c r="AH4" s="13"/>
      <c r="AI4" s="13"/>
    </row>
    <row r="5" spans="1:35" x14ac:dyDescent="0.35">
      <c r="A5" t="s">
        <v>181</v>
      </c>
      <c r="B5" s="1" t="s">
        <v>182</v>
      </c>
      <c r="C5" s="1" t="s">
        <v>68</v>
      </c>
      <c r="D5" s="1" t="s">
        <v>278</v>
      </c>
      <c r="E5" s="10">
        <v>3644754</v>
      </c>
      <c r="F5" s="10">
        <v>3433387</v>
      </c>
      <c r="G5" s="10">
        <v>3511516</v>
      </c>
      <c r="H5" s="10">
        <v>4093839</v>
      </c>
      <c r="I5" s="10">
        <v>4012697</v>
      </c>
      <c r="J5" s="10">
        <v>4277388</v>
      </c>
      <c r="K5" s="10">
        <v>4900262</v>
      </c>
      <c r="L5" s="10">
        <v>5108230</v>
      </c>
      <c r="M5" s="10">
        <v>4264142</v>
      </c>
      <c r="N5" s="10">
        <v>5275800</v>
      </c>
      <c r="O5" s="10">
        <v>5133904</v>
      </c>
      <c r="P5" s="13">
        <v>5612600</v>
      </c>
      <c r="Q5" s="13">
        <v>5269243</v>
      </c>
      <c r="R5" s="13">
        <v>6021294</v>
      </c>
      <c r="S5" s="13">
        <v>6910120</v>
      </c>
      <c r="T5" s="13">
        <v>6203197</v>
      </c>
      <c r="U5" s="13">
        <v>6087454</v>
      </c>
      <c r="V5" s="13">
        <v>6544484</v>
      </c>
      <c r="W5" s="13">
        <v>6940412</v>
      </c>
      <c r="X5" s="13">
        <v>7864549</v>
      </c>
      <c r="Y5" s="13">
        <v>8337786</v>
      </c>
      <c r="Z5" s="13">
        <v>8834624</v>
      </c>
      <c r="AA5" s="13">
        <v>9329564</v>
      </c>
      <c r="AB5" s="13">
        <v>8918921</v>
      </c>
      <c r="AC5" s="13">
        <v>6295706</v>
      </c>
      <c r="AD5" s="13">
        <v>6742458</v>
      </c>
      <c r="AE5" s="13"/>
      <c r="AF5" s="13"/>
      <c r="AG5" s="13"/>
      <c r="AH5" s="13"/>
      <c r="AI5" s="13"/>
    </row>
    <row r="6" spans="1:35" x14ac:dyDescent="0.35">
      <c r="A6" t="s">
        <v>181</v>
      </c>
      <c r="B6" s="1" t="s">
        <v>182</v>
      </c>
      <c r="C6" s="1" t="s">
        <v>68</v>
      </c>
      <c r="D6" s="1" t="s">
        <v>588</v>
      </c>
      <c r="E6" s="10">
        <v>522638</v>
      </c>
      <c r="F6" s="10">
        <v>341207</v>
      </c>
      <c r="G6" s="10">
        <v>422184</v>
      </c>
      <c r="H6" s="10">
        <v>527870</v>
      </c>
      <c r="I6" s="10">
        <v>552465</v>
      </c>
      <c r="J6" s="10">
        <v>612127</v>
      </c>
      <c r="K6" s="1">
        <v>762271</v>
      </c>
      <c r="L6" s="10">
        <v>863463</v>
      </c>
      <c r="M6" s="10">
        <v>864496</v>
      </c>
      <c r="N6" s="10">
        <v>1053171</v>
      </c>
      <c r="O6" s="10">
        <v>1092868</v>
      </c>
      <c r="P6" s="13">
        <v>1116134</v>
      </c>
      <c r="Q6" s="13">
        <v>1402624</v>
      </c>
      <c r="R6" s="13">
        <v>1867076</v>
      </c>
      <c r="S6" s="13">
        <v>2299220</v>
      </c>
      <c r="T6" s="13">
        <v>1841575</v>
      </c>
      <c r="U6" s="13">
        <v>1953423</v>
      </c>
      <c r="V6" s="13">
        <v>2129190</v>
      </c>
      <c r="W6" s="13">
        <v>2292058</v>
      </c>
      <c r="X6" s="13">
        <v>2583171</v>
      </c>
      <c r="Y6" s="13">
        <v>2736485</v>
      </c>
      <c r="Z6" s="13">
        <v>2890971</v>
      </c>
      <c r="AA6" s="13">
        <v>3326281</v>
      </c>
      <c r="AB6" s="13">
        <v>3400555</v>
      </c>
      <c r="AC6" s="13">
        <v>3495047</v>
      </c>
      <c r="AD6" s="13">
        <v>3553966</v>
      </c>
      <c r="AE6" s="13"/>
      <c r="AF6" s="13"/>
      <c r="AG6" s="13"/>
      <c r="AH6" s="13"/>
      <c r="AI6" s="13"/>
    </row>
    <row r="7" spans="1:35" x14ac:dyDescent="0.35">
      <c r="A7" t="s">
        <v>181</v>
      </c>
      <c r="B7" s="1" t="s">
        <v>182</v>
      </c>
      <c r="C7" s="1" t="s">
        <v>68</v>
      </c>
      <c r="D7" s="1" t="s">
        <v>327</v>
      </c>
      <c r="E7" s="10"/>
      <c r="F7" s="10"/>
      <c r="G7" s="10"/>
      <c r="I7" s="10"/>
      <c r="J7" s="10"/>
      <c r="K7" s="10"/>
      <c r="L7" s="10"/>
      <c r="M7" s="10"/>
      <c r="N7" s="10"/>
      <c r="O7" s="10"/>
      <c r="P7" s="13"/>
      <c r="Q7" s="13"/>
      <c r="R7" s="13"/>
      <c r="S7" s="13"/>
      <c r="T7" s="13">
        <v>549657</v>
      </c>
      <c r="U7" s="13">
        <v>529064</v>
      </c>
      <c r="V7" s="13">
        <v>1146432</v>
      </c>
      <c r="W7" s="13">
        <v>1293723</v>
      </c>
      <c r="X7" s="13">
        <v>1287406</v>
      </c>
      <c r="Y7" s="13">
        <v>1496366</v>
      </c>
      <c r="Z7" s="13">
        <v>1253324</v>
      </c>
      <c r="AA7" s="13">
        <v>1164225</v>
      </c>
      <c r="AB7" s="13">
        <v>1054899</v>
      </c>
      <c r="AC7" s="13">
        <v>1374933</v>
      </c>
      <c r="AD7" s="13">
        <v>1005329</v>
      </c>
      <c r="AE7" s="13"/>
      <c r="AF7" s="13"/>
      <c r="AG7" s="13"/>
      <c r="AH7" s="13"/>
      <c r="AI7" s="13"/>
    </row>
    <row r="8" spans="1:35" x14ac:dyDescent="0.35">
      <c r="A8" t="s">
        <v>181</v>
      </c>
      <c r="B8" s="1" t="s">
        <v>182</v>
      </c>
      <c r="C8" s="1" t="s">
        <v>68</v>
      </c>
      <c r="D8" s="1" t="s">
        <v>328</v>
      </c>
      <c r="E8" s="10">
        <v>1591525</v>
      </c>
      <c r="F8" s="10">
        <v>1610163</v>
      </c>
      <c r="G8" s="10">
        <v>1917954</v>
      </c>
      <c r="H8" s="10">
        <v>2217029</v>
      </c>
      <c r="I8" s="10">
        <v>2306783</v>
      </c>
      <c r="J8" s="10">
        <v>3532951</v>
      </c>
      <c r="K8" s="10">
        <v>4307102</v>
      </c>
      <c r="L8" s="10">
        <v>3959997</v>
      </c>
      <c r="M8" s="10">
        <v>4339134</v>
      </c>
      <c r="N8" s="10">
        <v>4873484</v>
      </c>
      <c r="O8" s="10">
        <v>4719816</v>
      </c>
      <c r="P8" s="13">
        <v>4546832</v>
      </c>
      <c r="Q8" s="13">
        <v>5577619</v>
      </c>
      <c r="R8" s="13">
        <v>5328450</v>
      </c>
      <c r="S8" s="13">
        <v>3850797</v>
      </c>
      <c r="T8" s="13">
        <v>4788227</v>
      </c>
      <c r="U8" s="13">
        <v>4882049</v>
      </c>
      <c r="V8" s="13">
        <v>5083685</v>
      </c>
      <c r="W8" s="13">
        <v>5176140</v>
      </c>
      <c r="X8" s="13">
        <v>5302466</v>
      </c>
      <c r="Y8" s="13">
        <v>5600606</v>
      </c>
      <c r="Z8" s="13">
        <v>5902086</v>
      </c>
      <c r="AA8" s="13">
        <v>6565069</v>
      </c>
      <c r="AB8" s="13">
        <v>6784190</v>
      </c>
      <c r="AC8" s="13">
        <v>6820634</v>
      </c>
      <c r="AD8" s="13">
        <v>6746047</v>
      </c>
      <c r="AE8" s="13"/>
      <c r="AF8" s="13"/>
      <c r="AG8" s="13"/>
      <c r="AH8" s="13"/>
      <c r="AI8" s="13"/>
    </row>
    <row r="9" spans="1:35" x14ac:dyDescent="0.35">
      <c r="A9" t="s">
        <v>181</v>
      </c>
      <c r="B9" s="1" t="s">
        <v>182</v>
      </c>
      <c r="C9" s="1" t="s">
        <v>68</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row>
    <row r="10" spans="1:35" x14ac:dyDescent="0.35">
      <c r="A10" t="s">
        <v>181</v>
      </c>
      <c r="B10" s="1" t="s">
        <v>182</v>
      </c>
      <c r="C10" s="1" t="s">
        <v>68</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35">
      <c r="A11" t="s">
        <v>181</v>
      </c>
      <c r="B11" s="1" t="s">
        <v>182</v>
      </c>
      <c r="C11" s="1" t="s">
        <v>68</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35">
      <c r="A12" t="s">
        <v>181</v>
      </c>
      <c r="B12" s="1" t="s">
        <v>182</v>
      </c>
      <c r="C12" s="1" t="s">
        <v>68</v>
      </c>
      <c r="E12" s="10"/>
      <c r="F12" s="10"/>
      <c r="G12" s="10"/>
      <c r="H12" s="10"/>
      <c r="I12" s="10"/>
      <c r="J12" s="10"/>
      <c r="K12" s="10"/>
      <c r="L12" s="10"/>
      <c r="M12" s="10"/>
      <c r="N12" s="10"/>
      <c r="O12" s="10"/>
      <c r="P12" s="13"/>
      <c r="Q12" s="13"/>
      <c r="R12" s="13"/>
      <c r="S12" s="13"/>
      <c r="T12" s="13"/>
      <c r="U12" s="13"/>
      <c r="V12" s="13"/>
      <c r="W12" s="13"/>
      <c r="X12" s="13"/>
      <c r="Y12" s="13"/>
      <c r="Z12" s="13"/>
      <c r="AA12" s="13"/>
      <c r="AB12" s="13"/>
      <c r="AC12" s="13"/>
      <c r="AD12" s="13"/>
      <c r="AE12" s="13"/>
      <c r="AF12" s="13"/>
      <c r="AG12" s="13"/>
      <c r="AH12" s="13"/>
      <c r="AI12" s="13"/>
    </row>
    <row r="13" spans="1:35" x14ac:dyDescent="0.35">
      <c r="A13" t="s">
        <v>181</v>
      </c>
      <c r="B13" s="1" t="s">
        <v>182</v>
      </c>
      <c r="C13" s="1" t="s">
        <v>68</v>
      </c>
      <c r="E13" s="10"/>
      <c r="F13" s="10"/>
      <c r="G13" s="10"/>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3"/>
    </row>
    <row r="14" spans="1:35" x14ac:dyDescent="0.35">
      <c r="A14" t="s">
        <v>181</v>
      </c>
      <c r="B14" s="1" t="s">
        <v>182</v>
      </c>
      <c r="C14" s="7" t="s">
        <v>68</v>
      </c>
      <c r="D14" s="7" t="s">
        <v>69</v>
      </c>
      <c r="E14" s="15">
        <f t="shared" ref="E14:J14" si="0">SUM(E3:E13)</f>
        <v>11165467</v>
      </c>
      <c r="F14" s="15">
        <f t="shared" si="0"/>
        <v>11358537</v>
      </c>
      <c r="G14" s="15">
        <f t="shared" si="0"/>
        <v>12238375</v>
      </c>
      <c r="H14" s="15">
        <f t="shared" si="0"/>
        <v>14658004</v>
      </c>
      <c r="I14" s="15">
        <f t="shared" si="0"/>
        <v>14555237</v>
      </c>
      <c r="J14" s="15">
        <f t="shared" si="0"/>
        <v>16461784</v>
      </c>
      <c r="K14" s="12">
        <f>19340823</f>
        <v>19340823</v>
      </c>
      <c r="L14" s="15">
        <f t="shared" ref="L14:AG14" si="1">SUM(L3:L13)</f>
        <v>19372528</v>
      </c>
      <c r="M14" s="12">
        <v>19260803</v>
      </c>
      <c r="N14" s="12">
        <v>22046234</v>
      </c>
      <c r="O14" s="12">
        <v>21347459</v>
      </c>
      <c r="P14" s="12">
        <f>22061003</f>
        <v>22061003</v>
      </c>
      <c r="Q14" s="15">
        <f>SUM(Q3:Q13)</f>
        <v>24378043</v>
      </c>
      <c r="R14" s="15">
        <f>SUM(R3:R13)</f>
        <v>25737172</v>
      </c>
      <c r="S14" s="12">
        <v>24814724</v>
      </c>
      <c r="T14" s="15">
        <f>SUM(T3:T13)</f>
        <v>27062423</v>
      </c>
      <c r="U14" s="15">
        <f>SUM(U3:U13)</f>
        <v>27337456</v>
      </c>
      <c r="V14" s="15">
        <f>SUM(V3:V13)</f>
        <v>30553658</v>
      </c>
      <c r="W14" s="15">
        <f>SUM(W3:W13)</f>
        <v>32397168</v>
      </c>
      <c r="X14" s="12">
        <f>35755714</f>
        <v>35755714</v>
      </c>
      <c r="Y14" s="15">
        <f>SUM(Y3:Y13)</f>
        <v>38013264</v>
      </c>
      <c r="Z14" s="15">
        <f>SUM(Z3:Z13)</f>
        <v>39839909</v>
      </c>
      <c r="AA14" s="15">
        <f>SUM(AA3:AA13)</f>
        <v>43334281</v>
      </c>
      <c r="AB14" s="15">
        <f>SUM(AB3:AB13)</f>
        <v>43877982</v>
      </c>
      <c r="AC14" s="15">
        <f>SUM(AC3:AC13)</f>
        <v>42083416</v>
      </c>
      <c r="AD14" s="15">
        <f t="shared" si="1"/>
        <v>41478859</v>
      </c>
      <c r="AE14" s="15">
        <f t="shared" si="1"/>
        <v>0</v>
      </c>
      <c r="AF14" s="15">
        <f t="shared" si="1"/>
        <v>0</v>
      </c>
      <c r="AG14" s="15">
        <f t="shared" si="1"/>
        <v>0</v>
      </c>
      <c r="AH14" s="15">
        <f t="shared" ref="AH14:AI14" si="2">SUM(AH3:AH13)</f>
        <v>0</v>
      </c>
      <c r="AI14" s="15">
        <f t="shared" si="2"/>
        <v>0</v>
      </c>
    </row>
    <row r="15" spans="1:35" x14ac:dyDescent="0.35">
      <c r="A15" t="s">
        <v>181</v>
      </c>
      <c r="B15" s="1" t="s">
        <v>182</v>
      </c>
      <c r="C15" s="1" t="s">
        <v>70</v>
      </c>
      <c r="D15" s="1" t="s">
        <v>329</v>
      </c>
      <c r="E15" s="13"/>
      <c r="F15" s="13"/>
      <c r="G15" s="13"/>
      <c r="H15" s="13"/>
      <c r="I15" s="13"/>
      <c r="J15" s="13"/>
      <c r="K15" s="13"/>
      <c r="L15" s="13"/>
      <c r="M15" s="13"/>
      <c r="N15" s="13"/>
      <c r="O15" s="13"/>
      <c r="P15" s="13"/>
      <c r="Q15" s="13"/>
      <c r="R15" s="13"/>
      <c r="S15" s="13"/>
      <c r="T15" s="13">
        <v>4923073</v>
      </c>
      <c r="U15" s="13">
        <v>5498654</v>
      </c>
      <c r="V15" s="13">
        <v>5882059</v>
      </c>
      <c r="W15" s="13">
        <v>6610838</v>
      </c>
      <c r="X15" s="13">
        <v>7186719</v>
      </c>
      <c r="Y15" s="13">
        <v>7148992</v>
      </c>
      <c r="Z15" s="13">
        <v>7440085</v>
      </c>
      <c r="AA15" s="13">
        <v>7458052</v>
      </c>
      <c r="AB15" s="13">
        <v>7613080</v>
      </c>
      <c r="AC15" s="13">
        <v>7406311</v>
      </c>
      <c r="AD15" s="13">
        <v>6831809</v>
      </c>
      <c r="AE15" s="13"/>
      <c r="AF15" s="13"/>
      <c r="AG15" s="13"/>
      <c r="AH15" s="13"/>
      <c r="AI15" s="13"/>
    </row>
    <row r="16" spans="1:35" x14ac:dyDescent="0.35">
      <c r="A16" t="s">
        <v>181</v>
      </c>
      <c r="B16" s="1" t="s">
        <v>182</v>
      </c>
      <c r="C16" s="1" t="s">
        <v>70</v>
      </c>
      <c r="D16" s="1" t="s">
        <v>330</v>
      </c>
      <c r="E16" s="13"/>
      <c r="F16" s="13"/>
      <c r="G16" s="13"/>
      <c r="H16" s="13"/>
      <c r="I16" s="13"/>
      <c r="J16" s="13"/>
      <c r="K16" s="13"/>
      <c r="L16" s="13"/>
      <c r="M16" s="13"/>
      <c r="N16" s="13"/>
      <c r="O16" s="13"/>
      <c r="P16" s="13"/>
      <c r="Q16" s="13"/>
      <c r="R16" s="13"/>
      <c r="S16" s="13"/>
      <c r="T16" s="13">
        <v>5362220</v>
      </c>
      <c r="U16" s="13">
        <v>5723995</v>
      </c>
      <c r="V16" s="13">
        <v>6444769</v>
      </c>
      <c r="W16" s="13">
        <v>7054059</v>
      </c>
      <c r="X16" s="13">
        <v>7442055</v>
      </c>
      <c r="Y16" s="13">
        <v>7572293</v>
      </c>
      <c r="Z16" s="13">
        <v>6315383</v>
      </c>
      <c r="AA16" s="13">
        <v>5952920</v>
      </c>
      <c r="AB16" s="13">
        <v>6262839</v>
      </c>
      <c r="AC16" s="13">
        <v>6612423</v>
      </c>
      <c r="AD16" s="13">
        <v>6801014</v>
      </c>
      <c r="AE16" s="13"/>
      <c r="AF16" s="13"/>
      <c r="AG16" s="13"/>
      <c r="AH16" s="13"/>
      <c r="AI16" s="13"/>
    </row>
    <row r="17" spans="1:35" x14ac:dyDescent="0.35">
      <c r="A17" t="s">
        <v>181</v>
      </c>
      <c r="B17" s="1" t="s">
        <v>182</v>
      </c>
      <c r="C17" s="1" t="s">
        <v>70</v>
      </c>
      <c r="D17" s="1" t="s">
        <v>331</v>
      </c>
      <c r="E17" s="13"/>
      <c r="F17" s="13"/>
      <c r="G17" s="13"/>
      <c r="H17" s="13"/>
      <c r="I17" s="13"/>
      <c r="J17" s="13"/>
      <c r="K17" s="13"/>
      <c r="L17" s="13"/>
      <c r="M17" s="13"/>
      <c r="N17" s="13"/>
      <c r="O17" s="13"/>
      <c r="P17" s="13"/>
      <c r="Q17" s="13"/>
      <c r="R17" s="13"/>
      <c r="S17" s="13"/>
      <c r="T17" s="13">
        <v>5837303</v>
      </c>
      <c r="U17" s="13">
        <v>5940263</v>
      </c>
      <c r="V17" s="13">
        <v>6889509</v>
      </c>
      <c r="W17" s="13">
        <v>6836312</v>
      </c>
      <c r="X17" s="13">
        <v>7291224</v>
      </c>
      <c r="Y17" s="13">
        <v>7435357</v>
      </c>
      <c r="Z17" s="13">
        <v>7443225</v>
      </c>
      <c r="AA17" s="13">
        <v>8585335</v>
      </c>
      <c r="AB17" s="13">
        <v>13142930</v>
      </c>
      <c r="AC17" s="13">
        <v>9259388</v>
      </c>
      <c r="AD17" s="13">
        <v>10339073</v>
      </c>
      <c r="AE17" s="13"/>
      <c r="AF17" s="13"/>
      <c r="AG17" s="13"/>
      <c r="AH17" s="13"/>
      <c r="AI17" s="13"/>
    </row>
    <row r="18" spans="1:35" x14ac:dyDescent="0.35">
      <c r="A18" t="s">
        <v>181</v>
      </c>
      <c r="B18" s="1" t="s">
        <v>182</v>
      </c>
      <c r="C18" s="1" t="s">
        <v>70</v>
      </c>
      <c r="D18" s="1" t="s">
        <v>332</v>
      </c>
      <c r="E18" s="13"/>
      <c r="F18" s="13"/>
      <c r="G18" s="13"/>
      <c r="H18" s="13"/>
      <c r="I18" s="13"/>
      <c r="J18" s="13"/>
      <c r="K18" s="13"/>
      <c r="L18" s="13"/>
      <c r="M18" s="13"/>
      <c r="N18" s="13"/>
      <c r="O18" s="13"/>
      <c r="P18" s="13"/>
      <c r="Q18" s="13"/>
      <c r="R18" s="13"/>
      <c r="S18" s="13"/>
      <c r="T18" s="13">
        <v>2410837</v>
      </c>
      <c r="U18" s="13">
        <v>2553761</v>
      </c>
      <c r="V18" s="13">
        <v>1744872</v>
      </c>
      <c r="W18" s="13">
        <v>1800224</v>
      </c>
      <c r="X18" s="13">
        <v>2087643</v>
      </c>
      <c r="Y18" s="13">
        <v>2074678</v>
      </c>
      <c r="Z18" s="13">
        <v>3123682</v>
      </c>
      <c r="AA18" s="13">
        <v>2944895</v>
      </c>
      <c r="AB18" s="13">
        <v>3482557</v>
      </c>
      <c r="AC18" s="13">
        <v>3537190</v>
      </c>
      <c r="AD18" s="13">
        <v>3402720</v>
      </c>
      <c r="AE18" s="13"/>
      <c r="AF18" s="13"/>
      <c r="AG18" s="13"/>
      <c r="AH18" s="13"/>
      <c r="AI18" s="13"/>
    </row>
    <row r="19" spans="1:35" x14ac:dyDescent="0.35">
      <c r="A19" t="s">
        <v>181</v>
      </c>
      <c r="B19" s="1" t="s">
        <v>182</v>
      </c>
      <c r="C19" s="1" t="s">
        <v>70</v>
      </c>
      <c r="D19" s="1" t="s">
        <v>333</v>
      </c>
      <c r="E19" s="13"/>
      <c r="F19" s="13"/>
      <c r="G19" s="13"/>
      <c r="H19" s="13"/>
      <c r="I19" s="13"/>
      <c r="J19" s="13"/>
      <c r="K19" s="13"/>
      <c r="L19" s="13"/>
      <c r="M19" s="13"/>
      <c r="N19" s="13"/>
      <c r="O19" s="13"/>
      <c r="P19" s="13"/>
      <c r="Q19" s="13"/>
      <c r="R19" s="13"/>
      <c r="S19" s="13">
        <v>0</v>
      </c>
      <c r="T19" s="13">
        <v>4646613</v>
      </c>
      <c r="U19" s="13">
        <v>4850740</v>
      </c>
      <c r="V19" s="13">
        <v>5069462</v>
      </c>
      <c r="W19" s="13">
        <v>5078056</v>
      </c>
      <c r="X19" s="13">
        <v>5535615</v>
      </c>
      <c r="Y19" s="13">
        <v>5743481</v>
      </c>
      <c r="Z19" s="13">
        <v>6112987</v>
      </c>
      <c r="AA19" s="13">
        <v>6428781</v>
      </c>
      <c r="AB19" s="13">
        <v>6181216</v>
      </c>
      <c r="AC19" s="13">
        <v>7224892</v>
      </c>
      <c r="AD19" s="13">
        <v>7296865</v>
      </c>
      <c r="AE19" s="13"/>
      <c r="AF19" s="13"/>
      <c r="AG19" s="13"/>
      <c r="AH19" s="13"/>
      <c r="AI19" s="13"/>
    </row>
    <row r="20" spans="1:35" x14ac:dyDescent="0.35">
      <c r="A20" t="s">
        <v>181</v>
      </c>
      <c r="B20" s="1" t="s">
        <v>182</v>
      </c>
      <c r="C20" s="1" t="s">
        <v>70</v>
      </c>
      <c r="D20" s="1" t="s">
        <v>436</v>
      </c>
      <c r="E20" s="13">
        <v>6025434</v>
      </c>
      <c r="F20" s="13">
        <v>6298664</v>
      </c>
      <c r="G20" s="13">
        <v>7051914</v>
      </c>
      <c r="H20" s="13">
        <v>7593617</v>
      </c>
      <c r="I20" s="13">
        <v>7970949</v>
      </c>
      <c r="J20" s="13">
        <v>8846695</v>
      </c>
      <c r="K20" s="13">
        <v>9376152</v>
      </c>
      <c r="L20" s="13">
        <v>9647527</v>
      </c>
      <c r="M20" s="13">
        <v>10437329</v>
      </c>
      <c r="N20" s="13">
        <v>11213043</v>
      </c>
      <c r="O20" s="13">
        <v>14644805</v>
      </c>
      <c r="P20" s="13">
        <v>15722603</v>
      </c>
      <c r="Q20" s="13">
        <v>15667238</v>
      </c>
      <c r="R20" s="13">
        <v>16687655</v>
      </c>
      <c r="S20" s="13">
        <v>18020654</v>
      </c>
      <c r="T20" s="13"/>
      <c r="U20" s="13"/>
      <c r="V20" s="13"/>
      <c r="W20" s="13"/>
      <c r="X20" s="13"/>
      <c r="Y20" s="13"/>
      <c r="Z20" s="13"/>
      <c r="AA20" s="13"/>
      <c r="AB20" s="13"/>
      <c r="AC20" s="13"/>
      <c r="AD20" s="13"/>
      <c r="AE20" s="13"/>
      <c r="AF20" s="13"/>
      <c r="AG20" s="13"/>
      <c r="AH20" s="13"/>
      <c r="AI20" s="13"/>
    </row>
    <row r="21" spans="1:35" x14ac:dyDescent="0.35">
      <c r="A21" t="s">
        <v>181</v>
      </c>
      <c r="B21" s="1" t="s">
        <v>182</v>
      </c>
      <c r="C21" s="1" t="s">
        <v>70</v>
      </c>
      <c r="D21" s="1" t="s">
        <v>437</v>
      </c>
      <c r="E21" s="13">
        <v>236707</v>
      </c>
      <c r="F21" s="13">
        <v>236708</v>
      </c>
      <c r="G21" s="13">
        <v>266707</v>
      </c>
      <c r="H21" s="13">
        <v>266707</v>
      </c>
      <c r="I21" s="13">
        <v>259382</v>
      </c>
      <c r="J21" s="13">
        <v>418508</v>
      </c>
      <c r="K21" s="13">
        <v>418508</v>
      </c>
      <c r="L21" s="13">
        <v>349232</v>
      </c>
      <c r="M21" s="13">
        <v>398058</v>
      </c>
      <c r="N21" s="13">
        <v>398058</v>
      </c>
      <c r="O21" s="13">
        <v>553533</v>
      </c>
      <c r="P21" s="13">
        <v>602758</v>
      </c>
      <c r="Q21" s="13">
        <v>619800</v>
      </c>
      <c r="R21" s="13">
        <v>747958</v>
      </c>
      <c r="S21" s="13">
        <v>747958</v>
      </c>
      <c r="T21" s="13"/>
      <c r="U21" s="13"/>
      <c r="V21" s="13"/>
      <c r="W21" s="13"/>
      <c r="X21" s="13"/>
      <c r="Y21" s="13"/>
      <c r="Z21" s="13"/>
      <c r="AA21" s="13"/>
      <c r="AB21" s="13"/>
      <c r="AC21" s="13"/>
      <c r="AD21" s="13"/>
      <c r="AE21" s="13"/>
      <c r="AF21" s="13"/>
      <c r="AG21" s="13"/>
      <c r="AH21" s="13"/>
      <c r="AI21" s="13"/>
    </row>
    <row r="22" spans="1:35" x14ac:dyDescent="0.35">
      <c r="A22" t="s">
        <v>181</v>
      </c>
      <c r="B22" s="1" t="s">
        <v>182</v>
      </c>
      <c r="C22" s="1" t="s">
        <v>70</v>
      </c>
      <c r="D22" s="1" t="s">
        <v>438</v>
      </c>
      <c r="E22" s="13">
        <v>150000</v>
      </c>
      <c r="F22" s="13">
        <v>300000</v>
      </c>
      <c r="G22" s="13">
        <v>400000</v>
      </c>
      <c r="H22" s="13">
        <v>500000</v>
      </c>
      <c r="I22" s="13">
        <v>600000</v>
      </c>
      <c r="J22" s="13">
        <v>700000</v>
      </c>
      <c r="K22" s="13">
        <v>600000</v>
      </c>
      <c r="L22" s="13">
        <v>600000</v>
      </c>
      <c r="M22" s="13">
        <v>600000</v>
      </c>
      <c r="N22" s="13">
        <v>600000</v>
      </c>
      <c r="O22" s="13">
        <v>500000</v>
      </c>
      <c r="P22" s="13">
        <v>600000</v>
      </c>
      <c r="Q22" s="13">
        <v>800000</v>
      </c>
      <c r="R22" s="13">
        <v>900000</v>
      </c>
      <c r="S22" s="13">
        <v>900000</v>
      </c>
      <c r="T22" s="13"/>
      <c r="U22" s="13"/>
      <c r="V22" s="13"/>
      <c r="W22" s="13"/>
      <c r="X22" s="13"/>
      <c r="Y22" s="13"/>
      <c r="Z22" s="13"/>
      <c r="AA22" s="13"/>
      <c r="AB22" s="13"/>
      <c r="AC22" s="13"/>
      <c r="AD22" s="13"/>
      <c r="AE22" s="13"/>
      <c r="AF22" s="13"/>
      <c r="AG22" s="13"/>
      <c r="AH22" s="13"/>
      <c r="AI22" s="13"/>
    </row>
    <row r="23" spans="1:35" x14ac:dyDescent="0.35">
      <c r="A23" t="s">
        <v>181</v>
      </c>
      <c r="B23" s="1" t="s">
        <v>182</v>
      </c>
      <c r="C23" s="1" t="s">
        <v>70</v>
      </c>
      <c r="D23" s="1" t="s">
        <v>553</v>
      </c>
      <c r="E23" s="13">
        <v>1012801</v>
      </c>
      <c r="F23" s="13">
        <v>947765</v>
      </c>
      <c r="G23" s="13">
        <v>1151554</v>
      </c>
      <c r="H23" s="13">
        <v>1107016</v>
      </c>
      <c r="I23" s="13">
        <v>1280044</v>
      </c>
      <c r="J23" s="13">
        <v>1387247</v>
      </c>
      <c r="K23" s="13">
        <v>1582978</v>
      </c>
      <c r="L23" s="13">
        <v>1648461</v>
      </c>
      <c r="M23" s="13">
        <v>2067400</v>
      </c>
      <c r="N23" s="13">
        <v>2326088</v>
      </c>
      <c r="O23" s="13"/>
      <c r="P23" s="13"/>
      <c r="Q23" s="13"/>
      <c r="R23" s="13"/>
      <c r="S23" s="13"/>
      <c r="T23" s="13"/>
      <c r="U23" s="13"/>
      <c r="V23" s="13"/>
      <c r="W23" s="13"/>
      <c r="X23" s="13"/>
      <c r="Y23" s="13"/>
      <c r="Z23" s="13"/>
      <c r="AA23" s="13"/>
      <c r="AB23" s="13"/>
      <c r="AC23" s="13"/>
      <c r="AD23" s="13"/>
      <c r="AE23" s="13"/>
      <c r="AF23" s="13"/>
      <c r="AG23" s="13"/>
      <c r="AH23" s="13"/>
      <c r="AI23" s="13"/>
    </row>
    <row r="24" spans="1:35" x14ac:dyDescent="0.35">
      <c r="A24" t="s">
        <v>181</v>
      </c>
      <c r="B24" s="1" t="s">
        <v>182</v>
      </c>
      <c r="C24" s="7" t="s">
        <v>70</v>
      </c>
      <c r="D24" s="7" t="s">
        <v>71</v>
      </c>
      <c r="E24" s="15">
        <f t="shared" ref="E24:AG24" si="3">SUM(E15:E23)</f>
        <v>7424942</v>
      </c>
      <c r="F24" s="15">
        <f t="shared" si="3"/>
        <v>7783137</v>
      </c>
      <c r="G24" s="15">
        <f t="shared" si="3"/>
        <v>8870175</v>
      </c>
      <c r="H24" s="15">
        <f t="shared" si="3"/>
        <v>9467340</v>
      </c>
      <c r="I24" s="15">
        <f t="shared" si="3"/>
        <v>10110375</v>
      </c>
      <c r="J24" s="15">
        <f t="shared" si="3"/>
        <v>11352450</v>
      </c>
      <c r="K24" s="15">
        <f t="shared" si="3"/>
        <v>11977638</v>
      </c>
      <c r="L24" s="15">
        <f t="shared" si="3"/>
        <v>12245220</v>
      </c>
      <c r="M24" s="15">
        <f t="shared" si="3"/>
        <v>13502787</v>
      </c>
      <c r="N24" s="15">
        <f t="shared" si="3"/>
        <v>14537189</v>
      </c>
      <c r="O24" s="15">
        <f t="shared" si="3"/>
        <v>15698338</v>
      </c>
      <c r="P24" s="15">
        <f t="shared" si="3"/>
        <v>16925361</v>
      </c>
      <c r="Q24" s="15">
        <f t="shared" si="3"/>
        <v>17087038</v>
      </c>
      <c r="R24" s="15">
        <f t="shared" si="3"/>
        <v>18335613</v>
      </c>
      <c r="S24" s="15">
        <f t="shared" si="3"/>
        <v>19668612</v>
      </c>
      <c r="T24" s="15">
        <f t="shared" si="3"/>
        <v>23180046</v>
      </c>
      <c r="U24" s="15">
        <f t="shared" si="3"/>
        <v>24567413</v>
      </c>
      <c r="V24" s="15">
        <f t="shared" si="3"/>
        <v>26030671</v>
      </c>
      <c r="W24" s="15">
        <f t="shared" si="3"/>
        <v>27379489</v>
      </c>
      <c r="X24" s="15">
        <f t="shared" si="3"/>
        <v>29543256</v>
      </c>
      <c r="Y24" s="15">
        <f t="shared" si="3"/>
        <v>29974801</v>
      </c>
      <c r="Z24" s="15">
        <f t="shared" si="3"/>
        <v>30435362</v>
      </c>
      <c r="AA24" s="15">
        <f t="shared" si="3"/>
        <v>31369983</v>
      </c>
      <c r="AB24" s="15">
        <f t="shared" si="3"/>
        <v>36682622</v>
      </c>
      <c r="AC24" s="15">
        <f t="shared" si="3"/>
        <v>34040204</v>
      </c>
      <c r="AD24" s="15">
        <f t="shared" si="3"/>
        <v>34671481</v>
      </c>
      <c r="AE24" s="15">
        <f t="shared" si="3"/>
        <v>0</v>
      </c>
      <c r="AF24" s="15">
        <f t="shared" si="3"/>
        <v>0</v>
      </c>
      <c r="AG24" s="15">
        <f t="shared" si="3"/>
        <v>0</v>
      </c>
      <c r="AH24" s="15">
        <f>SUM(AH15:AH23)</f>
        <v>0</v>
      </c>
      <c r="AI24" s="15">
        <f>SUM(AI15:AI23)</f>
        <v>0</v>
      </c>
    </row>
    <row r="25" spans="1:35" x14ac:dyDescent="0.35">
      <c r="A25" t="s">
        <v>181</v>
      </c>
      <c r="B25" s="1" t="s">
        <v>182</v>
      </c>
      <c r="C25" s="7" t="s">
        <v>72</v>
      </c>
      <c r="D25" s="7" t="s">
        <v>73</v>
      </c>
      <c r="E25" s="16">
        <f>E14-E24</f>
        <v>3740525</v>
      </c>
      <c r="F25" s="16">
        <f t="shared" ref="F25:AG25" si="4">F14-F24</f>
        <v>3575400</v>
      </c>
      <c r="G25" s="16">
        <f t="shared" si="4"/>
        <v>3368200</v>
      </c>
      <c r="H25" s="16">
        <f t="shared" si="4"/>
        <v>5190664</v>
      </c>
      <c r="I25" s="16">
        <f t="shared" si="4"/>
        <v>4444862</v>
      </c>
      <c r="J25" s="16">
        <f t="shared" si="4"/>
        <v>5109334</v>
      </c>
      <c r="K25" s="16">
        <f t="shared" si="4"/>
        <v>7363185</v>
      </c>
      <c r="L25" s="16">
        <f t="shared" si="4"/>
        <v>7127308</v>
      </c>
      <c r="M25" s="16">
        <f t="shared" si="4"/>
        <v>5758016</v>
      </c>
      <c r="N25" s="16">
        <f t="shared" si="4"/>
        <v>7509045</v>
      </c>
      <c r="O25" s="16">
        <f t="shared" si="4"/>
        <v>5649121</v>
      </c>
      <c r="P25" s="16">
        <f t="shared" si="4"/>
        <v>5135642</v>
      </c>
      <c r="Q25" s="16">
        <f t="shared" si="4"/>
        <v>7291005</v>
      </c>
      <c r="R25" s="16">
        <f t="shared" si="4"/>
        <v>7401559</v>
      </c>
      <c r="S25" s="16">
        <f t="shared" si="4"/>
        <v>5146112</v>
      </c>
      <c r="T25" s="16">
        <f t="shared" si="4"/>
        <v>3882377</v>
      </c>
      <c r="U25" s="16">
        <f t="shared" si="4"/>
        <v>2770043</v>
      </c>
      <c r="V25" s="16">
        <f t="shared" si="4"/>
        <v>4522987</v>
      </c>
      <c r="W25" s="16">
        <f t="shared" si="4"/>
        <v>5017679</v>
      </c>
      <c r="X25" s="16">
        <f t="shared" si="4"/>
        <v>6212458</v>
      </c>
      <c r="Y25" s="16">
        <f t="shared" si="4"/>
        <v>8038463</v>
      </c>
      <c r="Z25" s="16">
        <f t="shared" si="4"/>
        <v>9404547</v>
      </c>
      <c r="AA25" s="16">
        <f t="shared" si="4"/>
        <v>11964298</v>
      </c>
      <c r="AB25" s="16">
        <f t="shared" si="4"/>
        <v>7195360</v>
      </c>
      <c r="AC25" s="16">
        <f t="shared" si="4"/>
        <v>8043212</v>
      </c>
      <c r="AD25" s="16">
        <f t="shared" si="4"/>
        <v>6807378</v>
      </c>
      <c r="AE25" s="16">
        <f t="shared" si="4"/>
        <v>0</v>
      </c>
      <c r="AF25" s="16">
        <f t="shared" si="4"/>
        <v>0</v>
      </c>
      <c r="AG25" s="16">
        <f t="shared" si="4"/>
        <v>0</v>
      </c>
      <c r="AH25" s="16">
        <f>AH14-AH24</f>
        <v>0</v>
      </c>
      <c r="AI25" s="16">
        <f>AI14-AI24</f>
        <v>0</v>
      </c>
    </row>
    <row r="26" spans="1:35" x14ac:dyDescent="0.35">
      <c r="A26" t="s">
        <v>181</v>
      </c>
      <c r="B26" s="1" t="s">
        <v>182</v>
      </c>
      <c r="C26" s="1" t="s">
        <v>72</v>
      </c>
      <c r="D26" s="1" t="s">
        <v>334</v>
      </c>
      <c r="E26" s="13"/>
      <c r="F26" s="13"/>
      <c r="G26" s="13"/>
      <c r="H26" s="13"/>
      <c r="I26" s="13"/>
      <c r="J26" s="13"/>
      <c r="K26" s="13"/>
      <c r="L26" s="13"/>
      <c r="M26" s="13"/>
      <c r="N26" s="13"/>
      <c r="O26" s="13"/>
      <c r="P26" s="13">
        <v>0</v>
      </c>
      <c r="Q26" s="13">
        <v>226740</v>
      </c>
      <c r="R26" s="13">
        <v>-226740</v>
      </c>
      <c r="S26" s="13">
        <v>392328</v>
      </c>
      <c r="T26" s="13">
        <v>693412</v>
      </c>
      <c r="U26" s="13">
        <v>305433</v>
      </c>
      <c r="V26" s="13">
        <v>821659</v>
      </c>
      <c r="W26" s="13">
        <v>1251481</v>
      </c>
      <c r="X26" s="13">
        <v>1301200</v>
      </c>
      <c r="Y26" s="13">
        <v>979459</v>
      </c>
      <c r="Z26" s="13">
        <v>558669</v>
      </c>
      <c r="AA26" s="13">
        <v>248713</v>
      </c>
      <c r="AB26" s="13">
        <v>190516</v>
      </c>
      <c r="AC26" s="13">
        <v>132925</v>
      </c>
      <c r="AD26" s="13">
        <v>77229</v>
      </c>
      <c r="AE26" s="13"/>
      <c r="AF26" s="13"/>
      <c r="AG26" s="13"/>
      <c r="AH26" s="13"/>
      <c r="AI26" s="13"/>
    </row>
    <row r="27" spans="1:35" x14ac:dyDescent="0.35">
      <c r="A27" t="s">
        <v>181</v>
      </c>
      <c r="B27" s="1" t="s">
        <v>182</v>
      </c>
      <c r="C27" s="1" t="s">
        <v>72</v>
      </c>
      <c r="D27" s="1" t="s">
        <v>335</v>
      </c>
      <c r="E27" s="13">
        <v>-1123347</v>
      </c>
      <c r="F27" s="13">
        <v>-1066110</v>
      </c>
      <c r="G27" s="13">
        <v>-1178352</v>
      </c>
      <c r="H27" s="13">
        <v>-1289727</v>
      </c>
      <c r="I27" s="13">
        <v>-1322426</v>
      </c>
      <c r="J27" s="13">
        <v>-1209482</v>
      </c>
      <c r="K27" s="13">
        <v>-1773061</v>
      </c>
      <c r="L27" s="13">
        <v>-1744337</v>
      </c>
      <c r="M27" s="13">
        <v>-1643789</v>
      </c>
      <c r="N27" s="13">
        <v>-1966752</v>
      </c>
      <c r="O27" s="13">
        <v>-1895955</v>
      </c>
      <c r="P27" s="13">
        <v>-1561951</v>
      </c>
      <c r="Q27" s="13">
        <v>-1553285</v>
      </c>
      <c r="R27" s="13">
        <v>-1585611</v>
      </c>
      <c r="S27" s="13">
        <v>-1688428</v>
      </c>
      <c r="T27" s="13">
        <v>-1781769</v>
      </c>
      <c r="U27" s="13">
        <v>-1549848</v>
      </c>
      <c r="V27" s="13">
        <v>-1928964</v>
      </c>
      <c r="W27" s="13">
        <v>-1984770</v>
      </c>
      <c r="X27" s="13">
        <v>-2168563</v>
      </c>
      <c r="Y27" s="13">
        <v>-1908769</v>
      </c>
      <c r="Z27" s="13">
        <v>-2134350</v>
      </c>
      <c r="AA27" s="13">
        <v>-1924973</v>
      </c>
      <c r="AB27" s="13">
        <v>-1727048</v>
      </c>
      <c r="AC27" s="13">
        <v>-1392159</v>
      </c>
      <c r="AD27" s="13">
        <v>-1358583</v>
      </c>
      <c r="AE27" s="13"/>
      <c r="AF27" s="13"/>
      <c r="AG27" s="13"/>
      <c r="AH27" s="13"/>
      <c r="AI27" s="13"/>
    </row>
    <row r="28" spans="1:35" x14ac:dyDescent="0.35">
      <c r="A28" t="s">
        <v>181</v>
      </c>
      <c r="B28" s="1" t="s">
        <v>182</v>
      </c>
      <c r="C28" s="1" t="s">
        <v>72</v>
      </c>
      <c r="D28" s="1" t="s">
        <v>336</v>
      </c>
      <c r="E28" s="13">
        <v>59389</v>
      </c>
      <c r="F28" s="13">
        <v>41643</v>
      </c>
      <c r="G28" s="13">
        <v>35495</v>
      </c>
      <c r="H28" s="13">
        <v>42920</v>
      </c>
      <c r="I28" s="13">
        <v>44475</v>
      </c>
      <c r="J28" s="13">
        <v>30383</v>
      </c>
      <c r="K28" s="13">
        <v>56397</v>
      </c>
      <c r="L28" s="13">
        <v>92797</v>
      </c>
      <c r="M28" s="13">
        <v>50134</v>
      </c>
      <c r="N28" s="13">
        <v>62063</v>
      </c>
      <c r="O28" s="13">
        <v>60205</v>
      </c>
      <c r="P28" s="13">
        <v>35810</v>
      </c>
      <c r="Q28" s="13">
        <v>138270</v>
      </c>
      <c r="R28" s="13">
        <v>77785</v>
      </c>
      <c r="S28" s="13">
        <v>40702</v>
      </c>
      <c r="T28" s="13">
        <v>17787</v>
      </c>
      <c r="U28" s="13">
        <v>445935</v>
      </c>
      <c r="V28" s="13">
        <v>270691</v>
      </c>
      <c r="W28" s="13">
        <v>272007</v>
      </c>
      <c r="X28" s="13">
        <v>374011</v>
      </c>
      <c r="Y28" s="13">
        <v>259851</v>
      </c>
      <c r="Z28" s="13">
        <v>227711</v>
      </c>
      <c r="AA28" s="13">
        <v>300832</v>
      </c>
      <c r="AB28" s="13">
        <v>363941</v>
      </c>
      <c r="AC28" s="13">
        <v>346241</v>
      </c>
      <c r="AD28" s="13">
        <v>263931</v>
      </c>
      <c r="AE28" s="13"/>
      <c r="AF28" s="13"/>
      <c r="AG28" s="13"/>
      <c r="AH28" s="13"/>
      <c r="AI28" s="13"/>
    </row>
    <row r="29" spans="1:35" x14ac:dyDescent="0.35">
      <c r="A29" t="s">
        <v>181</v>
      </c>
      <c r="B29" s="1" t="s">
        <v>182</v>
      </c>
      <c r="C29" s="1" t="s">
        <v>72</v>
      </c>
      <c r="D29" s="1" t="s">
        <v>337</v>
      </c>
      <c r="E29" s="13">
        <v>-15203</v>
      </c>
      <c r="F29" s="13">
        <v>-14802</v>
      </c>
      <c r="G29" s="13">
        <v>-33729</v>
      </c>
      <c r="H29" s="13">
        <v>-29835</v>
      </c>
      <c r="I29" s="13">
        <v>-98134</v>
      </c>
      <c r="J29" s="13">
        <v>-46621</v>
      </c>
      <c r="K29" s="13">
        <v>-99580</v>
      </c>
      <c r="L29" s="13">
        <v>-113336</v>
      </c>
      <c r="M29" s="13">
        <v>-59055</v>
      </c>
      <c r="N29" s="13">
        <v>-43774</v>
      </c>
      <c r="O29" s="13">
        <v>-53412</v>
      </c>
      <c r="P29" s="13">
        <v>-50717</v>
      </c>
      <c r="Q29" s="13">
        <v>-29477</v>
      </c>
      <c r="R29" s="13">
        <v>-50471</v>
      </c>
      <c r="S29" s="13">
        <v>-251463</v>
      </c>
      <c r="T29" s="13">
        <v>-201486</v>
      </c>
      <c r="U29" s="13">
        <v>-224130</v>
      </c>
      <c r="V29" s="13">
        <v>-200592</v>
      </c>
      <c r="W29" s="13">
        <v>-187835</v>
      </c>
      <c r="X29" s="13">
        <v>-188387</v>
      </c>
      <c r="Y29" s="13">
        <v>-314256</v>
      </c>
      <c r="Z29" s="13">
        <v>-463856</v>
      </c>
      <c r="AA29" s="13">
        <v>-60616</v>
      </c>
      <c r="AB29" s="13">
        <v>-402565</v>
      </c>
      <c r="AC29" s="13">
        <v>-736156</v>
      </c>
      <c r="AD29" s="13">
        <v>-108473</v>
      </c>
      <c r="AE29" s="13"/>
      <c r="AF29" s="13"/>
      <c r="AG29" s="13"/>
      <c r="AH29" s="13"/>
      <c r="AI29" s="13"/>
    </row>
    <row r="30" spans="1:35" x14ac:dyDescent="0.35">
      <c r="A30" t="s">
        <v>181</v>
      </c>
      <c r="B30" s="1" t="s">
        <v>182</v>
      </c>
      <c r="C30" s="1" t="s">
        <v>72</v>
      </c>
      <c r="D30" s="1" t="s">
        <v>338</v>
      </c>
      <c r="E30" s="13"/>
      <c r="F30" s="13"/>
      <c r="T30" s="13">
        <v>-47047</v>
      </c>
      <c r="U30" s="13">
        <v>-7376</v>
      </c>
      <c r="V30" s="13">
        <v>-57612</v>
      </c>
      <c r="W30" s="1">
        <v>12213</v>
      </c>
      <c r="X30" s="13">
        <v>-306756</v>
      </c>
      <c r="Y30" s="13">
        <v>-188409</v>
      </c>
      <c r="Z30" s="13">
        <v>19379</v>
      </c>
      <c r="AA30" s="13">
        <v>30565</v>
      </c>
      <c r="AB30" s="13">
        <v>51532</v>
      </c>
      <c r="AC30" s="13">
        <v>-33805</v>
      </c>
      <c r="AD30" s="13">
        <v>41543</v>
      </c>
      <c r="AE30" s="13"/>
      <c r="AF30" s="13"/>
      <c r="AG30" s="13"/>
      <c r="AH30" s="13"/>
      <c r="AI30" s="13"/>
    </row>
    <row r="31" spans="1:35" x14ac:dyDescent="0.35">
      <c r="A31" t="s">
        <v>181</v>
      </c>
      <c r="B31" s="1" t="s">
        <v>182</v>
      </c>
      <c r="C31" s="1" t="s">
        <v>72</v>
      </c>
      <c r="D31" s="1" t="s">
        <v>610</v>
      </c>
      <c r="E31" s="13">
        <v>1339417</v>
      </c>
      <c r="F31" s="13">
        <v>1303843</v>
      </c>
      <c r="G31" s="13">
        <v>768444</v>
      </c>
      <c r="H31" s="13">
        <v>536069</v>
      </c>
      <c r="I31" s="13">
        <v>379001</v>
      </c>
      <c r="J31" s="13">
        <v>391397</v>
      </c>
      <c r="K31" s="13">
        <v>1008441</v>
      </c>
      <c r="L31" s="13">
        <v>1404983</v>
      </c>
      <c r="M31" s="13">
        <v>1306731</v>
      </c>
      <c r="N31" s="13">
        <v>1565583</v>
      </c>
      <c r="O31" s="13">
        <v>1518573</v>
      </c>
      <c r="P31" s="13">
        <v>1005828</v>
      </c>
      <c r="Q31" s="13">
        <v>989306</v>
      </c>
      <c r="R31" s="13">
        <v>831422</v>
      </c>
      <c r="S31" s="13">
        <v>643199</v>
      </c>
      <c r="T31" s="13"/>
      <c r="U31" s="13"/>
      <c r="V31" s="13"/>
      <c r="X31" s="13"/>
      <c r="Y31" s="13"/>
      <c r="Z31" s="13"/>
      <c r="AA31" s="13"/>
      <c r="AB31" s="13"/>
      <c r="AC31" s="13"/>
      <c r="AD31" s="13"/>
      <c r="AE31" s="13"/>
      <c r="AF31" s="13"/>
      <c r="AG31" s="13"/>
      <c r="AH31" s="13"/>
      <c r="AI31" s="13"/>
    </row>
    <row r="32" spans="1:35" x14ac:dyDescent="0.35">
      <c r="A32" t="s">
        <v>181</v>
      </c>
      <c r="B32" s="1" t="s">
        <v>182</v>
      </c>
      <c r="D32" s="1" t="s">
        <v>453</v>
      </c>
      <c r="E32" s="13"/>
      <c r="F32" s="13"/>
      <c r="G32" s="13"/>
      <c r="H32" s="13"/>
      <c r="I32" s="13"/>
      <c r="J32" s="13"/>
      <c r="K32" s="13"/>
      <c r="L32" s="13"/>
      <c r="M32" s="13"/>
      <c r="N32" s="13"/>
      <c r="O32" s="13"/>
      <c r="P32" s="13" t="s">
        <v>388</v>
      </c>
      <c r="Q32" s="13">
        <v>55295</v>
      </c>
      <c r="R32" s="13"/>
      <c r="S32" s="13"/>
      <c r="T32" s="13"/>
      <c r="U32" s="13"/>
      <c r="V32" s="13"/>
      <c r="X32" s="13"/>
      <c r="Y32" s="13"/>
      <c r="Z32" s="13"/>
      <c r="AA32" s="13"/>
      <c r="AB32" s="13"/>
      <c r="AC32" s="13"/>
      <c r="AD32" s="13"/>
      <c r="AE32" s="13"/>
      <c r="AF32" s="13"/>
      <c r="AG32" s="13"/>
      <c r="AH32" s="13"/>
      <c r="AI32" s="13"/>
    </row>
    <row r="33" spans="1:35" x14ac:dyDescent="0.35">
      <c r="A33" t="s">
        <v>181</v>
      </c>
      <c r="B33" s="1" t="s">
        <v>182</v>
      </c>
      <c r="C33" s="7" t="s">
        <v>72</v>
      </c>
      <c r="D33" s="7" t="s">
        <v>74</v>
      </c>
      <c r="E33" s="15">
        <f t="shared" ref="E33:P33" si="5">SUM(E26:E31)</f>
        <v>260256</v>
      </c>
      <c r="F33" s="15">
        <f t="shared" si="5"/>
        <v>264574</v>
      </c>
      <c r="G33" s="15">
        <f t="shared" si="5"/>
        <v>-408142</v>
      </c>
      <c r="H33" s="15">
        <f t="shared" si="5"/>
        <v>-740573</v>
      </c>
      <c r="I33" s="15">
        <f t="shared" si="5"/>
        <v>-997084</v>
      </c>
      <c r="J33" s="15">
        <f t="shared" si="5"/>
        <v>-834323</v>
      </c>
      <c r="K33" s="15">
        <f t="shared" si="5"/>
        <v>-807803</v>
      </c>
      <c r="L33" s="15">
        <f t="shared" si="5"/>
        <v>-359893</v>
      </c>
      <c r="M33" s="15">
        <f t="shared" si="5"/>
        <v>-345979</v>
      </c>
      <c r="N33" s="15">
        <f t="shared" si="5"/>
        <v>-382880</v>
      </c>
      <c r="O33" s="15">
        <f t="shared" si="5"/>
        <v>-370589</v>
      </c>
      <c r="P33" s="15">
        <f t="shared" si="5"/>
        <v>-571030</v>
      </c>
      <c r="Q33" s="15">
        <f>SUM(Q26:Q32)</f>
        <v>-173151</v>
      </c>
      <c r="R33" s="15">
        <f>SUM(R26:R31)</f>
        <v>-953615</v>
      </c>
      <c r="S33" s="15">
        <f>SUM(S26:S31)</f>
        <v>-863662</v>
      </c>
      <c r="T33" s="15">
        <f t="shared" ref="T33:AC33" si="6">SUM(T26:T30)</f>
        <v>-1319103</v>
      </c>
      <c r="U33" s="15">
        <f t="shared" si="6"/>
        <v>-1029986</v>
      </c>
      <c r="V33" s="15">
        <f t="shared" si="6"/>
        <v>-1094818</v>
      </c>
      <c r="W33" s="15">
        <f>SUM(W26:W30)</f>
        <v>-636904</v>
      </c>
      <c r="X33" s="15">
        <f t="shared" si="6"/>
        <v>-988495</v>
      </c>
      <c r="Y33" s="15">
        <f t="shared" si="6"/>
        <v>-1172124</v>
      </c>
      <c r="Z33" s="15">
        <f t="shared" si="6"/>
        <v>-1792447</v>
      </c>
      <c r="AA33" s="15">
        <f t="shared" si="6"/>
        <v>-1405479</v>
      </c>
      <c r="AB33" s="15">
        <f t="shared" si="6"/>
        <v>-1523624</v>
      </c>
      <c r="AC33" s="15">
        <f t="shared" si="6"/>
        <v>-1682954</v>
      </c>
      <c r="AD33" s="15">
        <f>SUM(AD26:AD30)</f>
        <v>-1084353</v>
      </c>
      <c r="AE33" s="15">
        <f t="shared" ref="AE33:AI33" si="7">SUM(AE26:AE30)</f>
        <v>0</v>
      </c>
      <c r="AF33" s="15">
        <f t="shared" si="7"/>
        <v>0</v>
      </c>
      <c r="AG33" s="15">
        <f t="shared" si="7"/>
        <v>0</v>
      </c>
      <c r="AH33" s="15">
        <f t="shared" si="7"/>
        <v>0</v>
      </c>
      <c r="AI33" s="15">
        <f t="shared" si="7"/>
        <v>0</v>
      </c>
    </row>
    <row r="34" spans="1:35" x14ac:dyDescent="0.35">
      <c r="A34" t="s">
        <v>181</v>
      </c>
      <c r="B34" s="1" t="s">
        <v>182</v>
      </c>
      <c r="C34" s="7" t="s">
        <v>75</v>
      </c>
      <c r="D34" s="7" t="s">
        <v>76</v>
      </c>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35">
      <c r="A35" t="s">
        <v>181</v>
      </c>
      <c r="B35" s="1" t="s">
        <v>182</v>
      </c>
      <c r="C35" s="7" t="s">
        <v>77</v>
      </c>
      <c r="D35" s="7" t="s">
        <v>339</v>
      </c>
      <c r="E35" s="15">
        <f t="shared" ref="E35:AD35" si="8">E25+E33</f>
        <v>4000781</v>
      </c>
      <c r="F35" s="15">
        <f t="shared" si="8"/>
        <v>3839974</v>
      </c>
      <c r="G35" s="15">
        <f t="shared" si="8"/>
        <v>2960058</v>
      </c>
      <c r="H35" s="15">
        <f t="shared" si="8"/>
        <v>4450091</v>
      </c>
      <c r="I35" s="15">
        <f t="shared" si="8"/>
        <v>3447778</v>
      </c>
      <c r="J35" s="15">
        <f t="shared" si="8"/>
        <v>4275011</v>
      </c>
      <c r="K35" s="15">
        <f t="shared" si="8"/>
        <v>6555382</v>
      </c>
      <c r="L35" s="15">
        <f t="shared" si="8"/>
        <v>6767415</v>
      </c>
      <c r="M35" s="15">
        <f t="shared" si="8"/>
        <v>5412037</v>
      </c>
      <c r="N35" s="15">
        <f t="shared" si="8"/>
        <v>7126165</v>
      </c>
      <c r="O35" s="15">
        <f t="shared" si="8"/>
        <v>5278532</v>
      </c>
      <c r="P35" s="15">
        <f t="shared" si="8"/>
        <v>4564612</v>
      </c>
      <c r="Q35" s="15">
        <f t="shared" si="8"/>
        <v>7117854</v>
      </c>
      <c r="R35" s="15">
        <f t="shared" si="8"/>
        <v>6447944</v>
      </c>
      <c r="S35" s="15">
        <f t="shared" si="8"/>
        <v>4282450</v>
      </c>
      <c r="T35" s="15">
        <f t="shared" si="8"/>
        <v>2563274</v>
      </c>
      <c r="U35" s="15">
        <f t="shared" si="8"/>
        <v>1740057</v>
      </c>
      <c r="V35" s="15">
        <f t="shared" si="8"/>
        <v>3428169</v>
      </c>
      <c r="W35" s="15">
        <f t="shared" si="8"/>
        <v>4380775</v>
      </c>
      <c r="X35" s="15">
        <f t="shared" si="8"/>
        <v>5223963</v>
      </c>
      <c r="Y35" s="15">
        <f t="shared" si="8"/>
        <v>6866339</v>
      </c>
      <c r="Z35" s="15">
        <f t="shared" si="8"/>
        <v>7612100</v>
      </c>
      <c r="AA35" s="15">
        <f t="shared" si="8"/>
        <v>10558819</v>
      </c>
      <c r="AB35" s="15">
        <f t="shared" si="8"/>
        <v>5671736</v>
      </c>
      <c r="AC35" s="15">
        <f t="shared" si="8"/>
        <v>6360258</v>
      </c>
      <c r="AD35" s="15">
        <f t="shared" si="8"/>
        <v>5723025</v>
      </c>
      <c r="AE35" s="15">
        <f t="shared" ref="AE35:AI35" si="9">AE25+AE33</f>
        <v>0</v>
      </c>
      <c r="AF35" s="15">
        <f t="shared" si="9"/>
        <v>0</v>
      </c>
      <c r="AG35" s="15">
        <f t="shared" si="9"/>
        <v>0</v>
      </c>
      <c r="AH35" s="15">
        <f t="shared" si="9"/>
        <v>0</v>
      </c>
      <c r="AI35" s="15">
        <f t="shared" si="9"/>
        <v>0</v>
      </c>
    </row>
    <row r="36" spans="1:35" x14ac:dyDescent="0.35">
      <c r="A36" t="s">
        <v>181</v>
      </c>
      <c r="B36" s="1" t="s">
        <v>182</v>
      </c>
      <c r="C36" s="7" t="s">
        <v>77</v>
      </c>
      <c r="D36" s="7" t="s">
        <v>413</v>
      </c>
      <c r="E36" s="15"/>
      <c r="F36" s="15"/>
      <c r="G36" s="15"/>
      <c r="H36" s="15"/>
      <c r="I36" s="15"/>
      <c r="J36" s="15"/>
      <c r="K36" s="15"/>
      <c r="L36" s="15"/>
      <c r="M36" s="15"/>
      <c r="N36" s="15"/>
      <c r="O36" s="15"/>
      <c r="P36" s="15"/>
      <c r="Q36" s="15"/>
      <c r="R36" s="15"/>
      <c r="S36" s="15">
        <v>2195504</v>
      </c>
      <c r="T36" s="15">
        <v>2982108</v>
      </c>
      <c r="U36" s="15">
        <v>2275229</v>
      </c>
      <c r="V36" s="15">
        <v>3609453</v>
      </c>
      <c r="W36" s="15">
        <v>3736565</v>
      </c>
      <c r="X36" s="15">
        <v>6704948</v>
      </c>
      <c r="Y36" s="15">
        <v>3614179</v>
      </c>
      <c r="Z36" s="15">
        <v>2899792</v>
      </c>
      <c r="AA36" s="15">
        <v>1108874</v>
      </c>
      <c r="AB36" s="15">
        <v>1067085</v>
      </c>
      <c r="AC36" s="15">
        <v>3393196</v>
      </c>
      <c r="AD36" s="15">
        <v>843737</v>
      </c>
      <c r="AE36" s="15"/>
      <c r="AF36" s="15"/>
      <c r="AG36" s="15"/>
      <c r="AH36" s="15"/>
      <c r="AI36" s="15"/>
    </row>
    <row r="37" spans="1:35" x14ac:dyDescent="0.35">
      <c r="A37" t="s">
        <v>181</v>
      </c>
      <c r="B37" s="1" t="s">
        <v>182</v>
      </c>
      <c r="C37" s="7" t="s">
        <v>77</v>
      </c>
      <c r="D37" s="7" t="s">
        <v>340</v>
      </c>
      <c r="E37" s="15">
        <f t="shared" ref="E37:AC37" si="10">SUM(E35:E36)</f>
        <v>4000781</v>
      </c>
      <c r="F37" s="15">
        <f t="shared" si="10"/>
        <v>3839974</v>
      </c>
      <c r="G37" s="15">
        <f t="shared" si="10"/>
        <v>2960058</v>
      </c>
      <c r="H37" s="15">
        <f t="shared" si="10"/>
        <v>4450091</v>
      </c>
      <c r="I37" s="15">
        <f t="shared" si="10"/>
        <v>3447778</v>
      </c>
      <c r="J37" s="15">
        <f t="shared" si="10"/>
        <v>4275011</v>
      </c>
      <c r="K37" s="15">
        <f t="shared" si="10"/>
        <v>6555382</v>
      </c>
      <c r="L37" s="15">
        <f t="shared" si="10"/>
        <v>6767415</v>
      </c>
      <c r="M37" s="15">
        <f t="shared" si="10"/>
        <v>5412037</v>
      </c>
      <c r="N37" s="15">
        <f t="shared" si="10"/>
        <v>7126165</v>
      </c>
      <c r="O37" s="15">
        <f t="shared" si="10"/>
        <v>5278532</v>
      </c>
      <c r="P37" s="15">
        <f t="shared" si="10"/>
        <v>4564612</v>
      </c>
      <c r="Q37" s="15">
        <f t="shared" si="10"/>
        <v>7117854</v>
      </c>
      <c r="R37" s="15">
        <f t="shared" si="10"/>
        <v>6447944</v>
      </c>
      <c r="S37" s="15">
        <f t="shared" si="10"/>
        <v>6477954</v>
      </c>
      <c r="T37" s="15">
        <f t="shared" si="10"/>
        <v>5545382</v>
      </c>
      <c r="U37" s="15">
        <f t="shared" si="10"/>
        <v>4015286</v>
      </c>
      <c r="V37" s="15">
        <f t="shared" si="10"/>
        <v>7037622</v>
      </c>
      <c r="W37" s="15">
        <f t="shared" si="10"/>
        <v>8117340</v>
      </c>
      <c r="X37" s="15">
        <f t="shared" si="10"/>
        <v>11928911</v>
      </c>
      <c r="Y37" s="15">
        <f t="shared" si="10"/>
        <v>10480518</v>
      </c>
      <c r="Z37" s="15">
        <f t="shared" si="10"/>
        <v>10511892</v>
      </c>
      <c r="AA37" s="15">
        <f t="shared" si="10"/>
        <v>11667693</v>
      </c>
      <c r="AB37" s="15">
        <f t="shared" si="10"/>
        <v>6738821</v>
      </c>
      <c r="AC37" s="15">
        <f t="shared" si="10"/>
        <v>9753454</v>
      </c>
      <c r="AD37" s="15">
        <f>SUM(AD35:AD36)</f>
        <v>6566762</v>
      </c>
      <c r="AE37" s="15">
        <f t="shared" ref="AE37:AI37" si="11">SUM(AE35:AE36)</f>
        <v>0</v>
      </c>
      <c r="AF37" s="15">
        <f t="shared" si="11"/>
        <v>0</v>
      </c>
      <c r="AG37" s="15">
        <f t="shared" si="11"/>
        <v>0</v>
      </c>
      <c r="AH37" s="15">
        <f t="shared" si="11"/>
        <v>0</v>
      </c>
      <c r="AI37" s="15">
        <f t="shared" si="11"/>
        <v>0</v>
      </c>
    </row>
    <row r="38" spans="1:35" x14ac:dyDescent="0.35">
      <c r="A38" t="s">
        <v>181</v>
      </c>
      <c r="B38" s="1" t="s">
        <v>182</v>
      </c>
      <c r="C38" s="7"/>
      <c r="D38" s="7" t="s">
        <v>341</v>
      </c>
      <c r="E38" s="15"/>
      <c r="F38" s="15"/>
      <c r="G38" s="15"/>
      <c r="H38" s="15"/>
      <c r="I38" s="15"/>
      <c r="J38" s="15"/>
      <c r="K38" s="15"/>
      <c r="L38" s="15"/>
      <c r="M38" s="15"/>
      <c r="N38" s="15"/>
      <c r="O38" s="15"/>
      <c r="P38" s="15"/>
      <c r="Q38" s="15"/>
      <c r="R38" s="15"/>
      <c r="S38" s="15"/>
      <c r="T38" s="15"/>
      <c r="U38" s="15"/>
      <c r="V38" s="15"/>
      <c r="W38" s="15"/>
      <c r="X38" s="15"/>
      <c r="Z38" s="15"/>
      <c r="AA38" s="15">
        <v>1686900</v>
      </c>
      <c r="AB38" s="15"/>
      <c r="AC38" s="15"/>
      <c r="AD38" s="15"/>
      <c r="AE38" s="15"/>
      <c r="AF38" s="15"/>
      <c r="AG38" s="15"/>
      <c r="AH38" s="15"/>
      <c r="AI38" s="15"/>
    </row>
    <row r="39" spans="1:35" x14ac:dyDescent="0.35">
      <c r="A39" t="s">
        <v>181</v>
      </c>
      <c r="B39" s="1" t="s">
        <v>182</v>
      </c>
      <c r="C39" s="7" t="s">
        <v>78</v>
      </c>
      <c r="D39" s="7" t="s">
        <v>79</v>
      </c>
      <c r="E39" s="27">
        <v>60340030</v>
      </c>
      <c r="F39" s="27">
        <v>64340811</v>
      </c>
      <c r="G39" s="27">
        <v>68180785</v>
      </c>
      <c r="H39" s="27">
        <v>71140843</v>
      </c>
      <c r="I39" s="27">
        <v>75590934</v>
      </c>
      <c r="J39" s="27">
        <v>79038712</v>
      </c>
      <c r="K39" s="27">
        <v>83313724</v>
      </c>
      <c r="L39" s="27">
        <v>89869106</v>
      </c>
      <c r="M39" s="27">
        <v>96636521</v>
      </c>
      <c r="N39" s="27">
        <v>102048558</v>
      </c>
      <c r="O39" s="27">
        <v>109174723</v>
      </c>
      <c r="P39" s="27">
        <v>114453255</v>
      </c>
      <c r="Q39" s="27">
        <v>119017867</v>
      </c>
      <c r="R39" s="27">
        <v>126135721</v>
      </c>
      <c r="S39" s="27">
        <v>134868422</v>
      </c>
      <c r="T39" s="27">
        <v>121352369</v>
      </c>
      <c r="U39" s="27">
        <v>126897751</v>
      </c>
      <c r="V39" s="27">
        <v>130913037</v>
      </c>
      <c r="W39" s="27">
        <v>137950659</v>
      </c>
      <c r="X39" s="27">
        <v>146067999</v>
      </c>
      <c r="Y39" s="27">
        <v>157996910</v>
      </c>
      <c r="Z39" s="27">
        <v>168477428</v>
      </c>
      <c r="AA39" s="27">
        <v>178989320</v>
      </c>
      <c r="AB39" s="27">
        <v>192343913</v>
      </c>
      <c r="AC39" s="27">
        <v>198506885</v>
      </c>
      <c r="AD39" s="27">
        <v>208260339</v>
      </c>
      <c r="AE39" s="27"/>
      <c r="AF39" s="27"/>
      <c r="AG39" s="27"/>
      <c r="AH39" s="27"/>
      <c r="AI39" s="27"/>
    </row>
    <row r="40" spans="1:35" x14ac:dyDescent="0.35">
      <c r="A40" t="s">
        <v>181</v>
      </c>
      <c r="B40" s="1" t="s">
        <v>182</v>
      </c>
      <c r="C40" s="7" t="s">
        <v>78</v>
      </c>
      <c r="D40" s="7" t="s">
        <v>80</v>
      </c>
      <c r="E40" s="27">
        <v>64340811</v>
      </c>
      <c r="F40" s="27">
        <v>68180785</v>
      </c>
      <c r="G40" s="27">
        <v>71140843</v>
      </c>
      <c r="H40" s="27">
        <v>75590934</v>
      </c>
      <c r="I40" s="27">
        <v>79038712</v>
      </c>
      <c r="J40" s="27">
        <v>83313724</v>
      </c>
      <c r="K40" s="27">
        <v>89869106</v>
      </c>
      <c r="L40" s="27">
        <v>96636521</v>
      </c>
      <c r="M40" s="27">
        <v>102048558</v>
      </c>
      <c r="N40" s="27">
        <v>109174723</v>
      </c>
      <c r="O40" s="27">
        <v>114453255</v>
      </c>
      <c r="P40" s="27">
        <v>119017867</v>
      </c>
      <c r="Q40" s="27">
        <v>126135721</v>
      </c>
      <c r="R40" s="27">
        <v>132633655</v>
      </c>
      <c r="S40" s="27">
        <v>141346376</v>
      </c>
      <c r="T40" s="27">
        <v>126897751</v>
      </c>
      <c r="U40" s="27">
        <v>130913037</v>
      </c>
      <c r="V40" s="27">
        <v>137950659</v>
      </c>
      <c r="W40" s="27">
        <v>146067999</v>
      </c>
      <c r="X40" s="27">
        <v>157996890</v>
      </c>
      <c r="Y40" s="27">
        <v>168477408</v>
      </c>
      <c r="Z40" s="27">
        <v>178989320</v>
      </c>
      <c r="AA40" s="27">
        <v>192343913</v>
      </c>
      <c r="AB40" s="27">
        <v>199082734</v>
      </c>
      <c r="AC40" s="27">
        <v>208260339</v>
      </c>
      <c r="AD40" s="27">
        <v>214827101</v>
      </c>
      <c r="AE40" s="27"/>
      <c r="AF40" s="27"/>
      <c r="AG40" s="27"/>
      <c r="AH40" s="27"/>
      <c r="AI40" s="27"/>
    </row>
    <row r="41" spans="1:35" x14ac:dyDescent="0.35">
      <c r="A41" t="s">
        <v>181</v>
      </c>
      <c r="B41" s="1" t="s">
        <v>182</v>
      </c>
      <c r="C41" s="7" t="s">
        <v>81</v>
      </c>
      <c r="D41" s="7" t="s">
        <v>81</v>
      </c>
      <c r="E41" s="15">
        <f t="shared" ref="E41:X41" si="12">E40-E39-E38</f>
        <v>4000781</v>
      </c>
      <c r="F41" s="15">
        <f t="shared" si="12"/>
        <v>3839974</v>
      </c>
      <c r="G41" s="15">
        <f t="shared" si="12"/>
        <v>2960058</v>
      </c>
      <c r="H41" s="15">
        <f t="shared" si="12"/>
        <v>4450091</v>
      </c>
      <c r="I41" s="15">
        <f t="shared" si="12"/>
        <v>3447778</v>
      </c>
      <c r="J41" s="15">
        <f t="shared" si="12"/>
        <v>4275012</v>
      </c>
      <c r="K41" s="15">
        <f t="shared" si="12"/>
        <v>6555382</v>
      </c>
      <c r="L41" s="15">
        <f t="shared" si="12"/>
        <v>6767415</v>
      </c>
      <c r="M41" s="15">
        <f t="shared" si="12"/>
        <v>5412037</v>
      </c>
      <c r="N41" s="15">
        <f t="shared" si="12"/>
        <v>7126165</v>
      </c>
      <c r="O41" s="15">
        <f t="shared" si="12"/>
        <v>5278532</v>
      </c>
      <c r="P41" s="15">
        <f t="shared" si="12"/>
        <v>4564612</v>
      </c>
      <c r="Q41" s="15">
        <f t="shared" si="12"/>
        <v>7117854</v>
      </c>
      <c r="R41" s="15">
        <f t="shared" si="12"/>
        <v>6497934</v>
      </c>
      <c r="S41" s="15">
        <f t="shared" si="12"/>
        <v>6477954</v>
      </c>
      <c r="T41" s="15">
        <f t="shared" si="12"/>
        <v>5545382</v>
      </c>
      <c r="U41" s="15">
        <f t="shared" si="12"/>
        <v>4015286</v>
      </c>
      <c r="V41" s="15">
        <f t="shared" si="12"/>
        <v>7037622</v>
      </c>
      <c r="W41" s="15">
        <f t="shared" si="12"/>
        <v>8117340</v>
      </c>
      <c r="X41" s="15">
        <f t="shared" si="12"/>
        <v>11928891</v>
      </c>
      <c r="Y41" s="15">
        <f>Y40-Y39-Y38</f>
        <v>10480498</v>
      </c>
      <c r="Z41" s="15">
        <f>Z40-Z39-Z38</f>
        <v>10511892</v>
      </c>
      <c r="AA41" s="15">
        <f>AA40-AA39-AA38</f>
        <v>11667693</v>
      </c>
      <c r="AB41" s="15">
        <f t="shared" ref="AB41:AI41" si="13">AB40-AB39-AB38</f>
        <v>6738821</v>
      </c>
      <c r="AC41" s="15">
        <f t="shared" si="13"/>
        <v>9753454</v>
      </c>
      <c r="AD41" s="15">
        <f t="shared" si="13"/>
        <v>6566762</v>
      </c>
      <c r="AE41" s="15">
        <f t="shared" si="13"/>
        <v>0</v>
      </c>
      <c r="AF41" s="15">
        <f t="shared" si="13"/>
        <v>0</v>
      </c>
      <c r="AG41" s="15">
        <f t="shared" si="13"/>
        <v>0</v>
      </c>
      <c r="AH41" s="15">
        <f t="shared" si="13"/>
        <v>0</v>
      </c>
      <c r="AI41" s="15">
        <f t="shared" si="13"/>
        <v>0</v>
      </c>
    </row>
    <row r="42" spans="1:35" x14ac:dyDescent="0.35">
      <c r="AA42" s="28"/>
    </row>
    <row r="43" spans="1:35" x14ac:dyDescent="0.35">
      <c r="S43" s="1" t="s">
        <v>608</v>
      </c>
      <c r="T43" s="28">
        <f>T25+T19</f>
        <v>8528990</v>
      </c>
      <c r="U43" s="28">
        <f t="shared" ref="U43:AD43" si="14">U25+U19</f>
        <v>7620783</v>
      </c>
      <c r="V43" s="28">
        <f t="shared" si="14"/>
        <v>9592449</v>
      </c>
      <c r="W43" s="28">
        <f t="shared" si="14"/>
        <v>10095735</v>
      </c>
      <c r="X43" s="28">
        <f t="shared" si="14"/>
        <v>11748073</v>
      </c>
      <c r="Y43" s="28">
        <f t="shared" si="14"/>
        <v>13781944</v>
      </c>
      <c r="Z43" s="28">
        <f t="shared" si="14"/>
        <v>15517534</v>
      </c>
      <c r="AA43" s="28">
        <f t="shared" si="14"/>
        <v>18393079</v>
      </c>
      <c r="AB43" s="28">
        <f t="shared" si="14"/>
        <v>13376576</v>
      </c>
      <c r="AC43" s="28">
        <f t="shared" si="14"/>
        <v>15268104</v>
      </c>
      <c r="AD43" s="28">
        <f t="shared" si="14"/>
        <v>14104243</v>
      </c>
    </row>
    <row r="44" spans="1:35" x14ac:dyDescent="0.35">
      <c r="S44" s="1" t="s">
        <v>607</v>
      </c>
      <c r="T44" s="28">
        <f>-T27+assets!S34</f>
        <v>4666769</v>
      </c>
      <c r="U44" s="28">
        <f>-U27+assets!U34</f>
        <v>4769848</v>
      </c>
      <c r="V44" s="28">
        <f>-V27+assets!V34</f>
        <v>5418964</v>
      </c>
      <c r="W44" s="28">
        <f>-W27+assets!W34</f>
        <v>5669770</v>
      </c>
      <c r="X44" s="28">
        <f>-X27+assets!X34</f>
        <v>5563563</v>
      </c>
      <c r="Y44" s="28">
        <f>-Y27+assets!Y34</f>
        <v>5673769</v>
      </c>
      <c r="Z44" s="28">
        <f>-Z27+assets!Z34</f>
        <v>6129350</v>
      </c>
      <c r="AA44" s="28">
        <f>-AA27+assets!AA34</f>
        <v>5799973</v>
      </c>
      <c r="AB44" s="28">
        <f>-AB27+assets!AB34</f>
        <v>5772048</v>
      </c>
      <c r="AC44" s="28">
        <f>-AC27+assets!AC34</f>
        <v>6037159</v>
      </c>
      <c r="AD44" s="28">
        <f>-AD27+assets!AD34</f>
        <v>5048583</v>
      </c>
    </row>
    <row r="45" spans="1:35" x14ac:dyDescent="0.35">
      <c r="S45" s="1" t="s">
        <v>609</v>
      </c>
      <c r="T45" s="1">
        <f>T43/T44</f>
        <v>1.8276006376145895</v>
      </c>
      <c r="U45" s="1">
        <f t="shared" ref="U45:AD45" si="15">U43/U44</f>
        <v>1.5976993396854575</v>
      </c>
      <c r="V45" s="1">
        <f t="shared" si="15"/>
        <v>1.7701628946049466</v>
      </c>
      <c r="W45" s="1">
        <f t="shared" si="15"/>
        <v>1.7806251399968605</v>
      </c>
      <c r="X45" s="1">
        <f t="shared" si="15"/>
        <v>2.1116095926297591</v>
      </c>
      <c r="Y45" s="1">
        <f t="shared" si="15"/>
        <v>2.4290632910856962</v>
      </c>
      <c r="Z45" s="1">
        <f t="shared" si="15"/>
        <v>2.5316769314853942</v>
      </c>
      <c r="AA45" s="1">
        <f t="shared" si="15"/>
        <v>3.1712352798883718</v>
      </c>
      <c r="AB45" s="1">
        <f t="shared" si="15"/>
        <v>2.3174748373540899</v>
      </c>
      <c r="AC45" s="1">
        <f t="shared" si="15"/>
        <v>2.5290213492803484</v>
      </c>
      <c r="AD45" s="1">
        <f t="shared" si="15"/>
        <v>2.7937033024910156</v>
      </c>
    </row>
  </sheetData>
  <phoneticPr fontId="5"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59"/>
  <sheetViews>
    <sheetView workbookViewId="0">
      <pane xSplit="10" ySplit="13" topLeftCell="Q14" activePane="bottomRight" state="frozen"/>
      <selection pane="topRight" activeCell="K1" sqref="K1"/>
      <selection pane="bottomLeft" activeCell="A14" sqref="A14"/>
      <selection pane="bottomRight" activeCell="T19" sqref="T19"/>
    </sheetView>
  </sheetViews>
  <sheetFormatPr defaultColWidth="8.90625" defaultRowHeight="14.5" x14ac:dyDescent="0.35"/>
  <cols>
    <col min="1" max="2" width="8.90625" style="1"/>
    <col min="3" max="3" width="19.90625" style="1" customWidth="1"/>
    <col min="4" max="4" width="26.08984375" style="1" customWidth="1"/>
    <col min="5" max="6" width="11.453125" style="1" bestFit="1" customWidth="1"/>
    <col min="7" max="11" width="12.453125" style="1" bestFit="1" customWidth="1"/>
    <col min="12" max="13" width="12.54296875" style="1" bestFit="1" customWidth="1"/>
    <col min="14" max="30" width="12.453125" style="1" bestFit="1" customWidth="1"/>
    <col min="31" max="16384" width="8.90625" style="1"/>
  </cols>
  <sheetData>
    <row r="1" spans="1:35" x14ac:dyDescent="0.35">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5">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5">
      <c r="A3" t="s">
        <v>181</v>
      </c>
      <c r="B3" s="1" t="s">
        <v>182</v>
      </c>
      <c r="C3" s="1" t="s">
        <v>159</v>
      </c>
      <c r="D3" s="1" t="s">
        <v>344</v>
      </c>
      <c r="E3" s="10">
        <v>236089</v>
      </c>
      <c r="F3" s="10">
        <v>627544</v>
      </c>
      <c r="G3" s="10">
        <v>757705</v>
      </c>
      <c r="H3" s="10">
        <v>1086404</v>
      </c>
      <c r="I3" s="10">
        <v>1239992</v>
      </c>
      <c r="J3" s="10">
        <v>1721296</v>
      </c>
      <c r="K3" s="10">
        <v>2107583</v>
      </c>
      <c r="L3" s="10">
        <v>1949822</v>
      </c>
      <c r="M3" s="10">
        <v>2177171</v>
      </c>
      <c r="N3" s="10">
        <v>2773188</v>
      </c>
      <c r="O3" s="10">
        <v>1662229</v>
      </c>
      <c r="P3" s="13">
        <v>964898</v>
      </c>
      <c r="Q3" s="13">
        <v>904813</v>
      </c>
      <c r="R3" s="1">
        <v>1328192</v>
      </c>
      <c r="S3" s="1">
        <v>1360778</v>
      </c>
      <c r="T3" s="13">
        <v>454892</v>
      </c>
      <c r="U3" s="13">
        <v>175862</v>
      </c>
      <c r="V3" s="13">
        <v>333988</v>
      </c>
      <c r="W3" s="13">
        <v>430583</v>
      </c>
      <c r="X3" s="13">
        <v>458471</v>
      </c>
      <c r="Y3" s="13">
        <v>1205216</v>
      </c>
      <c r="Z3" s="13">
        <v>1880800</v>
      </c>
      <c r="AA3" s="13">
        <v>816846</v>
      </c>
      <c r="AB3" s="13">
        <v>1785634</v>
      </c>
      <c r="AC3" s="13">
        <v>644700</v>
      </c>
      <c r="AD3" s="13">
        <v>701496</v>
      </c>
      <c r="AE3" s="13"/>
      <c r="AF3" s="13"/>
      <c r="AG3" s="13"/>
      <c r="AH3" s="13"/>
      <c r="AI3" s="13"/>
    </row>
    <row r="4" spans="1:35" x14ac:dyDescent="0.35">
      <c r="A4" t="s">
        <v>181</v>
      </c>
      <c r="B4" s="1" t="s">
        <v>182</v>
      </c>
      <c r="C4" s="1" t="s">
        <v>159</v>
      </c>
      <c r="D4" s="1" t="s">
        <v>345</v>
      </c>
      <c r="E4" s="10">
        <v>1006887</v>
      </c>
      <c r="F4" s="10">
        <v>981239</v>
      </c>
      <c r="G4" s="10">
        <v>1112540</v>
      </c>
      <c r="H4" s="10">
        <v>1322465</v>
      </c>
      <c r="I4" s="10">
        <v>1309025</v>
      </c>
      <c r="J4" s="10">
        <v>1751594</v>
      </c>
      <c r="K4" s="10">
        <v>1739570</v>
      </c>
      <c r="L4" s="10">
        <v>1826523</v>
      </c>
      <c r="M4" s="10">
        <v>1763245</v>
      </c>
      <c r="N4" s="10">
        <v>1400994</v>
      </c>
      <c r="O4" s="10">
        <v>2005162</v>
      </c>
      <c r="P4" s="13">
        <v>1701674</v>
      </c>
      <c r="Q4" s="13">
        <v>1769703</v>
      </c>
      <c r="R4" s="13">
        <v>1550280</v>
      </c>
      <c r="S4" s="13">
        <v>1145108</v>
      </c>
      <c r="T4" s="13">
        <v>1334426</v>
      </c>
      <c r="U4" s="13">
        <v>1642030</v>
      </c>
      <c r="V4" s="13">
        <v>2364405</v>
      </c>
      <c r="W4" s="13">
        <v>2523651</v>
      </c>
      <c r="X4" s="13">
        <v>3322091</v>
      </c>
      <c r="Y4" s="13">
        <v>3486907</v>
      </c>
      <c r="Z4" s="13">
        <v>3867763</v>
      </c>
      <c r="AA4" s="13">
        <v>4892957</v>
      </c>
      <c r="AB4" s="13">
        <v>5684212</v>
      </c>
      <c r="AC4" s="13">
        <v>6400483</v>
      </c>
      <c r="AD4" s="13">
        <v>5979225</v>
      </c>
      <c r="AE4" s="13"/>
      <c r="AF4" s="13"/>
      <c r="AG4" s="13"/>
      <c r="AH4" s="13"/>
      <c r="AI4" s="13"/>
    </row>
    <row r="5" spans="1:35" x14ac:dyDescent="0.35">
      <c r="A5" t="s">
        <v>181</v>
      </c>
      <c r="B5" s="1" t="s">
        <v>182</v>
      </c>
      <c r="C5" s="1" t="s">
        <v>159</v>
      </c>
      <c r="D5" s="1" t="s">
        <v>346</v>
      </c>
      <c r="E5" s="10">
        <v>948815</v>
      </c>
      <c r="F5" s="10">
        <v>993165</v>
      </c>
      <c r="G5" s="10">
        <v>1122015</v>
      </c>
      <c r="H5" s="10">
        <v>1216032</v>
      </c>
      <c r="I5" s="10">
        <v>1127805</v>
      </c>
      <c r="J5" s="10">
        <v>1175133</v>
      </c>
      <c r="K5" s="10">
        <v>1601645</v>
      </c>
      <c r="L5" s="10">
        <v>1641504</v>
      </c>
      <c r="M5" s="10">
        <v>2014691</v>
      </c>
      <c r="N5" s="10">
        <v>2708093</v>
      </c>
      <c r="O5" s="10">
        <v>2060528</v>
      </c>
      <c r="P5" s="13">
        <v>2113289</v>
      </c>
      <c r="Q5" s="13">
        <v>2260491</v>
      </c>
      <c r="R5" s="13">
        <v>2392222</v>
      </c>
      <c r="S5" s="13">
        <v>2383591</v>
      </c>
      <c r="T5" s="13">
        <v>2458171</v>
      </c>
      <c r="U5" s="13">
        <v>2335594</v>
      </c>
      <c r="V5" s="13">
        <v>2972110</v>
      </c>
      <c r="W5" s="13">
        <v>3278695</v>
      </c>
      <c r="X5" s="13">
        <v>3461803</v>
      </c>
      <c r="Y5" s="13">
        <v>3709984</v>
      </c>
      <c r="Z5" s="13">
        <v>4189043</v>
      </c>
      <c r="AA5" s="13">
        <v>4555732</v>
      </c>
      <c r="AB5" s="13">
        <v>4524091</v>
      </c>
      <c r="AC5" s="13">
        <v>4235091</v>
      </c>
      <c r="AD5" s="13">
        <v>4181091</v>
      </c>
      <c r="AE5" s="13"/>
      <c r="AF5" s="13"/>
      <c r="AG5" s="13"/>
      <c r="AH5" s="13"/>
      <c r="AI5" s="13"/>
    </row>
    <row r="6" spans="1:35" x14ac:dyDescent="0.35">
      <c r="A6" t="s">
        <v>181</v>
      </c>
      <c r="B6" s="1" t="s">
        <v>182</v>
      </c>
      <c r="C6" s="1" t="s">
        <v>159</v>
      </c>
      <c r="D6" s="1" t="s">
        <v>347</v>
      </c>
      <c r="E6" s="10"/>
      <c r="F6" s="10"/>
      <c r="G6" s="10"/>
      <c r="H6" s="10"/>
      <c r="I6" s="10"/>
      <c r="J6" s="10"/>
      <c r="K6" s="10"/>
      <c r="L6" s="10"/>
      <c r="M6" s="10"/>
      <c r="N6" s="10"/>
      <c r="O6" s="10">
        <v>0</v>
      </c>
      <c r="P6" s="13"/>
      <c r="Q6" s="13">
        <v>226740</v>
      </c>
      <c r="R6" s="13">
        <v>50322</v>
      </c>
      <c r="S6" s="1">
        <v>6680647</v>
      </c>
      <c r="T6" s="13">
        <v>3762139</v>
      </c>
      <c r="U6" s="13">
        <v>2737000</v>
      </c>
      <c r="V6" s="13">
        <v>3303000</v>
      </c>
      <c r="W6" s="13">
        <v>3571000</v>
      </c>
      <c r="X6" s="13">
        <v>5785000</v>
      </c>
      <c r="Y6" s="13">
        <v>4612000</v>
      </c>
      <c r="Z6" s="13">
        <v>9255000</v>
      </c>
      <c r="AA6" s="13">
        <v>3074017</v>
      </c>
      <c r="AB6" s="13">
        <v>1505211</v>
      </c>
      <c r="AC6" s="13">
        <v>491833</v>
      </c>
      <c r="AD6" s="13">
        <v>2600677</v>
      </c>
      <c r="AE6" s="13"/>
      <c r="AF6" s="13"/>
      <c r="AG6" s="13"/>
      <c r="AH6" s="13"/>
      <c r="AI6" s="13"/>
    </row>
    <row r="7" spans="1:35" x14ac:dyDescent="0.35">
      <c r="A7" t="s">
        <v>181</v>
      </c>
      <c r="B7" s="1" t="s">
        <v>182</v>
      </c>
      <c r="C7" s="1" t="s">
        <v>159</v>
      </c>
      <c r="D7" s="1" t="s">
        <v>348</v>
      </c>
      <c r="E7" s="10">
        <v>840253</v>
      </c>
      <c r="F7" s="10">
        <v>1174127</v>
      </c>
      <c r="G7" s="10">
        <v>898813</v>
      </c>
      <c r="H7" s="10">
        <v>695162</v>
      </c>
      <c r="I7" s="10">
        <v>802373</v>
      </c>
      <c r="J7" s="10">
        <v>811433</v>
      </c>
      <c r="K7" s="10">
        <v>775217</v>
      </c>
      <c r="L7" s="10">
        <v>951493</v>
      </c>
      <c r="M7" s="10">
        <v>1078007</v>
      </c>
      <c r="N7" s="10">
        <v>987844</v>
      </c>
      <c r="O7" s="10">
        <v>1027103</v>
      </c>
      <c r="P7" s="13">
        <v>1129356</v>
      </c>
      <c r="Q7" s="13">
        <v>1002903</v>
      </c>
      <c r="R7" s="13">
        <v>1307565</v>
      </c>
      <c r="S7" s="13">
        <v>1116398</v>
      </c>
      <c r="T7" s="13">
        <v>945922</v>
      </c>
      <c r="U7" s="13">
        <v>1009666</v>
      </c>
      <c r="V7" s="13">
        <v>1007493</v>
      </c>
      <c r="W7" s="13">
        <v>1499348</v>
      </c>
      <c r="X7" s="13">
        <v>1271870</v>
      </c>
      <c r="Y7" s="13">
        <v>1360708</v>
      </c>
      <c r="Z7" s="13">
        <v>1617831</v>
      </c>
      <c r="AA7" s="13">
        <v>1761685</v>
      </c>
      <c r="AB7" s="13">
        <v>1498029</v>
      </c>
      <c r="AC7" s="13">
        <v>1617722</v>
      </c>
      <c r="AD7" s="13">
        <v>1846131</v>
      </c>
      <c r="AE7" s="13"/>
      <c r="AF7" s="13"/>
      <c r="AG7" s="13"/>
      <c r="AH7" s="13"/>
      <c r="AI7" s="13"/>
    </row>
    <row r="8" spans="1:35" x14ac:dyDescent="0.35">
      <c r="A8" t="s">
        <v>181</v>
      </c>
      <c r="B8" s="1" t="s">
        <v>182</v>
      </c>
      <c r="C8" s="1" t="s">
        <v>159</v>
      </c>
      <c r="D8" s="1" t="s">
        <v>349</v>
      </c>
      <c r="E8" s="10">
        <v>5186</v>
      </c>
      <c r="F8" s="10">
        <v>513</v>
      </c>
      <c r="G8" s="10">
        <v>6960</v>
      </c>
      <c r="H8" s="10">
        <v>3244</v>
      </c>
      <c r="I8" s="10">
        <v>6023</v>
      </c>
      <c r="J8" s="10">
        <v>7335</v>
      </c>
      <c r="K8" s="10">
        <v>18479</v>
      </c>
      <c r="L8" s="10">
        <v>39912</v>
      </c>
      <c r="M8" s="10">
        <v>8697</v>
      </c>
      <c r="N8" s="10">
        <v>10455</v>
      </c>
      <c r="O8" s="10">
        <v>5444</v>
      </c>
      <c r="P8" s="13">
        <v>10059</v>
      </c>
      <c r="Q8" s="13">
        <v>119363</v>
      </c>
      <c r="R8" s="13">
        <v>62291</v>
      </c>
      <c r="S8" s="13">
        <v>133670</v>
      </c>
      <c r="T8" s="13">
        <v>156002</v>
      </c>
      <c r="U8" s="13">
        <v>157113</v>
      </c>
      <c r="V8" s="13">
        <v>128039</v>
      </c>
      <c r="W8" s="13">
        <v>239143</v>
      </c>
      <c r="X8" s="13">
        <v>90295</v>
      </c>
      <c r="Y8" s="13">
        <v>71957</v>
      </c>
      <c r="Z8" s="13">
        <v>164164</v>
      </c>
      <c r="AA8" s="13">
        <v>134307</v>
      </c>
      <c r="AB8" s="13">
        <v>220844</v>
      </c>
      <c r="AC8" s="13">
        <v>298323</v>
      </c>
      <c r="AD8" s="13">
        <v>17452</v>
      </c>
      <c r="AE8" s="13"/>
      <c r="AF8" s="13"/>
      <c r="AG8" s="13"/>
      <c r="AH8" s="13"/>
      <c r="AI8" s="13"/>
    </row>
    <row r="9" spans="1:35" x14ac:dyDescent="0.35">
      <c r="A9" t="s">
        <v>181</v>
      </c>
      <c r="B9" s="1" t="s">
        <v>182</v>
      </c>
      <c r="C9" s="1" t="s">
        <v>159</v>
      </c>
      <c r="D9" s="1" t="s">
        <v>443</v>
      </c>
      <c r="E9" s="10"/>
      <c r="F9" s="10"/>
      <c r="G9" s="10"/>
      <c r="H9" s="10"/>
      <c r="I9" s="10"/>
      <c r="J9" s="10"/>
      <c r="K9" s="10"/>
      <c r="L9" s="10"/>
      <c r="M9" s="10"/>
      <c r="N9" s="10" t="s">
        <v>388</v>
      </c>
      <c r="O9" s="10" t="s">
        <v>388</v>
      </c>
      <c r="P9" s="13"/>
      <c r="Q9" s="13"/>
      <c r="R9" s="13">
        <v>147276</v>
      </c>
      <c r="S9" s="13"/>
      <c r="T9" s="13"/>
      <c r="U9" s="13"/>
      <c r="V9" s="13"/>
      <c r="W9" s="13"/>
      <c r="X9" s="13"/>
      <c r="Y9" s="13"/>
      <c r="Z9" s="13"/>
      <c r="AA9" s="13"/>
      <c r="AB9" s="13"/>
      <c r="AC9" s="13"/>
      <c r="AD9" s="13"/>
      <c r="AE9" s="13"/>
      <c r="AF9" s="13"/>
      <c r="AG9" s="13"/>
      <c r="AH9" s="13"/>
      <c r="AI9" s="13"/>
    </row>
    <row r="10" spans="1:35" x14ac:dyDescent="0.35">
      <c r="A10" t="s">
        <v>181</v>
      </c>
      <c r="B10" s="1" t="s">
        <v>182</v>
      </c>
      <c r="C10" s="1" t="s">
        <v>159</v>
      </c>
      <c r="D10" s="1" t="s">
        <v>440</v>
      </c>
      <c r="E10" s="10">
        <v>1141138</v>
      </c>
      <c r="F10" s="10">
        <v>1048590</v>
      </c>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35">
      <c r="A11" t="s">
        <v>181</v>
      </c>
      <c r="B11" s="1" t="s">
        <v>182</v>
      </c>
      <c r="C11" s="1" t="s">
        <v>159</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35">
      <c r="A12" t="s">
        <v>181</v>
      </c>
      <c r="B12" s="1" t="s">
        <v>182</v>
      </c>
      <c r="C12" s="7" t="s">
        <v>159</v>
      </c>
      <c r="E12" s="16">
        <f>SUM(E3:E10)</f>
        <v>4178368</v>
      </c>
      <c r="F12" s="16">
        <f>SUM(F3:F10)</f>
        <v>4825178</v>
      </c>
      <c r="G12" s="16">
        <f>SUM(G3:G8)</f>
        <v>3898033</v>
      </c>
      <c r="H12" s="16">
        <f>SUM(H3:H8)</f>
        <v>4323307</v>
      </c>
      <c r="I12" s="16">
        <f>SUM(I3:I8)</f>
        <v>4485218</v>
      </c>
      <c r="J12" s="16">
        <f>SUM(J3:J8)</f>
        <v>5466791</v>
      </c>
      <c r="K12" s="16">
        <f>SUM(K3:K8)</f>
        <v>6242494</v>
      </c>
      <c r="L12" s="16">
        <f t="shared" ref="L12:AB12" si="0">SUM(L3:L8)</f>
        <v>6409254</v>
      </c>
      <c r="M12" s="16">
        <f t="shared" si="0"/>
        <v>7041811</v>
      </c>
      <c r="N12" s="16">
        <f>SUM(N3:N8)</f>
        <v>7880574</v>
      </c>
      <c r="O12" s="16">
        <f>SUM(O3:O8)</f>
        <v>6760466</v>
      </c>
      <c r="P12" s="16">
        <f>SUM(P3:P8)</f>
        <v>5919276</v>
      </c>
      <c r="Q12" s="16">
        <f t="shared" si="0"/>
        <v>6284013</v>
      </c>
      <c r="R12" s="16">
        <f>SUM(R3:R9)</f>
        <v>6838148</v>
      </c>
      <c r="S12" s="16">
        <f t="shared" si="0"/>
        <v>12820192</v>
      </c>
      <c r="T12" s="16">
        <f t="shared" ref="T12:Z12" si="1">SUM(T3:T8)</f>
        <v>9111552</v>
      </c>
      <c r="U12" s="16">
        <f t="shared" si="1"/>
        <v>8057265</v>
      </c>
      <c r="V12" s="16">
        <f t="shared" si="1"/>
        <v>10109035</v>
      </c>
      <c r="W12" s="16">
        <f t="shared" si="1"/>
        <v>11542420</v>
      </c>
      <c r="X12" s="16">
        <f t="shared" si="1"/>
        <v>14389530</v>
      </c>
      <c r="Y12" s="16">
        <f t="shared" si="1"/>
        <v>14446772</v>
      </c>
      <c r="Z12" s="16">
        <f t="shared" si="1"/>
        <v>20974601</v>
      </c>
      <c r="AA12" s="16">
        <f t="shared" si="0"/>
        <v>15235544</v>
      </c>
      <c r="AB12" s="16">
        <f t="shared" si="0"/>
        <v>15218021</v>
      </c>
      <c r="AC12" s="31">
        <v>13742152</v>
      </c>
      <c r="AD12" s="16">
        <f>SUM(AD3:AD8)</f>
        <v>15326072</v>
      </c>
      <c r="AE12" s="16">
        <f t="shared" ref="AE12:AI12" si="2">SUM(AE3:AE8)</f>
        <v>0</v>
      </c>
      <c r="AF12" s="16">
        <f t="shared" si="2"/>
        <v>0</v>
      </c>
      <c r="AG12" s="16">
        <f t="shared" si="2"/>
        <v>0</v>
      </c>
      <c r="AH12" s="16">
        <f t="shared" si="2"/>
        <v>0</v>
      </c>
      <c r="AI12" s="16">
        <f t="shared" si="2"/>
        <v>0</v>
      </c>
    </row>
    <row r="13" spans="1:35" x14ac:dyDescent="0.35">
      <c r="A13" t="s">
        <v>181</v>
      </c>
      <c r="B13" s="1" t="s">
        <v>182</v>
      </c>
      <c r="C13" s="1" t="s">
        <v>160</v>
      </c>
      <c r="D13" s="1" t="s">
        <v>350</v>
      </c>
      <c r="E13" s="10"/>
      <c r="F13" s="10"/>
      <c r="G13" s="10"/>
      <c r="H13" s="10"/>
      <c r="I13" s="10"/>
      <c r="J13" s="10"/>
      <c r="K13" s="10"/>
      <c r="L13" s="10"/>
      <c r="M13" s="10"/>
      <c r="N13" s="10"/>
      <c r="O13" s="10"/>
      <c r="P13" s="13"/>
      <c r="Q13" s="13"/>
      <c r="R13" s="13"/>
      <c r="S13" s="13"/>
      <c r="T13" s="13">
        <v>1019271</v>
      </c>
      <c r="U13" s="13">
        <v>59943</v>
      </c>
      <c r="V13" s="13">
        <v>110503</v>
      </c>
      <c r="W13" s="13">
        <v>184997</v>
      </c>
      <c r="X13" s="13">
        <v>140670</v>
      </c>
      <c r="Y13" s="13">
        <v>81692</v>
      </c>
      <c r="Z13" s="13">
        <v>674596</v>
      </c>
      <c r="AA13" s="13">
        <v>2534488</v>
      </c>
      <c r="AB13" s="13">
        <v>1551571</v>
      </c>
      <c r="AC13" s="13">
        <v>3632</v>
      </c>
      <c r="AD13" s="13">
        <f>39397</f>
        <v>39397</v>
      </c>
      <c r="AE13" s="13"/>
      <c r="AF13" s="13"/>
      <c r="AG13" s="13"/>
      <c r="AH13" s="13"/>
      <c r="AI13" s="13"/>
    </row>
    <row r="14" spans="1:35" x14ac:dyDescent="0.35">
      <c r="A14" t="s">
        <v>181</v>
      </c>
      <c r="B14" s="1" t="s">
        <v>182</v>
      </c>
      <c r="C14" s="1" t="s">
        <v>160</v>
      </c>
      <c r="D14" s="19" t="s">
        <v>351</v>
      </c>
      <c r="E14" s="27"/>
      <c r="F14" s="27"/>
      <c r="G14" s="27"/>
      <c r="H14" s="27"/>
      <c r="I14" s="27"/>
      <c r="J14" s="27"/>
      <c r="K14" s="27"/>
      <c r="L14" s="27"/>
      <c r="M14" s="27"/>
      <c r="N14" s="27"/>
      <c r="O14" s="27"/>
      <c r="P14" s="27"/>
      <c r="Q14" s="27"/>
      <c r="R14" s="27"/>
      <c r="S14" s="27"/>
      <c r="T14" s="27">
        <v>12214745</v>
      </c>
      <c r="U14" s="27">
        <v>15483856</v>
      </c>
      <c r="V14" s="27">
        <v>19891752</v>
      </c>
      <c r="W14" s="27">
        <v>23333118</v>
      </c>
      <c r="X14" s="27">
        <v>17031622</v>
      </c>
      <c r="Y14" s="27">
        <v>17692471</v>
      </c>
      <c r="Z14" s="27">
        <v>20169350</v>
      </c>
      <c r="AA14" s="27">
        <v>25605045</v>
      </c>
      <c r="AB14" s="27">
        <v>21634796</v>
      </c>
      <c r="AC14" s="27">
        <v>24972547</v>
      </c>
      <c r="AD14" s="27">
        <v>18650135</v>
      </c>
      <c r="AE14" s="15"/>
      <c r="AF14" s="15"/>
      <c r="AG14" s="15"/>
      <c r="AH14" s="15"/>
      <c r="AI14" s="15"/>
    </row>
    <row r="15" spans="1:35" x14ac:dyDescent="0.35">
      <c r="A15" t="s">
        <v>181</v>
      </c>
      <c r="B15" s="1" t="s">
        <v>182</v>
      </c>
      <c r="C15" s="1" t="s">
        <v>160</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x14ac:dyDescent="0.35">
      <c r="A16" t="s">
        <v>181</v>
      </c>
      <c r="B16" s="1" t="s">
        <v>182</v>
      </c>
      <c r="C16" s="1" t="s">
        <v>160</v>
      </c>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x14ac:dyDescent="0.35">
      <c r="A17" t="s">
        <v>181</v>
      </c>
      <c r="B17" s="1" t="s">
        <v>182</v>
      </c>
      <c r="C17" s="1" t="s">
        <v>160</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x14ac:dyDescent="0.35">
      <c r="A18" t="s">
        <v>181</v>
      </c>
      <c r="B18" s="1" t="s">
        <v>182</v>
      </c>
      <c r="C18" s="7" t="s">
        <v>160</v>
      </c>
      <c r="E18" s="16">
        <f t="shared" ref="E18:AC18" si="3">SUM(E13:E17)</f>
        <v>0</v>
      </c>
      <c r="F18" s="16">
        <f t="shared" si="3"/>
        <v>0</v>
      </c>
      <c r="G18" s="16">
        <f t="shared" si="3"/>
        <v>0</v>
      </c>
      <c r="H18" s="16">
        <f t="shared" si="3"/>
        <v>0</v>
      </c>
      <c r="I18" s="16">
        <f t="shared" si="3"/>
        <v>0</v>
      </c>
      <c r="J18" s="16">
        <f t="shared" si="3"/>
        <v>0</v>
      </c>
      <c r="K18" s="16">
        <f t="shared" si="3"/>
        <v>0</v>
      </c>
      <c r="L18" s="16">
        <f t="shared" si="3"/>
        <v>0</v>
      </c>
      <c r="M18" s="16">
        <f t="shared" si="3"/>
        <v>0</v>
      </c>
      <c r="N18" s="16">
        <f t="shared" si="3"/>
        <v>0</v>
      </c>
      <c r="O18" s="16">
        <f t="shared" si="3"/>
        <v>0</v>
      </c>
      <c r="P18" s="16">
        <f t="shared" si="3"/>
        <v>0</v>
      </c>
      <c r="Q18" s="16">
        <f t="shared" si="3"/>
        <v>0</v>
      </c>
      <c r="R18" s="16">
        <f t="shared" si="3"/>
        <v>0</v>
      </c>
      <c r="S18" s="16">
        <f t="shared" si="3"/>
        <v>0</v>
      </c>
      <c r="T18" s="16">
        <f t="shared" si="3"/>
        <v>13234016</v>
      </c>
      <c r="U18" s="16">
        <f t="shared" si="3"/>
        <v>15543799</v>
      </c>
      <c r="V18" s="16">
        <f t="shared" si="3"/>
        <v>20002255</v>
      </c>
      <c r="W18" s="16">
        <f t="shared" si="3"/>
        <v>23518115</v>
      </c>
      <c r="X18" s="16">
        <f t="shared" si="3"/>
        <v>17172292</v>
      </c>
      <c r="Y18" s="16">
        <f t="shared" si="3"/>
        <v>17774163</v>
      </c>
      <c r="Z18" s="16">
        <f t="shared" si="3"/>
        <v>20843946</v>
      </c>
      <c r="AA18" s="16">
        <f t="shared" si="3"/>
        <v>28139533</v>
      </c>
      <c r="AB18" s="16">
        <f>SUM(AB13:AB17)</f>
        <v>23186367</v>
      </c>
      <c r="AC18" s="16">
        <f t="shared" si="3"/>
        <v>24976179</v>
      </c>
      <c r="AD18" s="16">
        <f>SUM(AD13:AD17)</f>
        <v>18689532</v>
      </c>
      <c r="AE18" s="16">
        <f t="shared" ref="AE18:AI18" si="4">SUM(AE13:AE17)</f>
        <v>0</v>
      </c>
      <c r="AF18" s="16">
        <f t="shared" si="4"/>
        <v>0</v>
      </c>
      <c r="AG18" s="16">
        <f t="shared" si="4"/>
        <v>0</v>
      </c>
      <c r="AH18" s="16">
        <f t="shared" si="4"/>
        <v>0</v>
      </c>
      <c r="AI18" s="16">
        <f t="shared" si="4"/>
        <v>0</v>
      </c>
    </row>
    <row r="19" spans="1:35" x14ac:dyDescent="0.35">
      <c r="A19" t="s">
        <v>181</v>
      </c>
      <c r="B19" s="1" t="s">
        <v>182</v>
      </c>
      <c r="C19" s="1" t="s">
        <v>161</v>
      </c>
      <c r="D19" s="1" t="s">
        <v>352</v>
      </c>
      <c r="E19" s="13"/>
      <c r="F19" s="13"/>
      <c r="G19" s="13"/>
      <c r="H19" s="13"/>
      <c r="I19" s="13"/>
      <c r="J19" s="13"/>
      <c r="K19" s="13">
        <v>124129638</v>
      </c>
      <c r="L19" s="13">
        <v>134675634</v>
      </c>
      <c r="M19" s="13">
        <v>142492604</v>
      </c>
      <c r="N19" s="13">
        <v>153908287</v>
      </c>
      <c r="O19" s="13">
        <v>165579696</v>
      </c>
      <c r="P19" s="13">
        <v>172268977</v>
      </c>
      <c r="Q19" s="13">
        <v>170323791</v>
      </c>
      <c r="R19" s="13">
        <v>178140743</v>
      </c>
      <c r="S19" s="13">
        <v>184698198</v>
      </c>
      <c r="T19" s="13">
        <v>145870254</v>
      </c>
      <c r="U19" s="13">
        <v>151645783</v>
      </c>
      <c r="V19" s="13">
        <v>158611263</v>
      </c>
      <c r="W19" s="13">
        <v>169291872</v>
      </c>
      <c r="X19" s="13">
        <v>181952953</v>
      </c>
      <c r="Y19" s="13">
        <v>187865266</v>
      </c>
      <c r="Z19" s="13">
        <v>194821393</v>
      </c>
      <c r="AA19" s="13">
        <v>202436878</v>
      </c>
      <c r="AB19" s="13">
        <v>209324333</v>
      </c>
      <c r="AC19" s="13">
        <v>225493714</v>
      </c>
      <c r="AD19" s="13">
        <v>232605519</v>
      </c>
      <c r="AE19" s="13"/>
      <c r="AF19" s="13"/>
      <c r="AG19" s="13"/>
      <c r="AH19" s="13"/>
      <c r="AI19" s="13"/>
    </row>
    <row r="20" spans="1:35" x14ac:dyDescent="0.35">
      <c r="A20" t="s">
        <v>181</v>
      </c>
      <c r="B20" s="1" t="s">
        <v>182</v>
      </c>
      <c r="C20" s="1" t="s">
        <v>161</v>
      </c>
      <c r="D20" s="1" t="s">
        <v>600</v>
      </c>
      <c r="E20" s="13">
        <v>79765966</v>
      </c>
      <c r="F20" s="13">
        <v>89700218</v>
      </c>
      <c r="G20" s="13">
        <v>99308821</v>
      </c>
      <c r="H20" s="13">
        <v>107032682</v>
      </c>
      <c r="I20" s="13">
        <v>113645115</v>
      </c>
      <c r="J20" s="13">
        <v>117430951</v>
      </c>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row>
    <row r="21" spans="1:35" x14ac:dyDescent="0.35">
      <c r="A21" t="s">
        <v>181</v>
      </c>
      <c r="B21" s="1" t="s">
        <v>182</v>
      </c>
      <c r="C21" s="1" t="s">
        <v>161</v>
      </c>
      <c r="D21" s="1" t="s">
        <v>468</v>
      </c>
      <c r="E21" s="13">
        <v>-6933570</v>
      </c>
      <c r="F21" s="13">
        <v>-7286652</v>
      </c>
      <c r="G21" s="13">
        <v>-7750442</v>
      </c>
      <c r="H21" s="13">
        <v>-8286501</v>
      </c>
      <c r="I21" s="13">
        <v>-8957306</v>
      </c>
      <c r="J21" s="13">
        <v>-9911899</v>
      </c>
      <c r="K21" s="13">
        <v>-10660372</v>
      </c>
      <c r="L21" s="13">
        <v>-11247585</v>
      </c>
      <c r="M21" s="13">
        <v>-11955011</v>
      </c>
      <c r="N21" s="13">
        <v>-12766589</v>
      </c>
      <c r="O21" s="13">
        <v>-13615515</v>
      </c>
      <c r="P21" s="13">
        <v>-13952850</v>
      </c>
      <c r="Q21" s="13"/>
      <c r="R21" s="13"/>
      <c r="S21" s="13"/>
      <c r="T21" s="13">
        <v>965786</v>
      </c>
      <c r="U21" s="13">
        <v>863509</v>
      </c>
      <c r="V21" s="13">
        <v>1068995</v>
      </c>
      <c r="W21" s="13">
        <v>1095689</v>
      </c>
      <c r="X21" s="13">
        <v>1158567</v>
      </c>
      <c r="Y21" s="13">
        <v>971176</v>
      </c>
      <c r="Z21" s="13">
        <v>1173533</v>
      </c>
      <c r="AA21" s="13">
        <v>1098945</v>
      </c>
      <c r="AB21" s="13">
        <v>940550</v>
      </c>
      <c r="AC21" s="13">
        <v>132895</v>
      </c>
      <c r="AD21" s="13">
        <v>80162</v>
      </c>
      <c r="AE21" s="13"/>
      <c r="AF21" s="13"/>
      <c r="AG21" s="13"/>
      <c r="AH21" s="13"/>
      <c r="AI21" s="13"/>
    </row>
    <row r="22" spans="1:35" x14ac:dyDescent="0.35">
      <c r="A22" t="s">
        <v>181</v>
      </c>
      <c r="B22" s="1" t="s">
        <v>182</v>
      </c>
      <c r="C22" s="1" t="s">
        <v>161</v>
      </c>
      <c r="D22" s="7" t="s">
        <v>439</v>
      </c>
      <c r="E22" s="15">
        <v>452208</v>
      </c>
      <c r="F22" s="15">
        <v>1063917</v>
      </c>
      <c r="G22" s="27">
        <v>998113</v>
      </c>
      <c r="H22" s="27">
        <v>736854</v>
      </c>
      <c r="I22" s="27">
        <v>1785118</v>
      </c>
      <c r="J22" s="27">
        <v>639499</v>
      </c>
      <c r="K22" s="27">
        <v>19350</v>
      </c>
      <c r="L22" s="27">
        <v>17022</v>
      </c>
      <c r="M22" s="27">
        <v>34756</v>
      </c>
      <c r="N22" s="27">
        <v>31406</v>
      </c>
      <c r="O22" s="27">
        <v>469228</v>
      </c>
      <c r="P22" s="27">
        <v>30792</v>
      </c>
      <c r="Q22" s="27">
        <v>35761</v>
      </c>
      <c r="R22" s="36">
        <v>46451</v>
      </c>
      <c r="S22" s="36">
        <v>2638443</v>
      </c>
      <c r="T22" s="15"/>
      <c r="U22" s="15"/>
      <c r="V22" s="15"/>
      <c r="W22" s="15"/>
      <c r="X22" s="15"/>
      <c r="Y22" s="15"/>
      <c r="Z22" s="15"/>
      <c r="AA22" s="15"/>
      <c r="AB22" s="15"/>
      <c r="AC22" s="15"/>
      <c r="AD22" s="15"/>
      <c r="AE22" s="15"/>
      <c r="AF22" s="15"/>
      <c r="AG22" s="15"/>
      <c r="AH22" s="15"/>
      <c r="AI22" s="15"/>
    </row>
    <row r="23" spans="1:35" x14ac:dyDescent="0.35">
      <c r="A23" t="s">
        <v>181</v>
      </c>
      <c r="B23" s="1" t="s">
        <v>182</v>
      </c>
      <c r="C23" s="1" t="s">
        <v>161</v>
      </c>
      <c r="D23" s="7" t="s">
        <v>440</v>
      </c>
      <c r="E23" s="16">
        <v>9627314</v>
      </c>
      <c r="F23" s="16">
        <v>5141224</v>
      </c>
      <c r="G23" s="36">
        <v>7009508</v>
      </c>
      <c r="H23" s="36">
        <v>5257781</v>
      </c>
      <c r="I23" s="36">
        <v>2503343</v>
      </c>
      <c r="J23" s="36">
        <v>19619700</v>
      </c>
      <c r="K23" s="36">
        <v>19387797</v>
      </c>
      <c r="L23" s="36">
        <v>15914476</v>
      </c>
      <c r="M23" s="36">
        <v>22138786</v>
      </c>
      <c r="N23" s="36">
        <v>18994459</v>
      </c>
      <c r="O23" s="36">
        <v>13662926</v>
      </c>
      <c r="P23" s="36">
        <v>12473494</v>
      </c>
      <c r="Q23" s="36">
        <v>13951858</v>
      </c>
      <c r="R23" s="36">
        <v>11941442</v>
      </c>
      <c r="S23" s="36">
        <v>10376000</v>
      </c>
      <c r="T23" s="16"/>
      <c r="U23" s="16"/>
      <c r="V23" s="16"/>
      <c r="W23" s="16"/>
      <c r="X23" s="16"/>
      <c r="Y23" s="16"/>
      <c r="Z23" s="16"/>
      <c r="AA23" s="16"/>
      <c r="AB23" s="16"/>
      <c r="AC23" s="16"/>
      <c r="AD23" s="16"/>
      <c r="AE23" s="16"/>
      <c r="AF23" s="16"/>
      <c r="AG23" s="16"/>
      <c r="AH23" s="16"/>
      <c r="AI23" s="16"/>
    </row>
    <row r="24" spans="1:35" x14ac:dyDescent="0.35">
      <c r="A24" t="s">
        <v>181</v>
      </c>
      <c r="B24" s="1" t="s">
        <v>182</v>
      </c>
      <c r="C24" s="7" t="s">
        <v>161</v>
      </c>
      <c r="E24" s="16">
        <f t="shared" ref="E24:K24" si="5">SUM(E19:E23)</f>
        <v>82911918</v>
      </c>
      <c r="F24" s="16">
        <f t="shared" si="5"/>
        <v>88618707</v>
      </c>
      <c r="G24" s="16">
        <f t="shared" si="5"/>
        <v>99566000</v>
      </c>
      <c r="H24" s="16">
        <f t="shared" si="5"/>
        <v>104740816</v>
      </c>
      <c r="I24" s="16">
        <f t="shared" si="5"/>
        <v>108976270</v>
      </c>
      <c r="J24" s="16">
        <f t="shared" si="5"/>
        <v>127778251</v>
      </c>
      <c r="K24" s="16">
        <f t="shared" si="5"/>
        <v>132876413</v>
      </c>
      <c r="L24" s="16">
        <f t="shared" ref="L24:U24" si="6">SUM(L19:L23)</f>
        <v>139359547</v>
      </c>
      <c r="M24" s="16">
        <f t="shared" si="6"/>
        <v>152711135</v>
      </c>
      <c r="N24" s="16">
        <f t="shared" ref="N24:T24" si="7">SUM(N19:N23)</f>
        <v>160167563</v>
      </c>
      <c r="O24" s="16">
        <f t="shared" si="7"/>
        <v>166096335</v>
      </c>
      <c r="P24" s="16">
        <f t="shared" si="7"/>
        <v>170820413</v>
      </c>
      <c r="Q24" s="16">
        <f t="shared" si="7"/>
        <v>184311410</v>
      </c>
      <c r="R24" s="16">
        <f t="shared" si="7"/>
        <v>190128636</v>
      </c>
      <c r="S24" s="16">
        <f t="shared" si="7"/>
        <v>197712641</v>
      </c>
      <c r="T24" s="16">
        <f t="shared" si="7"/>
        <v>146836040</v>
      </c>
      <c r="U24" s="16">
        <f t="shared" si="6"/>
        <v>152509292</v>
      </c>
      <c r="V24" s="16">
        <f>SUM(V19:V23)</f>
        <v>159680258</v>
      </c>
      <c r="W24" s="16">
        <f>SUM(W19:W23)</f>
        <v>170387561</v>
      </c>
      <c r="X24" s="16">
        <f t="shared" ref="X24:AD24" si="8">SUM(X19:X23)</f>
        <v>183111520</v>
      </c>
      <c r="Y24" s="16">
        <f t="shared" si="8"/>
        <v>188836442</v>
      </c>
      <c r="Z24" s="16">
        <f t="shared" si="8"/>
        <v>195994926</v>
      </c>
      <c r="AA24" s="16">
        <f t="shared" si="8"/>
        <v>203535823</v>
      </c>
      <c r="AB24" s="16">
        <f t="shared" si="8"/>
        <v>210264883</v>
      </c>
      <c r="AC24" s="16">
        <f t="shared" si="8"/>
        <v>225626609</v>
      </c>
      <c r="AD24" s="16">
        <f t="shared" si="8"/>
        <v>232685681</v>
      </c>
      <c r="AE24" s="16">
        <f t="shared" ref="AE24:AI24" si="9">SUM(AE19:AE23)</f>
        <v>0</v>
      </c>
      <c r="AF24" s="16">
        <f t="shared" si="9"/>
        <v>0</v>
      </c>
      <c r="AG24" s="16">
        <f t="shared" si="9"/>
        <v>0</v>
      </c>
      <c r="AH24" s="16">
        <f t="shared" si="9"/>
        <v>0</v>
      </c>
      <c r="AI24" s="16">
        <f t="shared" si="9"/>
        <v>0</v>
      </c>
    </row>
    <row r="25" spans="1:35" x14ac:dyDescent="0.35">
      <c r="A25" t="s">
        <v>181</v>
      </c>
      <c r="B25" s="1" t="s">
        <v>182</v>
      </c>
      <c r="C25" s="19" t="s">
        <v>441</v>
      </c>
      <c r="D25" s="1" t="s">
        <v>442</v>
      </c>
      <c r="E25" s="13">
        <v>12341</v>
      </c>
      <c r="F25" s="13">
        <v>9522</v>
      </c>
      <c r="G25" s="13">
        <v>4723</v>
      </c>
      <c r="H25" s="13">
        <v>5301</v>
      </c>
      <c r="I25" s="13">
        <v>11992</v>
      </c>
      <c r="J25" s="13">
        <v>11890</v>
      </c>
      <c r="K25" s="13">
        <v>6130</v>
      </c>
      <c r="L25" s="13">
        <v>718</v>
      </c>
      <c r="M25" s="13">
        <v>8196</v>
      </c>
      <c r="N25" s="13">
        <v>1133</v>
      </c>
      <c r="O25" s="13">
        <v>1434</v>
      </c>
      <c r="P25" s="13">
        <v>231351</v>
      </c>
      <c r="Q25" s="13">
        <v>11396</v>
      </c>
      <c r="R25" s="13">
        <v>4688</v>
      </c>
      <c r="S25" s="13">
        <v>51621</v>
      </c>
      <c r="T25" s="13"/>
      <c r="U25" s="13"/>
      <c r="V25" s="13"/>
      <c r="W25" s="13"/>
      <c r="X25" s="13"/>
      <c r="Y25" s="13"/>
      <c r="Z25" s="13"/>
      <c r="AA25" s="13"/>
      <c r="AB25" s="13"/>
      <c r="AC25" s="13"/>
      <c r="AD25" s="13"/>
      <c r="AE25" s="13"/>
      <c r="AF25" s="13"/>
      <c r="AG25" s="13"/>
      <c r="AH25" s="13"/>
      <c r="AI25" s="13"/>
    </row>
    <row r="26" spans="1:35" x14ac:dyDescent="0.35">
      <c r="A26" t="s">
        <v>181</v>
      </c>
      <c r="B26" s="1" t="s">
        <v>182</v>
      </c>
      <c r="C26" s="19" t="s">
        <v>441</v>
      </c>
      <c r="D26" s="1" t="s">
        <v>440</v>
      </c>
      <c r="E26" s="13">
        <v>4043398</v>
      </c>
      <c r="F26" s="13">
        <v>3413944</v>
      </c>
      <c r="G26" s="13">
        <v>2556507</v>
      </c>
      <c r="H26" s="13">
        <v>2768724</v>
      </c>
      <c r="I26" s="13">
        <v>3013133</v>
      </c>
      <c r="J26" s="13">
        <v>3965047</v>
      </c>
      <c r="K26" s="13">
        <v>4197988</v>
      </c>
      <c r="L26" s="13">
        <v>5136240</v>
      </c>
      <c r="M26" s="13">
        <v>5518913</v>
      </c>
      <c r="N26" s="13">
        <v>4446036</v>
      </c>
      <c r="O26" s="13">
        <v>4674181</v>
      </c>
      <c r="P26" s="13">
        <v>4160998</v>
      </c>
      <c r="Q26" s="13">
        <v>4217358</v>
      </c>
      <c r="R26" s="13">
        <v>4218780</v>
      </c>
      <c r="S26" s="13">
        <v>4908210</v>
      </c>
      <c r="T26" s="13"/>
      <c r="U26" s="13"/>
      <c r="V26" s="13"/>
      <c r="W26" s="13"/>
      <c r="X26" s="13"/>
      <c r="Y26" s="13"/>
      <c r="Z26" s="13"/>
      <c r="AA26" s="13"/>
      <c r="AB26" s="13"/>
      <c r="AC26" s="13"/>
      <c r="AD26" s="13"/>
      <c r="AE26" s="13"/>
      <c r="AF26" s="13"/>
      <c r="AG26" s="13"/>
      <c r="AH26" s="13"/>
      <c r="AI26" s="13"/>
    </row>
    <row r="27" spans="1:35" x14ac:dyDescent="0.35">
      <c r="A27" t="s">
        <v>181</v>
      </c>
      <c r="B27" s="1" t="s">
        <v>182</v>
      </c>
      <c r="C27" s="19" t="s">
        <v>162</v>
      </c>
      <c r="D27" s="1" t="s">
        <v>444</v>
      </c>
      <c r="E27" s="13"/>
      <c r="F27" s="13"/>
      <c r="G27" s="13"/>
      <c r="H27" s="13"/>
      <c r="I27" s="13"/>
      <c r="J27" s="13"/>
      <c r="K27" s="13">
        <v>760219</v>
      </c>
      <c r="L27" s="13">
        <v>937533</v>
      </c>
      <c r="M27" s="13">
        <v>1190612</v>
      </c>
      <c r="N27" s="13">
        <v>1439167</v>
      </c>
      <c r="O27" s="13">
        <v>1963464</v>
      </c>
      <c r="P27" s="13">
        <v>238416</v>
      </c>
      <c r="Q27" s="13">
        <v>316037</v>
      </c>
      <c r="R27" s="13">
        <v>434883</v>
      </c>
      <c r="S27" s="13">
        <f>320097+526576</f>
        <v>846673</v>
      </c>
      <c r="T27" s="13"/>
      <c r="U27" s="13"/>
      <c r="V27" s="13"/>
      <c r="W27" s="13"/>
      <c r="X27" s="13"/>
      <c r="Y27" s="13"/>
      <c r="Z27" s="13"/>
      <c r="AA27" s="13"/>
      <c r="AB27" s="13"/>
      <c r="AC27" s="13"/>
      <c r="AD27" s="13"/>
      <c r="AE27" s="13"/>
      <c r="AF27" s="13"/>
      <c r="AG27" s="13"/>
      <c r="AH27" s="13"/>
      <c r="AI27" s="13"/>
    </row>
    <row r="28" spans="1:35" x14ac:dyDescent="0.35">
      <c r="A28" t="s">
        <v>181</v>
      </c>
      <c r="B28" s="1" t="s">
        <v>182</v>
      </c>
      <c r="C28" s="7" t="s">
        <v>162</v>
      </c>
      <c r="D28" s="7"/>
      <c r="E28" s="16">
        <f t="shared" ref="E28:N28" si="10">SUM(E25:E27)</f>
        <v>4055739</v>
      </c>
      <c r="F28" s="16">
        <f t="shared" si="10"/>
        <v>3423466</v>
      </c>
      <c r="G28" s="16">
        <f t="shared" si="10"/>
        <v>2561230</v>
      </c>
      <c r="H28" s="16">
        <f t="shared" si="10"/>
        <v>2774025</v>
      </c>
      <c r="I28" s="16">
        <f t="shared" si="10"/>
        <v>3025125</v>
      </c>
      <c r="J28" s="16">
        <f t="shared" si="10"/>
        <v>3976937</v>
      </c>
      <c r="K28" s="16">
        <f t="shared" si="10"/>
        <v>4964337</v>
      </c>
      <c r="L28" s="16">
        <f t="shared" si="10"/>
        <v>6074491</v>
      </c>
      <c r="M28" s="16">
        <f t="shared" si="10"/>
        <v>6717721</v>
      </c>
      <c r="N28" s="16">
        <f t="shared" si="10"/>
        <v>5886336</v>
      </c>
      <c r="O28" s="16">
        <f>SUM(O25:O27)</f>
        <v>6639079</v>
      </c>
      <c r="P28" s="16">
        <f>SUM(P25:P27)</f>
        <v>4630765</v>
      </c>
      <c r="Q28" s="16">
        <f>SUM(Q25:Q27)</f>
        <v>4544791</v>
      </c>
      <c r="R28" s="16">
        <f>SUM(R25:R27)</f>
        <v>4658351</v>
      </c>
      <c r="S28" s="16">
        <f>SUM(S25:S27)</f>
        <v>5806504</v>
      </c>
      <c r="T28" s="13"/>
      <c r="U28" s="13"/>
      <c r="V28" s="13"/>
      <c r="W28" s="13"/>
      <c r="X28" s="13"/>
      <c r="Y28" s="13"/>
      <c r="Z28" s="13"/>
      <c r="AA28" s="13"/>
      <c r="AB28" s="13"/>
      <c r="AC28" s="13"/>
      <c r="AD28" s="13"/>
      <c r="AE28" s="13"/>
      <c r="AF28" s="13"/>
      <c r="AG28" s="13"/>
      <c r="AH28" s="13"/>
      <c r="AI28" s="13"/>
    </row>
    <row r="29" spans="1:35" x14ac:dyDescent="0.35">
      <c r="A29" t="s">
        <v>181</v>
      </c>
      <c r="B29" s="1" t="s">
        <v>182</v>
      </c>
      <c r="C29" s="19" t="s">
        <v>162</v>
      </c>
      <c r="D29" s="7"/>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x14ac:dyDescent="0.35">
      <c r="A30" t="s">
        <v>181</v>
      </c>
      <c r="B30" s="1" t="s">
        <v>182</v>
      </c>
      <c r="C30" s="7" t="s">
        <v>163</v>
      </c>
      <c r="D30" s="7"/>
      <c r="E30" s="15">
        <f t="shared" ref="E30:O30" si="11">SUM(E24,E18,E12,E28)</f>
        <v>91146025</v>
      </c>
      <c r="F30" s="15">
        <f t="shared" si="11"/>
        <v>96867351</v>
      </c>
      <c r="G30" s="15">
        <f>SUM(G24,G18,G12,G28)</f>
        <v>106025263</v>
      </c>
      <c r="H30" s="15">
        <f t="shared" si="11"/>
        <v>111838148</v>
      </c>
      <c r="I30" s="15">
        <f t="shared" si="11"/>
        <v>116486613</v>
      </c>
      <c r="J30" s="15">
        <f t="shared" si="11"/>
        <v>137221979</v>
      </c>
      <c r="K30" s="15">
        <f t="shared" si="11"/>
        <v>144083244</v>
      </c>
      <c r="L30" s="15">
        <f t="shared" si="11"/>
        <v>151843292</v>
      </c>
      <c r="M30" s="15">
        <f t="shared" si="11"/>
        <v>166470667</v>
      </c>
      <c r="N30" s="15">
        <f t="shared" si="11"/>
        <v>173934473</v>
      </c>
      <c r="O30" s="15">
        <f t="shared" si="11"/>
        <v>179495880</v>
      </c>
      <c r="P30" s="15">
        <f>SUM(P24,P18,P12,P28)</f>
        <v>181370454</v>
      </c>
      <c r="Q30" s="15">
        <f>SUM(Q24,Q18,Q12,Q28)</f>
        <v>195140214</v>
      </c>
      <c r="R30" s="15">
        <f>SUM(R24,R18,R12,R28)</f>
        <v>201625135</v>
      </c>
      <c r="S30" s="15">
        <f>SUM(S24,S18,S12,S28)</f>
        <v>216339337</v>
      </c>
      <c r="T30" s="15">
        <f t="shared" ref="T30:AB30" si="12">SUM(T24,T18,T12)</f>
        <v>169181608</v>
      </c>
      <c r="U30" s="15">
        <f>SUM(U24,U18,U12)</f>
        <v>176110356</v>
      </c>
      <c r="V30" s="15">
        <f t="shared" si="12"/>
        <v>189791548</v>
      </c>
      <c r="W30" s="15">
        <f t="shared" si="12"/>
        <v>205448096</v>
      </c>
      <c r="X30" s="15">
        <f t="shared" si="12"/>
        <v>214673342</v>
      </c>
      <c r="Y30" s="15">
        <f t="shared" si="12"/>
        <v>221057377</v>
      </c>
      <c r="Z30" s="15">
        <f t="shared" si="12"/>
        <v>237813473</v>
      </c>
      <c r="AA30" s="15">
        <f t="shared" si="12"/>
        <v>246910900</v>
      </c>
      <c r="AB30" s="15">
        <f t="shared" si="12"/>
        <v>248669271</v>
      </c>
      <c r="AC30" s="15">
        <f>SUM(AC24,AC18,AC12)</f>
        <v>264344940</v>
      </c>
      <c r="AD30" s="15">
        <f>SUM(AD24,AD18,AD12)</f>
        <v>266701285</v>
      </c>
      <c r="AE30" s="15">
        <f t="shared" ref="AE30:AI30" si="13">SUM(AE24,AE18,AE12)</f>
        <v>0</v>
      </c>
      <c r="AF30" s="15">
        <f t="shared" si="13"/>
        <v>0</v>
      </c>
      <c r="AG30" s="15">
        <f t="shared" si="13"/>
        <v>0</v>
      </c>
      <c r="AH30" s="15">
        <f t="shared" si="13"/>
        <v>0</v>
      </c>
      <c r="AI30" s="15">
        <f t="shared" si="13"/>
        <v>0</v>
      </c>
    </row>
    <row r="31" spans="1:35" x14ac:dyDescent="0.35">
      <c r="A31" t="s">
        <v>181</v>
      </c>
      <c r="B31" s="1" t="s">
        <v>182</v>
      </c>
      <c r="C31" s="1" t="s">
        <v>164</v>
      </c>
      <c r="D31" s="19" t="s">
        <v>353</v>
      </c>
      <c r="E31" s="27">
        <v>470547</v>
      </c>
      <c r="F31" s="27">
        <v>1214872</v>
      </c>
      <c r="G31" s="27">
        <v>827489</v>
      </c>
      <c r="H31" s="27">
        <v>777364</v>
      </c>
      <c r="I31" s="27">
        <v>573666</v>
      </c>
      <c r="J31" s="27">
        <v>770876</v>
      </c>
      <c r="K31" s="27">
        <v>944223</v>
      </c>
      <c r="L31" s="27">
        <v>1215428</v>
      </c>
      <c r="M31" s="1">
        <v>1054972</v>
      </c>
      <c r="N31" s="27">
        <v>1077598</v>
      </c>
      <c r="O31" s="27">
        <v>1106143</v>
      </c>
      <c r="P31" s="27">
        <v>765714</v>
      </c>
      <c r="Q31" s="27">
        <v>1581421</v>
      </c>
      <c r="R31" s="27">
        <v>950018</v>
      </c>
      <c r="S31" s="27">
        <v>1467306</v>
      </c>
      <c r="T31" s="27">
        <v>1519290</v>
      </c>
      <c r="U31" s="27">
        <v>1371680</v>
      </c>
      <c r="V31" s="27">
        <v>1081294</v>
      </c>
      <c r="W31" s="27">
        <v>2256988</v>
      </c>
      <c r="X31" s="27">
        <v>3093560</v>
      </c>
      <c r="Y31" s="27">
        <v>2222410</v>
      </c>
      <c r="Z31" s="27">
        <v>1988351</v>
      </c>
      <c r="AA31" s="27">
        <v>1638105</v>
      </c>
      <c r="AB31" s="27">
        <v>1474752</v>
      </c>
      <c r="AC31" s="27">
        <v>2509200</v>
      </c>
      <c r="AD31" s="27">
        <v>2851265</v>
      </c>
      <c r="AE31" s="27"/>
      <c r="AF31" s="27"/>
      <c r="AG31" s="27"/>
      <c r="AH31" s="27"/>
      <c r="AI31" s="27"/>
    </row>
    <row r="32" spans="1:35" x14ac:dyDescent="0.35">
      <c r="A32" t="s">
        <v>181</v>
      </c>
      <c r="B32" s="1" t="s">
        <v>182</v>
      </c>
      <c r="C32" s="1" t="s">
        <v>164</v>
      </c>
      <c r="D32" s="19" t="s">
        <v>354</v>
      </c>
      <c r="E32" s="27">
        <v>89076</v>
      </c>
      <c r="F32" s="27">
        <v>86264</v>
      </c>
      <c r="G32" s="27">
        <v>150520</v>
      </c>
      <c r="H32" s="27">
        <v>107115</v>
      </c>
      <c r="I32" s="27">
        <v>85872</v>
      </c>
      <c r="J32" s="27">
        <v>275507</v>
      </c>
      <c r="K32" s="27">
        <v>144394</v>
      </c>
      <c r="L32" s="27">
        <v>156001</v>
      </c>
      <c r="M32" s="27">
        <v>240813</v>
      </c>
      <c r="N32" s="27">
        <v>192599</v>
      </c>
      <c r="O32" s="27">
        <v>190196</v>
      </c>
      <c r="P32" s="27">
        <v>128872</v>
      </c>
      <c r="Q32" s="27">
        <v>141390</v>
      </c>
      <c r="R32" s="27">
        <v>117565</v>
      </c>
      <c r="S32" s="27">
        <v>148118</v>
      </c>
      <c r="T32" s="27">
        <v>77547</v>
      </c>
      <c r="U32" s="27">
        <v>134435</v>
      </c>
      <c r="V32" s="27">
        <v>155911</v>
      </c>
      <c r="W32" s="27">
        <v>179487</v>
      </c>
      <c r="X32" s="27">
        <v>166362</v>
      </c>
      <c r="Y32" s="27">
        <v>149992</v>
      </c>
      <c r="Z32" s="27">
        <v>133885</v>
      </c>
      <c r="AA32" s="27">
        <v>150518</v>
      </c>
      <c r="AB32" s="27">
        <v>131167</v>
      </c>
      <c r="AC32" s="27">
        <v>112218</v>
      </c>
      <c r="AD32" s="27">
        <v>124163</v>
      </c>
      <c r="AE32" s="27"/>
      <c r="AF32" s="27"/>
      <c r="AG32" s="27"/>
      <c r="AH32" s="27"/>
      <c r="AI32" s="27"/>
    </row>
    <row r="33" spans="1:35" x14ac:dyDescent="0.35">
      <c r="A33" t="s">
        <v>181</v>
      </c>
      <c r="B33" s="1" t="s">
        <v>182</v>
      </c>
      <c r="C33" s="1" t="s">
        <v>164</v>
      </c>
      <c r="D33" s="19" t="s">
        <v>355</v>
      </c>
      <c r="E33" s="27">
        <v>126705</v>
      </c>
      <c r="F33" s="27">
        <v>128644</v>
      </c>
      <c r="G33" s="27">
        <v>113272</v>
      </c>
      <c r="H33" s="27">
        <v>108710</v>
      </c>
      <c r="I33" s="27">
        <v>126277</v>
      </c>
      <c r="J33" s="27">
        <v>181939</v>
      </c>
      <c r="K33" s="27">
        <v>210869</v>
      </c>
      <c r="L33" s="27">
        <v>236018</v>
      </c>
      <c r="M33" s="27">
        <v>255340</v>
      </c>
      <c r="N33" s="27">
        <v>308899</v>
      </c>
      <c r="O33" s="27">
        <v>349457</v>
      </c>
      <c r="P33" s="27">
        <v>386444</v>
      </c>
      <c r="Q33" s="27">
        <v>462143</v>
      </c>
      <c r="R33" s="27">
        <v>466755</v>
      </c>
      <c r="S33" s="27">
        <v>525961</v>
      </c>
      <c r="T33" s="27">
        <v>587000</v>
      </c>
      <c r="U33" s="27">
        <v>561718</v>
      </c>
      <c r="V33" s="27">
        <v>602807</v>
      </c>
      <c r="W33" s="27">
        <v>638790</v>
      </c>
      <c r="X33" s="27">
        <v>538713</v>
      </c>
      <c r="Y33" s="27">
        <v>623222</v>
      </c>
      <c r="Z33" s="27">
        <v>457182</v>
      </c>
      <c r="AA33" s="27">
        <v>455144</v>
      </c>
      <c r="AB33" s="27">
        <v>500653</v>
      </c>
      <c r="AC33" s="27">
        <v>538839</v>
      </c>
      <c r="AD33" s="27">
        <v>520097</v>
      </c>
      <c r="AE33" s="27"/>
      <c r="AF33" s="27"/>
      <c r="AG33" s="27"/>
      <c r="AH33" s="27"/>
      <c r="AI33" s="27"/>
    </row>
    <row r="34" spans="1:35" x14ac:dyDescent="0.35">
      <c r="A34" t="s">
        <v>181</v>
      </c>
      <c r="B34" s="1" t="s">
        <v>182</v>
      </c>
      <c r="C34" s="1" t="s">
        <v>164</v>
      </c>
      <c r="D34" s="19" t="s">
        <v>356</v>
      </c>
      <c r="E34" s="27"/>
      <c r="F34" s="27"/>
      <c r="G34" s="27"/>
      <c r="H34" s="27"/>
      <c r="I34" s="27"/>
      <c r="J34" s="27"/>
      <c r="K34" s="27"/>
      <c r="L34" s="27"/>
      <c r="M34" s="27"/>
      <c r="N34" s="27"/>
      <c r="O34" s="27"/>
      <c r="P34" s="27"/>
      <c r="Q34" s="27"/>
      <c r="R34" s="27"/>
      <c r="S34" s="27">
        <v>2885000</v>
      </c>
      <c r="T34" s="27">
        <v>3180000</v>
      </c>
      <c r="U34" s="27">
        <v>3220000</v>
      </c>
      <c r="V34" s="27">
        <v>3490000</v>
      </c>
      <c r="W34" s="27">
        <v>3685000</v>
      </c>
      <c r="X34" s="27">
        <v>3395000</v>
      </c>
      <c r="Y34" s="27">
        <v>3765000</v>
      </c>
      <c r="Z34" s="27">
        <v>3995000</v>
      </c>
      <c r="AA34" s="27">
        <v>3875000</v>
      </c>
      <c r="AB34" s="27">
        <v>4045000</v>
      </c>
      <c r="AC34" s="27">
        <v>4645000</v>
      </c>
      <c r="AD34" s="27">
        <v>3690000</v>
      </c>
      <c r="AE34" s="27"/>
      <c r="AF34" s="27"/>
      <c r="AG34" s="27"/>
      <c r="AH34" s="27"/>
      <c r="AI34" s="27"/>
    </row>
    <row r="35" spans="1:35" x14ac:dyDescent="0.35">
      <c r="A35" t="s">
        <v>181</v>
      </c>
      <c r="B35" s="1" t="s">
        <v>182</v>
      </c>
      <c r="C35" s="1" t="s">
        <v>164</v>
      </c>
      <c r="D35" s="19" t="s">
        <v>573</v>
      </c>
      <c r="E35" s="19">
        <v>182472</v>
      </c>
      <c r="F35" s="19">
        <v>364426</v>
      </c>
      <c r="G35" s="19">
        <v>383233</v>
      </c>
      <c r="H35" s="19">
        <v>403874</v>
      </c>
      <c r="I35" s="19">
        <v>529332</v>
      </c>
      <c r="J35" s="19">
        <v>376667</v>
      </c>
      <c r="K35" s="19">
        <v>247774</v>
      </c>
      <c r="L35" s="19">
        <v>249960</v>
      </c>
      <c r="M35" s="19"/>
      <c r="N35" s="19"/>
      <c r="O35" s="19"/>
      <c r="P35" s="19"/>
      <c r="Q35" s="19"/>
      <c r="R35" s="19"/>
      <c r="S35" s="19"/>
      <c r="T35" s="19"/>
      <c r="U35" s="19"/>
      <c r="V35" s="19"/>
      <c r="W35" s="19"/>
      <c r="X35" s="19"/>
      <c r="Y35" s="19"/>
      <c r="Z35" s="19"/>
      <c r="AA35" s="19"/>
      <c r="AB35" s="19"/>
      <c r="AC35" s="19"/>
      <c r="AD35" s="19"/>
      <c r="AE35" s="19"/>
      <c r="AF35" s="19"/>
      <c r="AG35" s="19"/>
      <c r="AH35" s="19"/>
      <c r="AI35" s="19"/>
    </row>
    <row r="36" spans="1:35" x14ac:dyDescent="0.35">
      <c r="A36" t="s">
        <v>181</v>
      </c>
      <c r="B36" s="1" t="s">
        <v>182</v>
      </c>
      <c r="C36" s="1" t="s">
        <v>164</v>
      </c>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row>
    <row r="37" spans="1:35" x14ac:dyDescent="0.35">
      <c r="A37" t="s">
        <v>181</v>
      </c>
      <c r="B37" s="1" t="s">
        <v>182</v>
      </c>
      <c r="C37" s="1" t="s">
        <v>164</v>
      </c>
      <c r="D37" s="1" t="s">
        <v>540</v>
      </c>
      <c r="E37" s="19">
        <v>79868055</v>
      </c>
      <c r="F37" s="19">
        <v>83132831</v>
      </c>
      <c r="G37" s="19">
        <v>91057009</v>
      </c>
      <c r="H37" s="19">
        <v>94736935</v>
      </c>
      <c r="I37" s="19">
        <v>97578137</v>
      </c>
      <c r="J37" s="19">
        <v>117849680</v>
      </c>
      <c r="K37" s="19">
        <v>123407542</v>
      </c>
      <c r="L37" s="19">
        <v>128974041</v>
      </c>
      <c r="M37" s="19">
        <v>142393706</v>
      </c>
      <c r="N37" s="19">
        <v>147567305</v>
      </c>
      <c r="O37" s="19">
        <v>150746241</v>
      </c>
      <c r="P37" s="19">
        <v>153569403</v>
      </c>
      <c r="Q37" s="19">
        <v>161673045</v>
      </c>
      <c r="R37" s="19">
        <v>166436257</v>
      </c>
      <c r="S37" s="19">
        <v>210803068</v>
      </c>
      <c r="T37" s="19"/>
      <c r="U37" s="19"/>
      <c r="V37" s="19"/>
      <c r="W37" s="19"/>
      <c r="X37" s="19"/>
      <c r="Y37" s="19"/>
      <c r="Z37" s="19"/>
      <c r="AA37" s="19"/>
      <c r="AB37" s="19"/>
      <c r="AC37" s="19"/>
      <c r="AD37" s="19"/>
      <c r="AE37" s="19"/>
      <c r="AF37" s="19"/>
      <c r="AG37" s="19"/>
      <c r="AH37" s="19"/>
      <c r="AI37" s="19"/>
    </row>
    <row r="38" spans="1:35" x14ac:dyDescent="0.35">
      <c r="A38" t="s">
        <v>181</v>
      </c>
      <c r="B38" s="1" t="s">
        <v>182</v>
      </c>
      <c r="C38" s="1" t="s">
        <v>164</v>
      </c>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row>
    <row r="39" spans="1:35" x14ac:dyDescent="0.35">
      <c r="A39" t="s">
        <v>181</v>
      </c>
      <c r="B39" s="1" t="s">
        <v>182</v>
      </c>
      <c r="C39" s="1" t="s">
        <v>164</v>
      </c>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row>
    <row r="40" spans="1:35" x14ac:dyDescent="0.35">
      <c r="A40" t="s">
        <v>181</v>
      </c>
      <c r="B40" s="1" t="s">
        <v>182</v>
      </c>
      <c r="C40" s="1" t="s">
        <v>164</v>
      </c>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row>
    <row r="41" spans="1:35" x14ac:dyDescent="0.35">
      <c r="A41" t="s">
        <v>181</v>
      </c>
      <c r="B41" s="1" t="s">
        <v>182</v>
      </c>
      <c r="C41" s="1" t="s">
        <v>164</v>
      </c>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row>
    <row r="42" spans="1:35" x14ac:dyDescent="0.35">
      <c r="A42" t="s">
        <v>181</v>
      </c>
      <c r="B42" s="1" t="s">
        <v>182</v>
      </c>
      <c r="C42" s="1" t="s">
        <v>164</v>
      </c>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row>
    <row r="43" spans="1:35" x14ac:dyDescent="0.35">
      <c r="A43" t="s">
        <v>181</v>
      </c>
      <c r="B43" s="1" t="s">
        <v>182</v>
      </c>
      <c r="C43" s="7" t="s">
        <v>164</v>
      </c>
      <c r="E43" s="30">
        <f t="shared" ref="E43:AC43" si="14">SUM(E31:E42)</f>
        <v>80736855</v>
      </c>
      <c r="F43" s="30">
        <f t="shared" si="14"/>
        <v>84927037</v>
      </c>
      <c r="G43" s="30">
        <f t="shared" si="14"/>
        <v>92531523</v>
      </c>
      <c r="H43" s="30">
        <f t="shared" si="14"/>
        <v>96133998</v>
      </c>
      <c r="I43" s="30">
        <f t="shared" si="14"/>
        <v>98893284</v>
      </c>
      <c r="J43" s="30">
        <f t="shared" si="14"/>
        <v>119454669</v>
      </c>
      <c r="K43" s="30">
        <f t="shared" si="14"/>
        <v>124954802</v>
      </c>
      <c r="L43" s="30">
        <f>SUM(L31:L42)</f>
        <v>130831448</v>
      </c>
      <c r="M43" s="30">
        <f>SUM(M32:M42)</f>
        <v>142889859</v>
      </c>
      <c r="N43" s="30">
        <f t="shared" si="14"/>
        <v>149146401</v>
      </c>
      <c r="O43" s="30">
        <f t="shared" si="14"/>
        <v>152392037</v>
      </c>
      <c r="P43" s="30">
        <f t="shared" si="14"/>
        <v>154850433</v>
      </c>
      <c r="Q43" s="30">
        <f>SUM(Q31:Q42)</f>
        <v>163857999</v>
      </c>
      <c r="R43" s="30">
        <f t="shared" si="14"/>
        <v>167970595</v>
      </c>
      <c r="S43" s="30">
        <f t="shared" si="14"/>
        <v>215829453</v>
      </c>
      <c r="T43" s="30">
        <f t="shared" si="14"/>
        <v>5363837</v>
      </c>
      <c r="U43" s="30">
        <f t="shared" si="14"/>
        <v>5287833</v>
      </c>
      <c r="V43" s="30">
        <f t="shared" si="14"/>
        <v>5330012</v>
      </c>
      <c r="W43" s="30">
        <f t="shared" si="14"/>
        <v>6760265</v>
      </c>
      <c r="X43" s="30">
        <f t="shared" si="14"/>
        <v>7193635</v>
      </c>
      <c r="Y43" s="30">
        <f t="shared" si="14"/>
        <v>6760624</v>
      </c>
      <c r="Z43" s="30">
        <f t="shared" si="14"/>
        <v>6574418</v>
      </c>
      <c r="AA43" s="30">
        <f t="shared" si="14"/>
        <v>6118767</v>
      </c>
      <c r="AB43" s="30">
        <f t="shared" si="14"/>
        <v>6151572</v>
      </c>
      <c r="AC43" s="30">
        <f t="shared" si="14"/>
        <v>7805257</v>
      </c>
      <c r="AD43" s="30">
        <f>SUM(AD31:AD42)</f>
        <v>7185525</v>
      </c>
      <c r="AE43" s="30">
        <f t="shared" ref="AE43:AI43" si="15">SUM(AE31:AE42)</f>
        <v>0</v>
      </c>
      <c r="AF43" s="30">
        <f t="shared" si="15"/>
        <v>0</v>
      </c>
      <c r="AG43" s="30">
        <f t="shared" si="15"/>
        <v>0</v>
      </c>
      <c r="AH43" s="30">
        <f t="shared" si="15"/>
        <v>0</v>
      </c>
      <c r="AI43" s="30">
        <f t="shared" si="15"/>
        <v>0</v>
      </c>
    </row>
    <row r="44" spans="1:35" x14ac:dyDescent="0.35">
      <c r="A44" t="s">
        <v>181</v>
      </c>
      <c r="B44" s="1" t="s">
        <v>182</v>
      </c>
      <c r="C44" s="1" t="s">
        <v>165</v>
      </c>
      <c r="D44" s="1" t="s">
        <v>357</v>
      </c>
      <c r="E44" s="1">
        <v>2161832</v>
      </c>
      <c r="F44" s="1">
        <v>3120197</v>
      </c>
      <c r="G44" s="1">
        <v>4070721</v>
      </c>
      <c r="H44" s="1">
        <v>5751234</v>
      </c>
      <c r="I44" s="1">
        <v>6233287</v>
      </c>
      <c r="J44" s="1">
        <v>6927739</v>
      </c>
      <c r="K44" s="1">
        <v>7156121</v>
      </c>
      <c r="L44" s="1">
        <v>6989224</v>
      </c>
      <c r="M44" s="1">
        <v>8448100</v>
      </c>
      <c r="N44" s="1">
        <v>8624751</v>
      </c>
      <c r="O44" s="1">
        <v>9219678</v>
      </c>
      <c r="P44" s="1">
        <v>8788885</v>
      </c>
      <c r="Q44" s="1">
        <v>11023324</v>
      </c>
      <c r="R44" s="1">
        <v>12091834</v>
      </c>
      <c r="S44" s="1">
        <v>509884</v>
      </c>
      <c r="T44" s="1">
        <v>589720</v>
      </c>
      <c r="U44" s="1">
        <v>799486</v>
      </c>
      <c r="V44" s="1">
        <v>910877</v>
      </c>
      <c r="W44" s="1">
        <v>1204832</v>
      </c>
      <c r="X44" s="1">
        <v>1057797</v>
      </c>
      <c r="Y44" s="1">
        <v>829325</v>
      </c>
      <c r="Z44" s="1">
        <v>1394735</v>
      </c>
      <c r="AA44" s="1">
        <v>1468220</v>
      </c>
      <c r="AB44" s="1">
        <v>1499965</v>
      </c>
      <c r="AC44" s="1">
        <v>986008</v>
      </c>
      <c r="AD44" s="1">
        <f>1029583</f>
        <v>1029583</v>
      </c>
    </row>
    <row r="45" spans="1:35" x14ac:dyDescent="0.35">
      <c r="A45" t="s">
        <v>181</v>
      </c>
      <c r="B45" s="1" t="s">
        <v>182</v>
      </c>
      <c r="C45" s="1" t="s">
        <v>165</v>
      </c>
      <c r="D45" s="1" t="s">
        <v>358</v>
      </c>
      <c r="T45" s="1">
        <v>36330000</v>
      </c>
      <c r="U45" s="1">
        <v>39110000</v>
      </c>
      <c r="V45" s="1">
        <v>45600000</v>
      </c>
      <c r="W45" s="1">
        <v>51415000</v>
      </c>
      <c r="X45" s="1">
        <v>48425000</v>
      </c>
      <c r="Y45" s="1">
        <v>44990000</v>
      </c>
      <c r="Z45" s="1">
        <v>50855000</v>
      </c>
      <c r="AA45" s="1">
        <v>46980000</v>
      </c>
      <c r="AB45" s="1">
        <v>41935000</v>
      </c>
      <c r="AC45" s="1">
        <v>47010000</v>
      </c>
      <c r="AD45" s="1">
        <v>43320000</v>
      </c>
    </row>
    <row r="46" spans="1:35" x14ac:dyDescent="0.35">
      <c r="A46" t="s">
        <v>181</v>
      </c>
      <c r="B46" s="1" t="s">
        <v>182</v>
      </c>
      <c r="C46" s="1" t="s">
        <v>165</v>
      </c>
      <c r="D46" s="1" t="s">
        <v>445</v>
      </c>
      <c r="E46" s="1">
        <v>8247338</v>
      </c>
      <c r="F46" s="1">
        <v>8820117</v>
      </c>
      <c r="G46" s="1">
        <v>9423019</v>
      </c>
      <c r="H46" s="1">
        <v>9952916</v>
      </c>
      <c r="I46" s="1">
        <v>11360042</v>
      </c>
      <c r="J46" s="1">
        <v>10839571</v>
      </c>
      <c r="K46" s="1">
        <v>11212087</v>
      </c>
      <c r="L46" s="1">
        <v>13085087</v>
      </c>
      <c r="M46" s="1">
        <v>12887124</v>
      </c>
      <c r="N46" s="1">
        <v>14724154</v>
      </c>
      <c r="O46" s="1">
        <v>16098480</v>
      </c>
      <c r="P46" s="1">
        <v>17731136</v>
      </c>
      <c r="Q46" s="1">
        <v>20258891</v>
      </c>
      <c r="R46" s="1">
        <v>21365108</v>
      </c>
    </row>
    <row r="47" spans="1:35" x14ac:dyDescent="0.35">
      <c r="A47" t="s">
        <v>181</v>
      </c>
      <c r="B47" s="1" t="s">
        <v>182</v>
      </c>
      <c r="C47" s="1" t="s">
        <v>165</v>
      </c>
      <c r="D47" s="1" t="s">
        <v>541</v>
      </c>
      <c r="K47" s="1">
        <v>760219</v>
      </c>
      <c r="L47" s="1">
        <v>937533</v>
      </c>
      <c r="M47" s="1">
        <v>1190612</v>
      </c>
      <c r="N47" s="1">
        <v>1439167</v>
      </c>
      <c r="O47" s="1">
        <v>1785685</v>
      </c>
    </row>
    <row r="48" spans="1:35" x14ac:dyDescent="0.35">
      <c r="A48" t="s">
        <v>181</v>
      </c>
      <c r="B48" s="1" t="s">
        <v>182</v>
      </c>
      <c r="C48" s="7" t="s">
        <v>165</v>
      </c>
      <c r="E48" s="30">
        <f t="shared" ref="E48:AD48" si="16">SUM(E44:E47)</f>
        <v>10409170</v>
      </c>
      <c r="F48" s="30">
        <f t="shared" si="16"/>
        <v>11940314</v>
      </c>
      <c r="G48" s="30">
        <f t="shared" si="16"/>
        <v>13493740</v>
      </c>
      <c r="H48" s="30">
        <f t="shared" si="16"/>
        <v>15704150</v>
      </c>
      <c r="I48" s="30">
        <f t="shared" si="16"/>
        <v>17593329</v>
      </c>
      <c r="J48" s="30">
        <f t="shared" si="16"/>
        <v>17767310</v>
      </c>
      <c r="K48" s="30">
        <f t="shared" si="16"/>
        <v>19128427</v>
      </c>
      <c r="L48" s="30">
        <f t="shared" si="16"/>
        <v>21011844</v>
      </c>
      <c r="M48" s="30">
        <f t="shared" si="16"/>
        <v>22525836</v>
      </c>
      <c r="N48" s="30">
        <f t="shared" si="16"/>
        <v>24788072</v>
      </c>
      <c r="O48" s="30">
        <f t="shared" si="16"/>
        <v>27103843</v>
      </c>
      <c r="P48" s="30">
        <f t="shared" si="16"/>
        <v>26520021</v>
      </c>
      <c r="Q48" s="30">
        <f t="shared" si="16"/>
        <v>31282215</v>
      </c>
      <c r="R48" s="30">
        <f t="shared" si="16"/>
        <v>33456942</v>
      </c>
      <c r="S48" s="30">
        <f t="shared" si="16"/>
        <v>509884</v>
      </c>
      <c r="T48" s="30">
        <f t="shared" si="16"/>
        <v>36919720</v>
      </c>
      <c r="U48" s="30">
        <f t="shared" si="16"/>
        <v>39909486</v>
      </c>
      <c r="V48" s="30">
        <f t="shared" si="16"/>
        <v>46510877</v>
      </c>
      <c r="W48" s="30">
        <f t="shared" si="16"/>
        <v>52619832</v>
      </c>
      <c r="X48" s="30">
        <f t="shared" si="16"/>
        <v>49482797</v>
      </c>
      <c r="Y48" s="30">
        <f t="shared" si="16"/>
        <v>45819325</v>
      </c>
      <c r="Z48" s="30">
        <f t="shared" si="16"/>
        <v>52249735</v>
      </c>
      <c r="AA48" s="30">
        <f t="shared" si="16"/>
        <v>48448220</v>
      </c>
      <c r="AB48" s="30">
        <f t="shared" si="16"/>
        <v>43434965</v>
      </c>
      <c r="AC48" s="30">
        <f t="shared" si="16"/>
        <v>47996008</v>
      </c>
      <c r="AD48" s="30">
        <f t="shared" si="16"/>
        <v>44349583</v>
      </c>
      <c r="AE48" s="30">
        <f>SUM(AE44:AE47)</f>
        <v>0</v>
      </c>
      <c r="AF48" s="30">
        <f t="shared" ref="AF48:AI48" si="17">SUM(AF44:AF47)</f>
        <v>0</v>
      </c>
      <c r="AG48" s="30">
        <f t="shared" si="17"/>
        <v>0</v>
      </c>
      <c r="AH48" s="30">
        <f t="shared" si="17"/>
        <v>0</v>
      </c>
      <c r="AI48" s="30">
        <f t="shared" si="17"/>
        <v>0</v>
      </c>
    </row>
    <row r="49" spans="1:35" x14ac:dyDescent="0.35">
      <c r="A49" t="s">
        <v>181</v>
      </c>
      <c r="B49" s="1" t="s">
        <v>182</v>
      </c>
      <c r="C49" s="7" t="s">
        <v>166</v>
      </c>
      <c r="E49" s="30">
        <f t="shared" ref="E49:AC49" si="18">SUM(E48,E43)</f>
        <v>91146025</v>
      </c>
      <c r="F49" s="30">
        <f t="shared" si="18"/>
        <v>96867351</v>
      </c>
      <c r="G49" s="30">
        <f t="shared" si="18"/>
        <v>106025263</v>
      </c>
      <c r="H49" s="30">
        <f t="shared" si="18"/>
        <v>111838148</v>
      </c>
      <c r="I49" s="30">
        <f t="shared" si="18"/>
        <v>116486613</v>
      </c>
      <c r="J49" s="30">
        <f t="shared" si="18"/>
        <v>137221979</v>
      </c>
      <c r="K49" s="30">
        <f t="shared" si="18"/>
        <v>144083229</v>
      </c>
      <c r="L49" s="30">
        <f t="shared" si="18"/>
        <v>151843292</v>
      </c>
      <c r="M49" s="37">
        <f t="shared" si="18"/>
        <v>165415695</v>
      </c>
      <c r="N49" s="30">
        <f t="shared" si="18"/>
        <v>173934473</v>
      </c>
      <c r="O49" s="30">
        <f t="shared" si="18"/>
        <v>179495880</v>
      </c>
      <c r="P49" s="30">
        <f t="shared" si="18"/>
        <v>181370454</v>
      </c>
      <c r="Q49" s="30">
        <f t="shared" si="18"/>
        <v>195140214</v>
      </c>
      <c r="R49" s="30">
        <f t="shared" si="18"/>
        <v>201427537</v>
      </c>
      <c r="S49" s="30">
        <f t="shared" si="18"/>
        <v>216339337</v>
      </c>
      <c r="T49" s="30">
        <f>SUM(T48,T43)</f>
        <v>42283557</v>
      </c>
      <c r="U49" s="30">
        <f t="shared" si="18"/>
        <v>45197319</v>
      </c>
      <c r="V49" s="30">
        <f t="shared" si="18"/>
        <v>51840889</v>
      </c>
      <c r="W49" s="30">
        <f t="shared" si="18"/>
        <v>59380097</v>
      </c>
      <c r="X49" s="30">
        <f t="shared" si="18"/>
        <v>56676432</v>
      </c>
      <c r="Y49" s="30">
        <f t="shared" si="18"/>
        <v>52579949</v>
      </c>
      <c r="Z49" s="30">
        <f t="shared" si="18"/>
        <v>58824153</v>
      </c>
      <c r="AA49" s="30">
        <f t="shared" si="18"/>
        <v>54566987</v>
      </c>
      <c r="AB49" s="30">
        <f t="shared" si="18"/>
        <v>49586537</v>
      </c>
      <c r="AC49" s="30">
        <f t="shared" si="18"/>
        <v>55801265</v>
      </c>
      <c r="AD49" s="30">
        <f>SUM(AD48,AD43)</f>
        <v>51535108</v>
      </c>
      <c r="AE49" s="30">
        <f t="shared" ref="AE49:AI49" si="19">SUM(AE48,AE43)</f>
        <v>0</v>
      </c>
      <c r="AF49" s="30">
        <f t="shared" si="19"/>
        <v>0</v>
      </c>
      <c r="AG49" s="30">
        <f t="shared" si="19"/>
        <v>0</v>
      </c>
      <c r="AH49" s="30">
        <f t="shared" si="19"/>
        <v>0</v>
      </c>
      <c r="AI49" s="30">
        <f t="shared" si="19"/>
        <v>0</v>
      </c>
    </row>
    <row r="50" spans="1:35" x14ac:dyDescent="0.35">
      <c r="A50" t="s">
        <v>181</v>
      </c>
      <c r="B50" s="1" t="s">
        <v>182</v>
      </c>
      <c r="C50" s="19" t="s">
        <v>167</v>
      </c>
      <c r="D50" s="1" t="s">
        <v>360</v>
      </c>
      <c r="T50" s="1">
        <v>106360254</v>
      </c>
      <c r="U50" s="1">
        <v>114115288</v>
      </c>
      <c r="V50" s="1">
        <v>109521263</v>
      </c>
      <c r="W50" s="1">
        <v>114191872</v>
      </c>
      <c r="X50" s="1">
        <v>130132953</v>
      </c>
      <c r="Y50" s="1">
        <v>139110266</v>
      </c>
      <c r="Z50" s="1">
        <v>139971393</v>
      </c>
      <c r="AA50" s="1">
        <v>151581878</v>
      </c>
      <c r="AB50" s="1">
        <v>163344333</v>
      </c>
      <c r="AC50" s="1">
        <v>173838714</v>
      </c>
      <c r="AD50" s="1">
        <v>185595519</v>
      </c>
    </row>
    <row r="51" spans="1:35" x14ac:dyDescent="0.35">
      <c r="A51" t="s">
        <v>181</v>
      </c>
      <c r="B51" s="1" t="s">
        <v>182</v>
      </c>
      <c r="C51" s="1" t="s">
        <v>167</v>
      </c>
      <c r="D51" s="1" t="s">
        <v>361</v>
      </c>
      <c r="T51" s="1">
        <v>13234016</v>
      </c>
      <c r="U51" s="1">
        <v>10282594</v>
      </c>
      <c r="V51" s="1">
        <v>20002254</v>
      </c>
      <c r="W51" s="1">
        <v>23518115</v>
      </c>
      <c r="X51" s="1">
        <v>17172292</v>
      </c>
      <c r="Y51" s="1">
        <v>17774163</v>
      </c>
      <c r="Z51" s="1">
        <v>20843946</v>
      </c>
      <c r="AA51" s="1">
        <v>28139533</v>
      </c>
      <c r="AB51" s="1">
        <v>23186367</v>
      </c>
      <c r="AC51" s="1">
        <v>24976179</v>
      </c>
      <c r="AD51" s="1">
        <v>18689532</v>
      </c>
    </row>
    <row r="52" spans="1:35" x14ac:dyDescent="0.35">
      <c r="A52" t="s">
        <v>181</v>
      </c>
      <c r="B52" s="1" t="s">
        <v>182</v>
      </c>
      <c r="C52" s="1" t="s">
        <v>167</v>
      </c>
      <c r="D52" s="1" t="s">
        <v>362</v>
      </c>
      <c r="T52" s="1">
        <v>7303481</v>
      </c>
      <c r="U52" s="1">
        <v>6515155</v>
      </c>
      <c r="V52" s="1">
        <v>8427142</v>
      </c>
      <c r="W52" s="1">
        <v>8358012</v>
      </c>
      <c r="X52" s="1">
        <v>10691665</v>
      </c>
      <c r="Y52" s="1">
        <v>11592999</v>
      </c>
      <c r="Z52" s="1">
        <v>18173981</v>
      </c>
      <c r="AA52" s="1">
        <v>12622502</v>
      </c>
      <c r="AB52" s="1">
        <v>12552034</v>
      </c>
      <c r="AC52" s="1">
        <v>9445446</v>
      </c>
      <c r="AD52" s="1">
        <v>10542050</v>
      </c>
    </row>
    <row r="53" spans="1:35" x14ac:dyDescent="0.35">
      <c r="A53" t="s">
        <v>181</v>
      </c>
      <c r="B53" s="1" t="s">
        <v>182</v>
      </c>
      <c r="C53" s="7" t="s">
        <v>167</v>
      </c>
      <c r="E53" s="30">
        <f t="shared" ref="E53" si="20">SUM(E50:E52)</f>
        <v>0</v>
      </c>
      <c r="F53" s="30">
        <f t="shared" ref="F53" si="21">SUM(F50:F52)</f>
        <v>0</v>
      </c>
      <c r="G53" s="30">
        <f t="shared" ref="G53" si="22">SUM(G50:G52)</f>
        <v>0</v>
      </c>
      <c r="H53" s="30">
        <f t="shared" ref="H53" si="23">SUM(H50:H52)</f>
        <v>0</v>
      </c>
      <c r="I53" s="30">
        <f t="shared" ref="I53" si="24">SUM(I50:I52)</f>
        <v>0</v>
      </c>
      <c r="J53" s="30">
        <f t="shared" ref="J53" si="25">SUM(J50:J52)</f>
        <v>0</v>
      </c>
      <c r="K53" s="30">
        <f t="shared" ref="K53" si="26">SUM(K50:K52)</f>
        <v>0</v>
      </c>
      <c r="L53" s="30">
        <f t="shared" ref="L53" si="27">SUM(L50:L52)</f>
        <v>0</v>
      </c>
      <c r="M53" s="30">
        <f t="shared" ref="M53" si="28">SUM(M50:M52)</f>
        <v>0</v>
      </c>
      <c r="N53" s="30">
        <f t="shared" ref="N53" si="29">SUM(N50:N52)</f>
        <v>0</v>
      </c>
      <c r="O53" s="30">
        <f t="shared" ref="O53" si="30">SUM(O50:O52)</f>
        <v>0</v>
      </c>
      <c r="P53" s="30">
        <f t="shared" ref="P53" si="31">SUM(P50:P52)</f>
        <v>0</v>
      </c>
      <c r="Q53" s="30">
        <f t="shared" ref="Q53" si="32">SUM(Q50:Q52)</f>
        <v>0</v>
      </c>
      <c r="R53" s="30">
        <f t="shared" ref="R53" si="33">SUM(R50:R52)</f>
        <v>0</v>
      </c>
      <c r="S53" s="30">
        <f t="shared" ref="S53" si="34">SUM(S50:S52)</f>
        <v>0</v>
      </c>
      <c r="T53" s="30">
        <f t="shared" ref="T53" si="35">SUM(T50:T52)</f>
        <v>126897751</v>
      </c>
      <c r="U53" s="30">
        <f t="shared" ref="U53" si="36">SUM(U50:U52)</f>
        <v>130913037</v>
      </c>
      <c r="V53" s="30">
        <f t="shared" ref="V53" si="37">SUM(V50:V52)</f>
        <v>137950659</v>
      </c>
      <c r="W53" s="30">
        <f t="shared" ref="W53" si="38">SUM(W50:W52)</f>
        <v>146067999</v>
      </c>
      <c r="X53" s="30">
        <f t="shared" ref="X53" si="39">SUM(X50:X52)</f>
        <v>157996910</v>
      </c>
      <c r="Y53" s="30">
        <f t="shared" ref="Y53" si="40">SUM(Y50:Y52)</f>
        <v>168477428</v>
      </c>
      <c r="Z53" s="30">
        <f t="shared" ref="Z53" si="41">SUM(Z50:Z52)</f>
        <v>178989320</v>
      </c>
      <c r="AA53" s="30">
        <f t="shared" ref="AA53" si="42">SUM(AA50:AA52)</f>
        <v>192343913</v>
      </c>
      <c r="AB53" s="30">
        <f t="shared" ref="AB53" si="43">SUM(AB50:AB52)</f>
        <v>199082734</v>
      </c>
      <c r="AC53" s="30">
        <f t="shared" ref="AC53" si="44">SUM(AC50:AC52)</f>
        <v>208260339</v>
      </c>
      <c r="AD53" s="30">
        <f t="shared" ref="AD53" si="45">SUM(AD50:AD52)</f>
        <v>214827101</v>
      </c>
      <c r="AE53" s="30">
        <f t="shared" ref="AE53" si="46">SUM(AE50:AE52)</f>
        <v>0</v>
      </c>
      <c r="AF53" s="30">
        <f t="shared" ref="AF53" si="47">SUM(AF50:AF52)</f>
        <v>0</v>
      </c>
      <c r="AG53" s="30">
        <f t="shared" ref="AG53" si="48">SUM(AG50:AG52)</f>
        <v>0</v>
      </c>
      <c r="AH53" s="30">
        <f t="shared" ref="AH53" si="49">SUM(AH50:AH52)</f>
        <v>0</v>
      </c>
      <c r="AI53" s="30">
        <f t="shared" ref="AI53" si="50">SUM(AI50:AI52)</f>
        <v>0</v>
      </c>
    </row>
    <row r="54" spans="1:35" x14ac:dyDescent="0.35">
      <c r="A54" t="s">
        <v>181</v>
      </c>
      <c r="B54" s="1" t="s">
        <v>182</v>
      </c>
      <c r="C54" s="1" t="s">
        <v>169</v>
      </c>
      <c r="D54" s="1" t="s">
        <v>359</v>
      </c>
      <c r="AC54" s="1">
        <v>283336</v>
      </c>
      <c r="AD54" s="1">
        <f>339076</f>
        <v>339076</v>
      </c>
    </row>
    <row r="55" spans="1:35" x14ac:dyDescent="0.35">
      <c r="A55" t="s">
        <v>181</v>
      </c>
      <c r="B55" s="1" t="s">
        <v>182</v>
      </c>
      <c r="C55" s="7" t="s">
        <v>168</v>
      </c>
      <c r="E55" s="30">
        <f t="shared" ref="E55:AC55" si="51">SUM(E54,E53,E49)</f>
        <v>91146025</v>
      </c>
      <c r="F55" s="30">
        <f t="shared" si="51"/>
        <v>96867351</v>
      </c>
      <c r="G55" s="30">
        <f t="shared" si="51"/>
        <v>106025263</v>
      </c>
      <c r="H55" s="30">
        <f t="shared" si="51"/>
        <v>111838148</v>
      </c>
      <c r="I55" s="30">
        <f t="shared" si="51"/>
        <v>116486613</v>
      </c>
      <c r="J55" s="30">
        <f t="shared" si="51"/>
        <v>137221979</v>
      </c>
      <c r="K55" s="30">
        <f t="shared" si="51"/>
        <v>144083229</v>
      </c>
      <c r="L55" s="30">
        <f t="shared" si="51"/>
        <v>151843292</v>
      </c>
      <c r="M55" s="30">
        <f t="shared" si="51"/>
        <v>165415695</v>
      </c>
      <c r="N55" s="30">
        <f t="shared" si="51"/>
        <v>173934473</v>
      </c>
      <c r="O55" s="30">
        <f t="shared" si="51"/>
        <v>179495880</v>
      </c>
      <c r="P55" s="30">
        <f t="shared" si="51"/>
        <v>181370454</v>
      </c>
      <c r="Q55" s="30">
        <f t="shared" si="51"/>
        <v>195140214</v>
      </c>
      <c r="R55" s="30">
        <f t="shared" si="51"/>
        <v>201427537</v>
      </c>
      <c r="S55" s="30">
        <f t="shared" si="51"/>
        <v>216339337</v>
      </c>
      <c r="T55" s="30">
        <f t="shared" si="51"/>
        <v>169181308</v>
      </c>
      <c r="U55" s="30">
        <f t="shared" si="51"/>
        <v>176110356</v>
      </c>
      <c r="V55" s="30">
        <f t="shared" si="51"/>
        <v>189791548</v>
      </c>
      <c r="W55" s="30">
        <f t="shared" si="51"/>
        <v>205448096</v>
      </c>
      <c r="X55" s="30">
        <f t="shared" si="51"/>
        <v>214673342</v>
      </c>
      <c r="Y55" s="30">
        <f t="shared" si="51"/>
        <v>221057377</v>
      </c>
      <c r="Z55" s="30">
        <f t="shared" si="51"/>
        <v>237813473</v>
      </c>
      <c r="AA55" s="30">
        <f t="shared" si="51"/>
        <v>246910900</v>
      </c>
      <c r="AB55" s="30">
        <f t="shared" si="51"/>
        <v>248669271</v>
      </c>
      <c r="AC55" s="30">
        <f t="shared" si="51"/>
        <v>264344940</v>
      </c>
      <c r="AD55" s="30">
        <f>SUM(AD54,AD53,AD49)</f>
        <v>266701285</v>
      </c>
      <c r="AE55" s="30">
        <f t="shared" ref="AE55:AI55" si="52">SUM(AE54,AE53,AE49)</f>
        <v>0</v>
      </c>
      <c r="AF55" s="30">
        <f t="shared" si="52"/>
        <v>0</v>
      </c>
      <c r="AG55" s="30">
        <f t="shared" si="52"/>
        <v>0</v>
      </c>
      <c r="AH55" s="30">
        <f t="shared" si="52"/>
        <v>0</v>
      </c>
      <c r="AI55" s="30">
        <f t="shared" si="52"/>
        <v>0</v>
      </c>
    </row>
    <row r="58" spans="1:35" x14ac:dyDescent="0.35">
      <c r="A58" s="1" t="s">
        <v>606</v>
      </c>
      <c r="T58" s="28">
        <f>T34+T45</f>
        <v>39510000</v>
      </c>
    </row>
    <row r="59" spans="1:35" x14ac:dyDescent="0.35">
      <c r="A59" s="1" t="s">
        <v>607</v>
      </c>
      <c r="T59" s="28">
        <f>T34+fiscal!T27</f>
        <v>1398231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5"/>
  <sheetViews>
    <sheetView workbookViewId="0">
      <selection activeCell="O2" sqref="O2"/>
    </sheetView>
  </sheetViews>
  <sheetFormatPr defaultColWidth="8.90625" defaultRowHeight="14.5" x14ac:dyDescent="0.35"/>
  <cols>
    <col min="1" max="16384" width="8.90625" style="1"/>
  </cols>
  <sheetData>
    <row r="1" spans="1:19" x14ac:dyDescent="0.35">
      <c r="A1" s="18" t="s">
        <v>0</v>
      </c>
      <c r="B1" s="18" t="s">
        <v>27</v>
      </c>
      <c r="C1" s="18" t="s">
        <v>2</v>
      </c>
      <c r="D1" s="18" t="s">
        <v>24</v>
      </c>
      <c r="E1" s="18" t="s">
        <v>88</v>
      </c>
      <c r="F1" s="18" t="s">
        <v>89</v>
      </c>
      <c r="G1" s="18" t="s">
        <v>90</v>
      </c>
      <c r="H1" s="18" t="s">
        <v>91</v>
      </c>
      <c r="I1" s="18" t="s">
        <v>4</v>
      </c>
      <c r="J1" s="18" t="s">
        <v>5</v>
      </c>
      <c r="K1" s="18" t="s">
        <v>92</v>
      </c>
      <c r="L1" s="18" t="s">
        <v>170</v>
      </c>
      <c r="M1" s="18" t="s">
        <v>171</v>
      </c>
      <c r="N1" s="18" t="s">
        <v>172</v>
      </c>
      <c r="O1" s="18" t="s">
        <v>174</v>
      </c>
      <c r="P1" s="18" t="s">
        <v>93</v>
      </c>
      <c r="Q1" s="18" t="s">
        <v>94</v>
      </c>
      <c r="R1" s="18" t="s">
        <v>95</v>
      </c>
      <c r="S1" s="18" t="s">
        <v>96</v>
      </c>
    </row>
    <row r="2" spans="1:19" x14ac:dyDescent="0.35">
      <c r="A2" t="s">
        <v>181</v>
      </c>
      <c r="B2" s="1" t="s">
        <v>182</v>
      </c>
      <c r="C2" s="1">
        <v>2014</v>
      </c>
      <c r="D2" s="1" t="s">
        <v>183</v>
      </c>
      <c r="E2" s="1" t="s">
        <v>184</v>
      </c>
      <c r="F2" s="1" t="s">
        <v>475</v>
      </c>
      <c r="H2" s="1">
        <v>63720000</v>
      </c>
      <c r="I2" s="1">
        <v>2015</v>
      </c>
      <c r="J2" s="1">
        <v>2039</v>
      </c>
      <c r="K2" s="1" t="s">
        <v>185</v>
      </c>
      <c r="L2" s="35">
        <v>120</v>
      </c>
      <c r="M2" s="20" t="s">
        <v>475</v>
      </c>
      <c r="N2" s="1" t="s">
        <v>476</v>
      </c>
      <c r="O2" s="1" t="s">
        <v>187</v>
      </c>
      <c r="P2" s="1" t="s">
        <v>188</v>
      </c>
      <c r="Q2" s="1" t="s">
        <v>187</v>
      </c>
      <c r="R2" s="1" t="s">
        <v>189</v>
      </c>
      <c r="S2" s="1" t="s">
        <v>186</v>
      </c>
    </row>
    <row r="3" spans="1:19" x14ac:dyDescent="0.35">
      <c r="A3" t="s">
        <v>181</v>
      </c>
      <c r="B3" s="1" t="s">
        <v>182</v>
      </c>
      <c r="C3" s="1">
        <v>2012</v>
      </c>
      <c r="D3" s="1" t="s">
        <v>183</v>
      </c>
      <c r="E3" s="1" t="s">
        <v>184</v>
      </c>
      <c r="F3" s="1" t="s">
        <v>475</v>
      </c>
      <c r="H3" s="1">
        <v>9700000</v>
      </c>
      <c r="I3" s="1">
        <v>2012</v>
      </c>
      <c r="J3" s="1">
        <v>2031</v>
      </c>
      <c r="K3" s="1" t="s">
        <v>185</v>
      </c>
      <c r="L3" s="35">
        <v>120</v>
      </c>
      <c r="M3" s="20"/>
      <c r="O3" s="1" t="s">
        <v>187</v>
      </c>
      <c r="P3" s="1" t="s">
        <v>188</v>
      </c>
      <c r="Q3" s="1" t="s">
        <v>187</v>
      </c>
      <c r="R3" s="1" t="s">
        <v>363</v>
      </c>
    </row>
    <row r="4" spans="1:19" x14ac:dyDescent="0.35">
      <c r="A4" t="s">
        <v>181</v>
      </c>
      <c r="B4" s="1" t="s">
        <v>182</v>
      </c>
      <c r="C4" s="1">
        <v>2012</v>
      </c>
      <c r="D4" s="1" t="s">
        <v>183</v>
      </c>
      <c r="E4" s="1" t="s">
        <v>184</v>
      </c>
      <c r="F4" s="1" t="s">
        <v>475</v>
      </c>
      <c r="H4" s="1">
        <v>7450000</v>
      </c>
      <c r="I4" s="1">
        <v>2012</v>
      </c>
      <c r="J4" s="1">
        <v>2023</v>
      </c>
      <c r="K4" s="1" t="s">
        <v>388</v>
      </c>
      <c r="L4" s="35">
        <v>120</v>
      </c>
      <c r="M4" s="20"/>
      <c r="O4" s="1" t="s">
        <v>187</v>
      </c>
      <c r="P4" s="1" t="s">
        <v>389</v>
      </c>
      <c r="Q4" s="1" t="s">
        <v>187</v>
      </c>
      <c r="R4" s="1" t="s">
        <v>390</v>
      </c>
    </row>
    <row r="5" spans="1:19" x14ac:dyDescent="0.35">
      <c r="A5" t="s">
        <v>181</v>
      </c>
      <c r="B5" s="1" t="s">
        <v>182</v>
      </c>
      <c r="C5" s="1">
        <v>2011</v>
      </c>
      <c r="D5" s="1" t="s">
        <v>183</v>
      </c>
      <c r="E5" s="1" t="s">
        <v>184</v>
      </c>
      <c r="F5" s="1" t="s">
        <v>475</v>
      </c>
      <c r="H5" s="1">
        <v>9945000</v>
      </c>
      <c r="I5" s="1">
        <v>2011</v>
      </c>
      <c r="J5" s="1">
        <v>2025</v>
      </c>
      <c r="L5" s="35">
        <v>120</v>
      </c>
      <c r="M5" s="20"/>
      <c r="O5" s="1" t="s">
        <v>187</v>
      </c>
      <c r="P5" s="1" t="s">
        <v>389</v>
      </c>
      <c r="Q5" s="1" t="s">
        <v>187</v>
      </c>
      <c r="R5" s="1" t="s">
        <v>363</v>
      </c>
    </row>
    <row r="6" spans="1:19" x14ac:dyDescent="0.35">
      <c r="A6" t="s">
        <v>181</v>
      </c>
      <c r="B6" s="1" t="s">
        <v>182</v>
      </c>
      <c r="C6" s="1">
        <v>2009</v>
      </c>
      <c r="D6" s="1" t="s">
        <v>183</v>
      </c>
      <c r="E6" s="1" t="s">
        <v>414</v>
      </c>
      <c r="F6" s="1" t="s">
        <v>475</v>
      </c>
      <c r="G6" s="1" t="s">
        <v>415</v>
      </c>
      <c r="H6" s="1">
        <v>19845000</v>
      </c>
      <c r="I6" s="1">
        <v>2010</v>
      </c>
      <c r="J6" s="1">
        <v>2013</v>
      </c>
      <c r="K6" s="1" t="s">
        <v>185</v>
      </c>
      <c r="L6" s="35">
        <v>120</v>
      </c>
      <c r="M6" s="20"/>
      <c r="O6" s="1" t="s">
        <v>187</v>
      </c>
      <c r="P6" s="1" t="s">
        <v>389</v>
      </c>
      <c r="Q6" s="1" t="s">
        <v>187</v>
      </c>
      <c r="R6" s="1" t="s">
        <v>390</v>
      </c>
    </row>
    <row r="7" spans="1:19" x14ac:dyDescent="0.35">
      <c r="A7" t="s">
        <v>181</v>
      </c>
      <c r="B7" s="1" t="s">
        <v>182</v>
      </c>
      <c r="C7" s="1">
        <v>2009</v>
      </c>
      <c r="D7" s="1" t="s">
        <v>183</v>
      </c>
      <c r="E7" s="1" t="s">
        <v>414</v>
      </c>
      <c r="F7" s="1" t="s">
        <v>475</v>
      </c>
      <c r="G7" s="1" t="s">
        <v>415</v>
      </c>
      <c r="H7" s="1">
        <v>19845000</v>
      </c>
      <c r="I7" s="1">
        <v>2010</v>
      </c>
      <c r="J7" s="1">
        <v>2025</v>
      </c>
      <c r="K7" s="1" t="s">
        <v>416</v>
      </c>
      <c r="L7" s="35">
        <v>120</v>
      </c>
      <c r="M7" s="20"/>
      <c r="O7" s="1" t="s">
        <v>187</v>
      </c>
      <c r="P7" s="1" t="s">
        <v>389</v>
      </c>
      <c r="Q7" s="1" t="s">
        <v>187</v>
      </c>
      <c r="R7" s="1" t="s">
        <v>390</v>
      </c>
    </row>
    <row r="8" spans="1:19" x14ac:dyDescent="0.35">
      <c r="A8" t="s">
        <v>181</v>
      </c>
      <c r="B8" s="1" t="s">
        <v>182</v>
      </c>
      <c r="C8" s="1">
        <v>2009</v>
      </c>
      <c r="D8" s="1" t="s">
        <v>183</v>
      </c>
      <c r="E8" s="1" t="s">
        <v>184</v>
      </c>
      <c r="F8" s="1" t="s">
        <v>475</v>
      </c>
      <c r="G8" s="1" t="s">
        <v>415</v>
      </c>
      <c r="H8" s="1">
        <v>9500000</v>
      </c>
      <c r="I8" s="1">
        <v>2009</v>
      </c>
      <c r="J8" s="1">
        <v>2029</v>
      </c>
      <c r="K8" s="1" t="s">
        <v>388</v>
      </c>
      <c r="L8" s="35">
        <v>120</v>
      </c>
      <c r="M8" s="20"/>
      <c r="O8" s="1" t="s">
        <v>187</v>
      </c>
      <c r="P8" s="1" t="s">
        <v>389</v>
      </c>
      <c r="Q8" s="1" t="s">
        <v>187</v>
      </c>
      <c r="R8" s="1" t="s">
        <v>425</v>
      </c>
    </row>
    <row r="9" spans="1:19" x14ac:dyDescent="0.35">
      <c r="A9" t="s">
        <v>181</v>
      </c>
      <c r="B9" s="1" t="s">
        <v>182</v>
      </c>
      <c r="C9" s="1">
        <v>2008</v>
      </c>
      <c r="D9" s="1" t="s">
        <v>183</v>
      </c>
      <c r="E9" s="1" t="s">
        <v>427</v>
      </c>
      <c r="F9" s="1" t="s">
        <v>475</v>
      </c>
      <c r="H9" s="1">
        <v>8040000</v>
      </c>
      <c r="I9" s="1">
        <v>2008</v>
      </c>
      <c r="J9" s="1">
        <v>2016</v>
      </c>
      <c r="K9" s="1" t="s">
        <v>185</v>
      </c>
      <c r="L9" s="35">
        <v>120</v>
      </c>
      <c r="M9" s="20"/>
      <c r="O9" s="1" t="s">
        <v>187</v>
      </c>
      <c r="P9" s="1" t="s">
        <v>389</v>
      </c>
      <c r="Q9" s="1" t="s">
        <v>187</v>
      </c>
      <c r="R9" s="1" t="s">
        <v>428</v>
      </c>
    </row>
    <row r="10" spans="1:19" x14ac:dyDescent="0.35">
      <c r="A10" t="s">
        <v>181</v>
      </c>
      <c r="B10" s="1" t="s">
        <v>182</v>
      </c>
      <c r="C10" s="1">
        <v>2007</v>
      </c>
      <c r="D10" s="1" t="s">
        <v>183</v>
      </c>
      <c r="E10" s="1" t="s">
        <v>427</v>
      </c>
      <c r="F10" s="1" t="s">
        <v>475</v>
      </c>
      <c r="H10" s="1">
        <v>9240000</v>
      </c>
      <c r="I10" s="1">
        <v>2007</v>
      </c>
      <c r="J10" s="1">
        <v>2023</v>
      </c>
      <c r="K10" s="1" t="s">
        <v>185</v>
      </c>
      <c r="L10" s="35">
        <v>120</v>
      </c>
      <c r="M10" s="20"/>
      <c r="O10" s="1" t="s">
        <v>187</v>
      </c>
      <c r="P10" s="1" t="s">
        <v>389</v>
      </c>
      <c r="Q10" s="1" t="s">
        <v>187</v>
      </c>
      <c r="R10" s="1" t="s">
        <v>432</v>
      </c>
    </row>
    <row r="11" spans="1:19" x14ac:dyDescent="0.35">
      <c r="A11" t="s">
        <v>181</v>
      </c>
      <c r="B11" s="1" t="s">
        <v>182</v>
      </c>
      <c r="C11" s="1">
        <v>2006</v>
      </c>
      <c r="D11" s="1" t="s">
        <v>183</v>
      </c>
      <c r="E11" s="1" t="s">
        <v>427</v>
      </c>
      <c r="F11" s="1" t="s">
        <v>446</v>
      </c>
      <c r="H11" s="1">
        <v>9500000</v>
      </c>
      <c r="I11" s="1">
        <v>2006</v>
      </c>
      <c r="J11" s="1">
        <v>2027</v>
      </c>
      <c r="K11" s="1" t="s">
        <v>185</v>
      </c>
      <c r="L11" s="35">
        <v>120</v>
      </c>
      <c r="M11" s="20"/>
      <c r="O11" s="1" t="s">
        <v>187</v>
      </c>
      <c r="P11" s="1" t="s">
        <v>389</v>
      </c>
      <c r="Q11" s="1" t="s">
        <v>187</v>
      </c>
      <c r="R11" s="1" t="s">
        <v>447</v>
      </c>
    </row>
    <row r="12" spans="1:19" x14ac:dyDescent="0.35">
      <c r="A12" t="s">
        <v>181</v>
      </c>
      <c r="B12" s="1" t="s">
        <v>182</v>
      </c>
      <c r="C12" s="1">
        <v>2005</v>
      </c>
      <c r="D12" s="1" t="s">
        <v>183</v>
      </c>
      <c r="E12" s="1" t="s">
        <v>427</v>
      </c>
      <c r="F12" s="1" t="s">
        <v>475</v>
      </c>
      <c r="H12" s="1">
        <v>9700000</v>
      </c>
      <c r="I12" s="1">
        <v>2006</v>
      </c>
      <c r="J12" s="1">
        <v>2025</v>
      </c>
      <c r="K12" s="1" t="s">
        <v>388</v>
      </c>
      <c r="L12" s="35">
        <v>120</v>
      </c>
      <c r="M12" s="20"/>
      <c r="O12" s="1" t="s">
        <v>187</v>
      </c>
      <c r="P12" s="1" t="s">
        <v>389</v>
      </c>
      <c r="Q12" s="1" t="s">
        <v>187</v>
      </c>
      <c r="R12" s="1" t="s">
        <v>189</v>
      </c>
    </row>
    <row r="13" spans="1:19" x14ac:dyDescent="0.35">
      <c r="A13" t="s">
        <v>181</v>
      </c>
      <c r="B13" s="1" t="s">
        <v>182</v>
      </c>
      <c r="C13" s="1">
        <v>2005</v>
      </c>
      <c r="D13" s="1" t="s">
        <v>183</v>
      </c>
      <c r="E13" s="1" t="s">
        <v>427</v>
      </c>
      <c r="F13" s="1" t="s">
        <v>475</v>
      </c>
      <c r="H13" s="1">
        <v>3330000</v>
      </c>
      <c r="I13" s="1">
        <v>2004</v>
      </c>
      <c r="J13" s="1">
        <v>2021</v>
      </c>
      <c r="K13" s="1" t="s">
        <v>185</v>
      </c>
      <c r="L13" s="35">
        <v>120</v>
      </c>
      <c r="O13" s="1" t="s">
        <v>187</v>
      </c>
      <c r="P13" s="1" t="s">
        <v>389</v>
      </c>
      <c r="Q13" s="1" t="s">
        <v>187</v>
      </c>
      <c r="R13" s="1" t="s">
        <v>469</v>
      </c>
    </row>
    <row r="14" spans="1:19" x14ac:dyDescent="0.35">
      <c r="A14" t="s">
        <v>181</v>
      </c>
      <c r="B14" s="1" t="s">
        <v>182</v>
      </c>
      <c r="C14" s="1">
        <v>2004</v>
      </c>
      <c r="D14" s="1" t="s">
        <v>183</v>
      </c>
      <c r="E14" s="1" t="s">
        <v>427</v>
      </c>
      <c r="F14" s="1" t="s">
        <v>475</v>
      </c>
      <c r="H14" s="1">
        <v>6000000</v>
      </c>
      <c r="I14" s="1">
        <v>2007</v>
      </c>
      <c r="J14" s="1">
        <v>2023</v>
      </c>
      <c r="K14" s="1" t="s">
        <v>388</v>
      </c>
      <c r="L14" s="1">
        <v>120</v>
      </c>
      <c r="O14" s="1" t="s">
        <v>187</v>
      </c>
      <c r="P14" s="1" t="s">
        <v>389</v>
      </c>
      <c r="Q14" s="1" t="s">
        <v>187</v>
      </c>
      <c r="R14" s="1" t="s">
        <v>189</v>
      </c>
    </row>
    <row r="15" spans="1:19" x14ac:dyDescent="0.35">
      <c r="A15" t="s">
        <v>181</v>
      </c>
      <c r="B15" s="1" t="s">
        <v>182</v>
      </c>
      <c r="C15" s="1">
        <v>2003</v>
      </c>
      <c r="D15" s="1" t="s">
        <v>183</v>
      </c>
      <c r="E15" s="1" t="s">
        <v>427</v>
      </c>
      <c r="F15" s="1" t="s">
        <v>475</v>
      </c>
      <c r="H15" s="1">
        <v>9955000</v>
      </c>
      <c r="I15" s="1">
        <v>2003</v>
      </c>
      <c r="J15" s="1">
        <v>2013</v>
      </c>
      <c r="K15" s="1" t="s">
        <v>388</v>
      </c>
      <c r="L15" s="1">
        <v>120</v>
      </c>
      <c r="M15" s="1" t="s">
        <v>475</v>
      </c>
      <c r="O15" s="1" t="s">
        <v>187</v>
      </c>
      <c r="P15" s="1" t="s">
        <v>389</v>
      </c>
      <c r="Q15" s="1" t="s">
        <v>187</v>
      </c>
      <c r="R15" s="1" t="s">
        <v>469</v>
      </c>
    </row>
    <row r="16" spans="1:19" x14ac:dyDescent="0.35">
      <c r="A16" t="s">
        <v>181</v>
      </c>
      <c r="B16" s="1" t="s">
        <v>182</v>
      </c>
      <c r="C16" s="1">
        <v>2003</v>
      </c>
      <c r="D16" s="1" t="s">
        <v>183</v>
      </c>
      <c r="E16" s="1" t="s">
        <v>427</v>
      </c>
      <c r="F16" s="1" t="s">
        <v>475</v>
      </c>
      <c r="H16" s="1">
        <v>4075000</v>
      </c>
      <c r="I16" s="1">
        <v>2003</v>
      </c>
      <c r="J16" s="1">
        <v>2013</v>
      </c>
      <c r="K16" s="1" t="s">
        <v>185</v>
      </c>
      <c r="L16" s="1">
        <v>120</v>
      </c>
      <c r="M16" s="1" t="s">
        <v>475</v>
      </c>
      <c r="O16" s="1" t="s">
        <v>187</v>
      </c>
      <c r="P16" s="1" t="s">
        <v>389</v>
      </c>
      <c r="Q16" s="1" t="s">
        <v>187</v>
      </c>
      <c r="R16" s="1" t="s">
        <v>390</v>
      </c>
    </row>
    <row r="17" spans="1:19" x14ac:dyDescent="0.35">
      <c r="A17" t="s">
        <v>181</v>
      </c>
      <c r="B17" s="1" t="s">
        <v>182</v>
      </c>
      <c r="C17" s="1">
        <v>2002</v>
      </c>
      <c r="D17" s="1" t="s">
        <v>183</v>
      </c>
      <c r="E17" s="1" t="s">
        <v>427</v>
      </c>
      <c r="F17" s="1" t="s">
        <v>475</v>
      </c>
      <c r="H17" s="1">
        <v>10000000</v>
      </c>
      <c r="I17" s="1">
        <v>2004</v>
      </c>
      <c r="J17" s="1">
        <v>2023</v>
      </c>
      <c r="K17" s="1" t="s">
        <v>388</v>
      </c>
      <c r="L17" s="1">
        <v>120</v>
      </c>
      <c r="M17" s="1" t="s">
        <v>475</v>
      </c>
      <c r="O17" s="1" t="s">
        <v>187</v>
      </c>
      <c r="P17" s="1" t="s">
        <v>389</v>
      </c>
      <c r="Q17" s="1" t="s">
        <v>187</v>
      </c>
      <c r="R17" s="1" t="s">
        <v>390</v>
      </c>
      <c r="S17" s="1" t="s">
        <v>544</v>
      </c>
    </row>
    <row r="18" spans="1:19" x14ac:dyDescent="0.35">
      <c r="A18" t="s">
        <v>181</v>
      </c>
      <c r="B18" s="1" t="s">
        <v>182</v>
      </c>
      <c r="C18" s="1">
        <v>2000</v>
      </c>
      <c r="D18" s="1" t="s">
        <v>183</v>
      </c>
      <c r="E18" s="1" t="s">
        <v>427</v>
      </c>
      <c r="F18" s="1" t="s">
        <v>475</v>
      </c>
      <c r="H18" s="1">
        <v>3400000</v>
      </c>
      <c r="I18" s="1">
        <v>2000</v>
      </c>
      <c r="J18" s="1">
        <v>2021</v>
      </c>
      <c r="K18" s="1" t="s">
        <v>388</v>
      </c>
      <c r="L18" s="1">
        <v>120</v>
      </c>
      <c r="M18" s="1" t="s">
        <v>475</v>
      </c>
      <c r="O18" s="1" t="s">
        <v>187</v>
      </c>
      <c r="P18" s="1" t="s">
        <v>389</v>
      </c>
      <c r="Q18" s="1" t="s">
        <v>187</v>
      </c>
      <c r="R18" s="1" t="s">
        <v>556</v>
      </c>
    </row>
    <row r="19" spans="1:19" x14ac:dyDescent="0.35">
      <c r="A19" t="s">
        <v>181</v>
      </c>
      <c r="B19" s="1" t="s">
        <v>182</v>
      </c>
      <c r="C19" s="1">
        <v>2001</v>
      </c>
      <c r="D19" s="1" t="s">
        <v>183</v>
      </c>
      <c r="E19" s="1" t="s">
        <v>427</v>
      </c>
      <c r="F19" s="1" t="s">
        <v>475</v>
      </c>
      <c r="H19" s="1">
        <v>5690000</v>
      </c>
      <c r="I19" s="1">
        <v>2001</v>
      </c>
      <c r="J19" s="1">
        <v>2010</v>
      </c>
      <c r="K19" s="1" t="s">
        <v>388</v>
      </c>
      <c r="L19" s="1">
        <v>120</v>
      </c>
      <c r="M19" s="1" t="s">
        <v>475</v>
      </c>
      <c r="O19" s="1" t="s">
        <v>187</v>
      </c>
      <c r="P19" s="1" t="s">
        <v>389</v>
      </c>
      <c r="Q19" s="1" t="s">
        <v>187</v>
      </c>
      <c r="R19" s="1" t="s">
        <v>469</v>
      </c>
    </row>
    <row r="20" spans="1:19" x14ac:dyDescent="0.35">
      <c r="A20" t="s">
        <v>181</v>
      </c>
      <c r="B20" s="1" t="s">
        <v>182</v>
      </c>
      <c r="C20" s="1">
        <v>2001</v>
      </c>
      <c r="D20" s="1" t="s">
        <v>183</v>
      </c>
      <c r="E20" s="1" t="s">
        <v>427</v>
      </c>
      <c r="F20" s="1" t="s">
        <v>475</v>
      </c>
      <c r="H20" s="1">
        <v>9950000</v>
      </c>
      <c r="I20" s="1">
        <v>2001</v>
      </c>
      <c r="J20" s="1">
        <v>2016</v>
      </c>
      <c r="K20" s="1" t="s">
        <v>185</v>
      </c>
      <c r="L20" s="1">
        <v>120</v>
      </c>
      <c r="M20" s="1" t="s">
        <v>475</v>
      </c>
      <c r="O20" s="1" t="s">
        <v>187</v>
      </c>
      <c r="P20" s="1" t="s">
        <v>389</v>
      </c>
      <c r="Q20" s="1" t="s">
        <v>187</v>
      </c>
      <c r="R20" s="1" t="s">
        <v>469</v>
      </c>
    </row>
    <row r="21" spans="1:19" x14ac:dyDescent="0.35">
      <c r="A21" t="s">
        <v>181</v>
      </c>
      <c r="B21" s="1" t="s">
        <v>182</v>
      </c>
      <c r="C21" s="1">
        <v>1999</v>
      </c>
      <c r="D21" s="1" t="s">
        <v>183</v>
      </c>
      <c r="E21" s="1" t="s">
        <v>427</v>
      </c>
      <c r="F21" s="1" t="s">
        <v>475</v>
      </c>
      <c r="H21" s="1">
        <v>9845000</v>
      </c>
      <c r="I21" s="1">
        <v>1999</v>
      </c>
      <c r="J21" s="1">
        <v>2013</v>
      </c>
      <c r="K21" s="1" t="s">
        <v>388</v>
      </c>
      <c r="L21" s="1">
        <v>120</v>
      </c>
      <c r="M21" s="1" t="s">
        <v>475</v>
      </c>
      <c r="O21" s="1" t="s">
        <v>187</v>
      </c>
      <c r="P21" s="1" t="s">
        <v>389</v>
      </c>
      <c r="Q21" s="1" t="s">
        <v>187</v>
      </c>
      <c r="R21" s="1" t="s">
        <v>469</v>
      </c>
    </row>
    <row r="22" spans="1:19" x14ac:dyDescent="0.35">
      <c r="A22" t="s">
        <v>181</v>
      </c>
      <c r="B22" s="1" t="s">
        <v>182</v>
      </c>
      <c r="C22" s="1">
        <v>1998</v>
      </c>
      <c r="D22" s="1" t="s">
        <v>183</v>
      </c>
      <c r="E22" s="1" t="s">
        <v>427</v>
      </c>
      <c r="F22" s="1" t="s">
        <v>475</v>
      </c>
      <c r="H22" s="1">
        <v>9995000</v>
      </c>
      <c r="I22" s="1">
        <v>1998</v>
      </c>
      <c r="J22" s="1">
        <v>2013</v>
      </c>
      <c r="K22" s="1" t="s">
        <v>388</v>
      </c>
      <c r="L22" s="1">
        <v>120</v>
      </c>
      <c r="M22" s="1" t="s">
        <v>475</v>
      </c>
      <c r="O22" s="1" t="s">
        <v>187</v>
      </c>
      <c r="P22" s="1" t="s">
        <v>389</v>
      </c>
      <c r="Q22" s="1" t="s">
        <v>187</v>
      </c>
      <c r="R22" s="1" t="s">
        <v>589</v>
      </c>
    </row>
    <row r="23" spans="1:19" x14ac:dyDescent="0.35">
      <c r="A23" t="s">
        <v>181</v>
      </c>
      <c r="B23" s="1" t="s">
        <v>182</v>
      </c>
      <c r="C23" s="1">
        <v>1996</v>
      </c>
      <c r="D23" s="1" t="s">
        <v>183</v>
      </c>
      <c r="E23" s="1" t="s">
        <v>427</v>
      </c>
      <c r="F23" s="1" t="s">
        <v>446</v>
      </c>
      <c r="H23" s="1">
        <v>9765000</v>
      </c>
      <c r="I23" s="1">
        <v>1998</v>
      </c>
      <c r="J23" s="1">
        <v>2016</v>
      </c>
      <c r="K23" s="1" t="s">
        <v>388</v>
      </c>
      <c r="L23" s="1">
        <v>120</v>
      </c>
      <c r="M23" s="1" t="s">
        <v>475</v>
      </c>
      <c r="O23" s="1" t="s">
        <v>187</v>
      </c>
      <c r="P23" s="1" t="s">
        <v>389</v>
      </c>
      <c r="Q23" s="1" t="s">
        <v>187</v>
      </c>
      <c r="R23" s="1" t="s">
        <v>592</v>
      </c>
    </row>
    <row r="24" spans="1:19" x14ac:dyDescent="0.35">
      <c r="A24" t="s">
        <v>181</v>
      </c>
      <c r="B24" s="1" t="s">
        <v>182</v>
      </c>
      <c r="C24" s="1">
        <v>1995</v>
      </c>
      <c r="D24" s="1" t="s">
        <v>183</v>
      </c>
      <c r="E24" s="1" t="s">
        <v>427</v>
      </c>
      <c r="F24" s="1" t="s">
        <v>446</v>
      </c>
      <c r="H24" s="1">
        <v>7245000</v>
      </c>
      <c r="I24" s="1">
        <v>1996</v>
      </c>
      <c r="J24" s="1">
        <v>2010</v>
      </c>
      <c r="K24" s="1" t="s">
        <v>388</v>
      </c>
      <c r="L24" s="1">
        <v>120</v>
      </c>
      <c r="M24" s="1" t="s">
        <v>475</v>
      </c>
      <c r="O24" s="1" t="s">
        <v>187</v>
      </c>
      <c r="P24" s="1" t="s">
        <v>389</v>
      </c>
      <c r="Q24" s="1" t="s">
        <v>601</v>
      </c>
      <c r="R24" s="1" t="s">
        <v>602</v>
      </c>
    </row>
    <row r="25" spans="1:19" x14ac:dyDescent="0.35">
      <c r="A25" t="s">
        <v>181</v>
      </c>
      <c r="B25" s="1" t="s">
        <v>182</v>
      </c>
      <c r="C25" s="1">
        <v>1993</v>
      </c>
      <c r="D25" s="1" t="s">
        <v>183</v>
      </c>
      <c r="E25" s="1" t="s">
        <v>427</v>
      </c>
      <c r="F25" s="1" t="s">
        <v>446</v>
      </c>
      <c r="H25" s="1">
        <v>16500000</v>
      </c>
      <c r="I25" s="1">
        <v>1994</v>
      </c>
      <c r="J25" s="1">
        <v>2013</v>
      </c>
      <c r="K25" s="1" t="s">
        <v>388</v>
      </c>
      <c r="L25" s="1">
        <v>120</v>
      </c>
      <c r="M25" s="1" t="s">
        <v>475</v>
      </c>
      <c r="O25" s="1" t="s">
        <v>187</v>
      </c>
      <c r="P25" s="1" t="s">
        <v>389</v>
      </c>
      <c r="Q25" s="1" t="s">
        <v>187</v>
      </c>
      <c r="R25" s="1" t="s">
        <v>611</v>
      </c>
    </row>
  </sheetData>
  <phoneticPr fontId="5"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C36BF-0FF9-4292-A50E-E1EE5C722225}">
  <dimension ref="A1:AK38"/>
  <sheetViews>
    <sheetView topLeftCell="C8" workbookViewId="0">
      <selection activeCell="I24" sqref="I24"/>
    </sheetView>
  </sheetViews>
  <sheetFormatPr defaultRowHeight="14.5" x14ac:dyDescent="0.35"/>
  <cols>
    <col min="1" max="1" width="6.90625" customWidth="1"/>
    <col min="2" max="2" width="61.08984375" customWidth="1"/>
    <col min="3" max="3" width="16.08984375" customWidth="1"/>
    <col min="4" max="4" width="2.54296875" customWidth="1"/>
    <col min="5" max="15" width="15.6328125" bestFit="1" customWidth="1"/>
  </cols>
  <sheetData>
    <row r="1" spans="1:16" x14ac:dyDescent="0.35">
      <c r="B1" s="38" t="s">
        <v>649</v>
      </c>
      <c r="C1" s="38" t="s">
        <v>684</v>
      </c>
      <c r="D1" s="38"/>
      <c r="E1" s="38">
        <v>2003</v>
      </c>
      <c r="F1" s="38">
        <v>2004</v>
      </c>
      <c r="G1" s="38">
        <v>2005</v>
      </c>
      <c r="H1" s="38">
        <v>2006</v>
      </c>
      <c r="I1" s="38">
        <v>2007</v>
      </c>
      <c r="J1" s="38">
        <v>2008</v>
      </c>
      <c r="K1" s="38">
        <v>2009</v>
      </c>
      <c r="L1" s="38">
        <v>2010</v>
      </c>
      <c r="M1" s="38">
        <v>2011</v>
      </c>
      <c r="N1" s="38">
        <v>2012</v>
      </c>
      <c r="O1" s="38">
        <v>2013</v>
      </c>
    </row>
    <row r="2" spans="1:16" ht="15.5" x14ac:dyDescent="0.35">
      <c r="A2" t="s">
        <v>639</v>
      </c>
      <c r="B2" s="45" t="s">
        <v>69</v>
      </c>
      <c r="C2" s="46" t="s">
        <v>675</v>
      </c>
      <c r="D2" s="46" t="s">
        <v>380</v>
      </c>
      <c r="E2" s="44">
        <f>fiscal!T14</f>
        <v>27062423</v>
      </c>
      <c r="F2" s="44">
        <f>fiscal!U14</f>
        <v>27337456</v>
      </c>
      <c r="G2" s="44">
        <f>fiscal!V14</f>
        <v>30553658</v>
      </c>
      <c r="H2" s="44">
        <f>fiscal!W14</f>
        <v>32397168</v>
      </c>
      <c r="I2" s="44">
        <f>fiscal!X14</f>
        <v>35755714</v>
      </c>
      <c r="J2" s="44">
        <f>fiscal!Y14</f>
        <v>38013264</v>
      </c>
      <c r="K2" s="44">
        <f>fiscal!Z14</f>
        <v>39839909</v>
      </c>
      <c r="L2" s="44">
        <f>fiscal!AA14</f>
        <v>43334281</v>
      </c>
      <c r="M2" s="44">
        <f>fiscal!AB14</f>
        <v>43877982</v>
      </c>
      <c r="N2" s="44">
        <f>fiscal!AC14</f>
        <v>42083416</v>
      </c>
      <c r="O2" s="44">
        <f>fiscal!AD14</f>
        <v>41478859</v>
      </c>
    </row>
    <row r="3" spans="1:16" ht="15.5" x14ac:dyDescent="0.35">
      <c r="A3" t="s">
        <v>640</v>
      </c>
      <c r="B3" s="45" t="s">
        <v>71</v>
      </c>
      <c r="C3" s="46" t="s">
        <v>676</v>
      </c>
      <c r="D3" s="46" t="s">
        <v>380</v>
      </c>
      <c r="E3" s="44">
        <f>fiscal!T24</f>
        <v>23180046</v>
      </c>
      <c r="F3" s="44">
        <f>fiscal!U24</f>
        <v>24567413</v>
      </c>
      <c r="G3" s="44">
        <f>fiscal!V24</f>
        <v>26030671</v>
      </c>
      <c r="H3" s="44">
        <f>fiscal!W24</f>
        <v>27379489</v>
      </c>
      <c r="I3" s="44">
        <f>fiscal!X24</f>
        <v>29543256</v>
      </c>
      <c r="J3" s="44">
        <f>fiscal!Y24</f>
        <v>29974801</v>
      </c>
      <c r="K3" s="44">
        <f>fiscal!Z24</f>
        <v>30435362</v>
      </c>
      <c r="L3" s="44">
        <f>fiscal!AA24</f>
        <v>31369983</v>
      </c>
      <c r="M3" s="44">
        <f>fiscal!AB24</f>
        <v>36682622</v>
      </c>
      <c r="N3" s="44">
        <f>fiscal!AC24</f>
        <v>34040204</v>
      </c>
      <c r="O3" s="44">
        <f>fiscal!AD24</f>
        <v>34671481</v>
      </c>
    </row>
    <row r="4" spans="1:16" ht="15.5" x14ac:dyDescent="0.35">
      <c r="A4" t="s">
        <v>641</v>
      </c>
      <c r="B4" s="45" t="s">
        <v>630</v>
      </c>
      <c r="C4" s="46" t="s">
        <v>677</v>
      </c>
      <c r="D4" s="46" t="s">
        <v>380</v>
      </c>
      <c r="E4" s="44">
        <f>fiscal!T19</f>
        <v>4646613</v>
      </c>
      <c r="F4" s="44">
        <f>fiscal!U19</f>
        <v>4850740</v>
      </c>
      <c r="G4" s="44">
        <f>fiscal!V19</f>
        <v>5069462</v>
      </c>
      <c r="H4" s="44">
        <f>fiscal!W19</f>
        <v>5078056</v>
      </c>
      <c r="I4" s="44">
        <f>fiscal!X19</f>
        <v>5535615</v>
      </c>
      <c r="J4" s="44">
        <f>fiscal!Y19</f>
        <v>5743481</v>
      </c>
      <c r="K4" s="44">
        <f>fiscal!Z19</f>
        <v>6112987</v>
      </c>
      <c r="L4" s="44">
        <f>fiscal!AA19</f>
        <v>6428781</v>
      </c>
      <c r="M4" s="44">
        <f>fiscal!AB19</f>
        <v>6181216</v>
      </c>
      <c r="N4" s="44">
        <f>fiscal!AC19</f>
        <v>7224892</v>
      </c>
      <c r="O4" s="44">
        <f>fiscal!AD19</f>
        <v>7296865</v>
      </c>
    </row>
    <row r="5" spans="1:16" ht="15.5" x14ac:dyDescent="0.35">
      <c r="A5" t="s">
        <v>642</v>
      </c>
      <c r="B5" s="45" t="s">
        <v>631</v>
      </c>
      <c r="C5" s="46" t="s">
        <v>678</v>
      </c>
      <c r="D5" s="46" t="s">
        <v>380</v>
      </c>
      <c r="E5" s="44">
        <f>assets!S34</f>
        <v>2885000</v>
      </c>
      <c r="F5" s="44">
        <f>assets!T34</f>
        <v>3180000</v>
      </c>
      <c r="G5" s="44">
        <f>assets!U34</f>
        <v>3220000</v>
      </c>
      <c r="H5" s="44">
        <f>assets!V34</f>
        <v>3490000</v>
      </c>
      <c r="I5" s="44">
        <f>assets!W34</f>
        <v>3685000</v>
      </c>
      <c r="J5" s="44">
        <f>assets!X34</f>
        <v>3395000</v>
      </c>
      <c r="K5" s="44">
        <f>assets!Y34</f>
        <v>3765000</v>
      </c>
      <c r="L5" s="44">
        <f>assets!Z34</f>
        <v>3995000</v>
      </c>
      <c r="M5" s="44">
        <f>assets!AA34</f>
        <v>3875000</v>
      </c>
      <c r="N5" s="44">
        <f>assets!AB34</f>
        <v>4045000</v>
      </c>
      <c r="O5" s="44">
        <f>assets!AC34</f>
        <v>4645000</v>
      </c>
      <c r="P5" t="s">
        <v>685</v>
      </c>
    </row>
    <row r="6" spans="1:16" ht="15.5" x14ac:dyDescent="0.35">
      <c r="A6" t="s">
        <v>648</v>
      </c>
      <c r="B6" s="45" t="s">
        <v>632</v>
      </c>
      <c r="C6" s="46" t="s">
        <v>678</v>
      </c>
      <c r="D6" s="46" t="s">
        <v>380</v>
      </c>
      <c r="E6" s="44">
        <f>-fiscal!T27</f>
        <v>1781769</v>
      </c>
      <c r="F6" s="44">
        <f>-fiscal!U27</f>
        <v>1549848</v>
      </c>
      <c r="G6" s="44">
        <f>-fiscal!V27</f>
        <v>1928964</v>
      </c>
      <c r="H6" s="44">
        <f>-fiscal!W27</f>
        <v>1984770</v>
      </c>
      <c r="I6" s="44">
        <f>-fiscal!X27</f>
        <v>2168563</v>
      </c>
      <c r="J6" s="44">
        <f>-fiscal!Y27</f>
        <v>1908769</v>
      </c>
      <c r="K6" s="44">
        <f>-fiscal!Z27</f>
        <v>2134350</v>
      </c>
      <c r="L6" s="44">
        <f>-fiscal!AA27</f>
        <v>1924973</v>
      </c>
      <c r="M6" s="44">
        <f>-fiscal!AB27</f>
        <v>1727048</v>
      </c>
      <c r="N6" s="44">
        <f>-fiscal!AC27</f>
        <v>1392159</v>
      </c>
      <c r="O6" s="44">
        <f>-fiscal!AD27</f>
        <v>1358583</v>
      </c>
    </row>
    <row r="7" spans="1:16" ht="15.5" x14ac:dyDescent="0.35">
      <c r="A7" t="s">
        <v>643</v>
      </c>
      <c r="B7" s="45" t="s">
        <v>633</v>
      </c>
      <c r="C7" s="46" t="s">
        <v>679</v>
      </c>
      <c r="D7" s="46" t="s">
        <v>380</v>
      </c>
      <c r="E7" s="44">
        <f>assets!T12</f>
        <v>9111552</v>
      </c>
      <c r="F7" s="44">
        <f>assets!U12</f>
        <v>8057265</v>
      </c>
      <c r="G7" s="44">
        <f>assets!V12</f>
        <v>10109035</v>
      </c>
      <c r="H7" s="44">
        <f>assets!W12</f>
        <v>11542420</v>
      </c>
      <c r="I7" s="44">
        <f>assets!X12</f>
        <v>14389530</v>
      </c>
      <c r="J7" s="44">
        <f>assets!Y12</f>
        <v>14446772</v>
      </c>
      <c r="K7" s="44">
        <f>assets!Z12</f>
        <v>20974601</v>
      </c>
      <c r="L7" s="44">
        <f>assets!AA12</f>
        <v>15235544</v>
      </c>
      <c r="M7" s="44">
        <f>assets!AB12</f>
        <v>15218021</v>
      </c>
      <c r="N7" s="44">
        <f>assets!AC12</f>
        <v>13742152</v>
      </c>
      <c r="O7" s="44">
        <f>assets!AD12</f>
        <v>15326072</v>
      </c>
    </row>
    <row r="8" spans="1:16" ht="15.5" x14ac:dyDescent="0.35">
      <c r="A8" t="s">
        <v>644</v>
      </c>
      <c r="B8" s="45" t="s">
        <v>634</v>
      </c>
      <c r="C8" s="46" t="s">
        <v>680</v>
      </c>
      <c r="D8" s="46" t="s">
        <v>380</v>
      </c>
      <c r="E8" s="44">
        <f>assets!T43</f>
        <v>5363837</v>
      </c>
      <c r="F8" s="44">
        <f>assets!U43</f>
        <v>5287833</v>
      </c>
      <c r="G8" s="44">
        <f>assets!V43</f>
        <v>5330012</v>
      </c>
      <c r="H8" s="44">
        <f>assets!W43</f>
        <v>6760265</v>
      </c>
      <c r="I8" s="44">
        <f>assets!X43</f>
        <v>7193635</v>
      </c>
      <c r="J8" s="44">
        <f>assets!Y43</f>
        <v>6760624</v>
      </c>
      <c r="K8" s="44">
        <f>assets!Z43</f>
        <v>6574418</v>
      </c>
      <c r="L8" s="44">
        <f>assets!AA43</f>
        <v>6118767</v>
      </c>
      <c r="M8" s="44">
        <f>assets!AB43</f>
        <v>6151572</v>
      </c>
      <c r="N8" s="44">
        <f>assets!AC43</f>
        <v>7805257</v>
      </c>
      <c r="O8" s="44">
        <f>assets!AD43</f>
        <v>7185525</v>
      </c>
    </row>
    <row r="9" spans="1:16" ht="15.5" x14ac:dyDescent="0.35">
      <c r="A9" t="s">
        <v>645</v>
      </c>
      <c r="B9" s="45" t="s">
        <v>635</v>
      </c>
      <c r="C9" s="46" t="s">
        <v>681</v>
      </c>
      <c r="D9" s="46" t="s">
        <v>380</v>
      </c>
      <c r="E9" s="44">
        <f>assets!T3+assets!T6</f>
        <v>4217031</v>
      </c>
      <c r="F9" s="44">
        <f>assets!U3+assets!U6</f>
        <v>2912862</v>
      </c>
      <c r="G9" s="44">
        <f>assets!V3+assets!V6</f>
        <v>3636988</v>
      </c>
      <c r="H9" s="44">
        <f>assets!W3+assets!W6</f>
        <v>4001583</v>
      </c>
      <c r="I9" s="44">
        <f>assets!X3+assets!X6</f>
        <v>6243471</v>
      </c>
      <c r="J9" s="44">
        <f>assets!Y3+assets!Y6</f>
        <v>5817216</v>
      </c>
      <c r="K9" s="44">
        <f>assets!Z3+assets!Z6</f>
        <v>11135800</v>
      </c>
      <c r="L9" s="44">
        <f>assets!AA3+assets!AA6</f>
        <v>3890863</v>
      </c>
      <c r="M9" s="44">
        <f>assets!AB3+assets!AB6</f>
        <v>3290845</v>
      </c>
      <c r="N9" s="44">
        <f>assets!AC3+assets!AC6</f>
        <v>1136533</v>
      </c>
      <c r="O9" s="44">
        <f>assets!AD3+assets!AD6</f>
        <v>3302173</v>
      </c>
    </row>
    <row r="10" spans="1:16" ht="15.5" x14ac:dyDescent="0.35">
      <c r="A10" t="s">
        <v>646</v>
      </c>
      <c r="B10" s="45" t="s">
        <v>636</v>
      </c>
      <c r="C10" s="46" t="s">
        <v>682</v>
      </c>
      <c r="D10" s="46" t="s">
        <v>380</v>
      </c>
      <c r="E10" s="44"/>
      <c r="F10" s="44"/>
      <c r="G10" s="44"/>
      <c r="H10" s="44"/>
      <c r="I10" s="44"/>
      <c r="J10" s="44"/>
      <c r="K10" s="44"/>
      <c r="L10" s="44"/>
      <c r="M10" s="44"/>
      <c r="N10" s="44"/>
      <c r="O10" s="44"/>
    </row>
    <row r="11" spans="1:16" ht="15.5" x14ac:dyDescent="0.35">
      <c r="A11" t="s">
        <v>647</v>
      </c>
      <c r="B11" s="45" t="s">
        <v>637</v>
      </c>
      <c r="C11" s="46" t="s">
        <v>683</v>
      </c>
      <c r="D11" s="46" t="s">
        <v>380</v>
      </c>
      <c r="E11" s="44">
        <f>assets!T19</f>
        <v>145870254</v>
      </c>
      <c r="F11" s="44">
        <f>assets!U19</f>
        <v>151645783</v>
      </c>
      <c r="G11" s="44">
        <f>assets!V19</f>
        <v>158611263</v>
      </c>
      <c r="H11" s="44">
        <f>assets!W19</f>
        <v>169291872</v>
      </c>
      <c r="I11" s="44">
        <f>assets!X19</f>
        <v>181952953</v>
      </c>
      <c r="J11" s="44">
        <f>assets!Y19</f>
        <v>187865266</v>
      </c>
      <c r="K11" s="44">
        <f>assets!Z19</f>
        <v>194821393</v>
      </c>
      <c r="L11" s="44">
        <f>assets!AA19</f>
        <v>202436878</v>
      </c>
      <c r="M11" s="44">
        <f>assets!AB19</f>
        <v>209324333</v>
      </c>
      <c r="N11" s="44">
        <f>assets!AC19</f>
        <v>225493714</v>
      </c>
      <c r="O11" s="44">
        <f>assets!AD19</f>
        <v>232605519</v>
      </c>
    </row>
    <row r="12" spans="1:16" ht="15.5" x14ac:dyDescent="0.35">
      <c r="A12" t="s">
        <v>661</v>
      </c>
      <c r="B12" s="45" t="s">
        <v>163</v>
      </c>
      <c r="E12" s="44">
        <f>assets!T30</f>
        <v>169181608</v>
      </c>
      <c r="F12" s="44">
        <f>assets!U30</f>
        <v>176110356</v>
      </c>
      <c r="G12" s="44">
        <f>assets!V30</f>
        <v>189791548</v>
      </c>
      <c r="H12" s="44">
        <f>assets!W30</f>
        <v>205448096</v>
      </c>
      <c r="I12" s="44">
        <f>assets!X30</f>
        <v>214673342</v>
      </c>
      <c r="J12" s="44">
        <f>assets!Y30</f>
        <v>221057377</v>
      </c>
      <c r="K12" s="44">
        <f>assets!Z30</f>
        <v>237813473</v>
      </c>
      <c r="L12" s="44">
        <f>assets!AA30</f>
        <v>246910900</v>
      </c>
      <c r="M12" s="44">
        <f>assets!AB30</f>
        <v>248669271</v>
      </c>
      <c r="N12" s="44">
        <f>assets!AC30</f>
        <v>264344940</v>
      </c>
      <c r="O12" s="44">
        <f>assets!AD30</f>
        <v>266701285</v>
      </c>
    </row>
    <row r="13" spans="1:16" ht="15.5" x14ac:dyDescent="0.35">
      <c r="A13" t="s">
        <v>662</v>
      </c>
      <c r="B13" s="45" t="s">
        <v>166</v>
      </c>
      <c r="E13" s="44">
        <f>assets!T49</f>
        <v>42283557</v>
      </c>
      <c r="F13" s="44">
        <f>assets!U49</f>
        <v>45197319</v>
      </c>
      <c r="G13" s="44">
        <f>assets!V49</f>
        <v>51840889</v>
      </c>
      <c r="H13" s="44">
        <f>assets!W49</f>
        <v>59380097</v>
      </c>
      <c r="I13" s="44">
        <f>assets!X49</f>
        <v>56676432</v>
      </c>
      <c r="J13" s="44">
        <f>assets!Y49</f>
        <v>52579949</v>
      </c>
      <c r="K13" s="44">
        <f>assets!Z49</f>
        <v>58824153</v>
      </c>
      <c r="L13" s="44">
        <f>assets!AA49</f>
        <v>54566987</v>
      </c>
      <c r="M13" s="44">
        <f>assets!AB49</f>
        <v>49586537</v>
      </c>
      <c r="N13" s="44">
        <f>assets!AC49</f>
        <v>55801265</v>
      </c>
      <c r="O13" s="44">
        <f>assets!AD49</f>
        <v>51535108</v>
      </c>
    </row>
    <row r="14" spans="1:16" ht="15.5" x14ac:dyDescent="0.35">
      <c r="A14" t="s">
        <v>663</v>
      </c>
      <c r="B14" s="45" t="s">
        <v>669</v>
      </c>
      <c r="C14" s="46" t="s">
        <v>687</v>
      </c>
      <c r="D14" s="46" t="s">
        <v>380</v>
      </c>
      <c r="F14" s="48">
        <f>F11-E11+F4</f>
        <v>10626269</v>
      </c>
      <c r="G14" s="48">
        <f t="shared" ref="G14:O14" si="0">G11-F11+G4</f>
        <v>12034942</v>
      </c>
      <c r="H14" s="48">
        <f t="shared" si="0"/>
        <v>15758665</v>
      </c>
      <c r="I14" s="48">
        <f t="shared" si="0"/>
        <v>18196696</v>
      </c>
      <c r="J14" s="48">
        <f t="shared" si="0"/>
        <v>11655794</v>
      </c>
      <c r="K14" s="48">
        <f t="shared" si="0"/>
        <v>13069114</v>
      </c>
      <c r="L14" s="48">
        <f t="shared" si="0"/>
        <v>14044266</v>
      </c>
      <c r="M14" s="48">
        <f t="shared" si="0"/>
        <v>13068671</v>
      </c>
      <c r="N14" s="48">
        <f t="shared" si="0"/>
        <v>23394273</v>
      </c>
      <c r="O14" s="48">
        <f t="shared" si="0"/>
        <v>14408670</v>
      </c>
    </row>
    <row r="16" spans="1:16" ht="15.5" x14ac:dyDescent="0.35">
      <c r="B16" s="47" t="s">
        <v>650</v>
      </c>
      <c r="C16" s="38" t="s">
        <v>638</v>
      </c>
      <c r="D16" s="49"/>
    </row>
    <row r="17" spans="1:37" ht="29" x14ac:dyDescent="0.35">
      <c r="B17" t="s">
        <v>651</v>
      </c>
      <c r="C17" s="41" t="s">
        <v>657</v>
      </c>
      <c r="D17" s="41"/>
      <c r="E17" s="50">
        <f t="shared" ref="E17:AK17" si="1">IFERROR(E2/E3, "")</f>
        <v>1.1674878902311066</v>
      </c>
      <c r="F17" s="50">
        <f t="shared" si="1"/>
        <v>1.1127527346896475</v>
      </c>
      <c r="G17" s="50">
        <f t="shared" si="1"/>
        <v>1.1737560664494588</v>
      </c>
      <c r="H17" s="50">
        <f t="shared" si="1"/>
        <v>1.183264158071029</v>
      </c>
      <c r="I17" s="50">
        <f t="shared" si="1"/>
        <v>1.2102834569080674</v>
      </c>
      <c r="J17" s="50">
        <f t="shared" si="1"/>
        <v>1.2681740239076149</v>
      </c>
      <c r="K17" s="50">
        <f t="shared" si="1"/>
        <v>1.3090006617959726</v>
      </c>
      <c r="L17" s="50">
        <f t="shared" si="1"/>
        <v>1.3813931936144179</v>
      </c>
      <c r="M17" s="50">
        <f t="shared" si="1"/>
        <v>1.1961517363726071</v>
      </c>
      <c r="N17" s="50">
        <f t="shared" si="1"/>
        <v>1.2362856579825432</v>
      </c>
      <c r="O17" s="50">
        <f t="shared" si="1"/>
        <v>1.1963394064418535</v>
      </c>
      <c r="P17" s="50" t="str">
        <f t="shared" si="1"/>
        <v/>
      </c>
      <c r="Q17" s="50" t="str">
        <f t="shared" si="1"/>
        <v/>
      </c>
      <c r="R17" s="50" t="str">
        <f t="shared" si="1"/>
        <v/>
      </c>
      <c r="S17" s="50" t="str">
        <f t="shared" si="1"/>
        <v/>
      </c>
      <c r="T17" s="50" t="str">
        <f t="shared" si="1"/>
        <v/>
      </c>
      <c r="U17" s="50" t="str">
        <f t="shared" si="1"/>
        <v/>
      </c>
      <c r="V17" s="50" t="str">
        <f t="shared" si="1"/>
        <v/>
      </c>
      <c r="W17" s="50" t="str">
        <f t="shared" si="1"/>
        <v/>
      </c>
      <c r="X17" s="50" t="str">
        <f t="shared" si="1"/>
        <v/>
      </c>
      <c r="Y17" s="50" t="str">
        <f t="shared" si="1"/>
        <v/>
      </c>
      <c r="Z17" s="50" t="str">
        <f t="shared" si="1"/>
        <v/>
      </c>
      <c r="AA17" s="50" t="str">
        <f t="shared" si="1"/>
        <v/>
      </c>
      <c r="AB17" s="50" t="str">
        <f t="shared" si="1"/>
        <v/>
      </c>
      <c r="AC17" s="50" t="str">
        <f t="shared" si="1"/>
        <v/>
      </c>
      <c r="AD17" s="50" t="str">
        <f t="shared" si="1"/>
        <v/>
      </c>
      <c r="AE17" s="50" t="str">
        <f t="shared" si="1"/>
        <v/>
      </c>
      <c r="AF17" s="50" t="str">
        <f t="shared" si="1"/>
        <v/>
      </c>
      <c r="AG17" s="50" t="str">
        <f t="shared" si="1"/>
        <v/>
      </c>
      <c r="AH17" s="50" t="str">
        <f t="shared" si="1"/>
        <v/>
      </c>
      <c r="AI17" s="50" t="str">
        <f t="shared" si="1"/>
        <v/>
      </c>
      <c r="AJ17" s="50" t="str">
        <f t="shared" si="1"/>
        <v/>
      </c>
      <c r="AK17" s="50" t="str">
        <f t="shared" si="1"/>
        <v/>
      </c>
    </row>
    <row r="18" spans="1:37" ht="29" x14ac:dyDescent="0.35">
      <c r="B18" t="s">
        <v>652</v>
      </c>
      <c r="C18" s="41" t="s">
        <v>654</v>
      </c>
      <c r="D18" s="41"/>
      <c r="E18" s="50">
        <f t="shared" ref="E18:AK18" si="2">IFERROR(IF(E4="","",E2/(E3-E4)), "")</f>
        <v>1.4601948273695435</v>
      </c>
      <c r="F18" s="50">
        <f t="shared" si="2"/>
        <v>1.3865146518380662</v>
      </c>
      <c r="G18" s="50">
        <f t="shared" si="2"/>
        <v>1.4576286129297218</v>
      </c>
      <c r="H18" s="50">
        <f t="shared" si="2"/>
        <v>1.4526944524147842</v>
      </c>
      <c r="I18" s="50">
        <f t="shared" si="2"/>
        <v>1.4893472457373051</v>
      </c>
      <c r="J18" s="50">
        <f t="shared" si="2"/>
        <v>1.5687657131349015</v>
      </c>
      <c r="K18" s="50">
        <f t="shared" si="2"/>
        <v>1.6379941925901562</v>
      </c>
      <c r="L18" s="50">
        <f t="shared" si="2"/>
        <v>1.7374576012816063</v>
      </c>
      <c r="M18" s="50">
        <f t="shared" si="2"/>
        <v>1.438556045580325</v>
      </c>
      <c r="N18" s="50">
        <f t="shared" si="2"/>
        <v>1.5693800616602931</v>
      </c>
      <c r="O18" s="50">
        <f t="shared" si="2"/>
        <v>1.5152307159304079</v>
      </c>
      <c r="P18" s="50" t="str">
        <f t="shared" si="2"/>
        <v/>
      </c>
      <c r="Q18" s="50" t="str">
        <f t="shared" si="2"/>
        <v/>
      </c>
      <c r="R18" s="50" t="str">
        <f t="shared" si="2"/>
        <v/>
      </c>
      <c r="S18" s="50" t="str">
        <f t="shared" si="2"/>
        <v/>
      </c>
      <c r="T18" s="50" t="str">
        <f t="shared" si="2"/>
        <v/>
      </c>
      <c r="U18" s="50" t="str">
        <f t="shared" si="2"/>
        <v/>
      </c>
      <c r="V18" s="50" t="str">
        <f t="shared" si="2"/>
        <v/>
      </c>
      <c r="W18" s="50" t="str">
        <f t="shared" si="2"/>
        <v/>
      </c>
      <c r="X18" s="50" t="str">
        <f t="shared" si="2"/>
        <v/>
      </c>
      <c r="Y18" s="50" t="str">
        <f t="shared" si="2"/>
        <v/>
      </c>
      <c r="Z18" s="50" t="str">
        <f t="shared" si="2"/>
        <v/>
      </c>
      <c r="AA18" s="50" t="str">
        <f t="shared" si="2"/>
        <v/>
      </c>
      <c r="AB18" s="50" t="str">
        <f t="shared" si="2"/>
        <v/>
      </c>
      <c r="AC18" s="50" t="str">
        <f t="shared" si="2"/>
        <v/>
      </c>
      <c r="AD18" s="50" t="str">
        <f t="shared" si="2"/>
        <v/>
      </c>
      <c r="AE18" s="50" t="str">
        <f t="shared" si="2"/>
        <v/>
      </c>
      <c r="AF18" s="50" t="str">
        <f t="shared" si="2"/>
        <v/>
      </c>
      <c r="AG18" s="50" t="str">
        <f t="shared" si="2"/>
        <v/>
      </c>
      <c r="AH18" s="50" t="str">
        <f t="shared" si="2"/>
        <v/>
      </c>
      <c r="AI18" s="50" t="str">
        <f t="shared" si="2"/>
        <v/>
      </c>
      <c r="AJ18" s="50" t="str">
        <f t="shared" si="2"/>
        <v/>
      </c>
      <c r="AK18" s="50" t="str">
        <f t="shared" si="2"/>
        <v/>
      </c>
    </row>
    <row r="19" spans="1:37" ht="29" x14ac:dyDescent="0.35">
      <c r="B19" t="s">
        <v>653</v>
      </c>
      <c r="C19" s="42" t="s">
        <v>688</v>
      </c>
      <c r="D19" s="42"/>
      <c r="E19" s="50">
        <f t="shared" ref="E19:AK19" si="3">IF(E4="","",IF(E5="","",IF(E6="","",(E2-E3+E4)/(E5+E6))))</f>
        <v>1.8276006376145895</v>
      </c>
      <c r="F19" s="50">
        <f t="shared" si="3"/>
        <v>1.6112109733758886</v>
      </c>
      <c r="G19" s="50">
        <f t="shared" si="3"/>
        <v>1.8629862240248718</v>
      </c>
      <c r="H19" s="50">
        <f t="shared" si="3"/>
        <v>1.8440473298421669</v>
      </c>
      <c r="I19" s="50">
        <f t="shared" si="3"/>
        <v>2.0069952266679287</v>
      </c>
      <c r="J19" s="50">
        <f t="shared" si="3"/>
        <v>2.598518902312676</v>
      </c>
      <c r="K19" s="50">
        <f t="shared" si="3"/>
        <v>2.6303802961343199</v>
      </c>
      <c r="L19" s="50">
        <f t="shared" si="3"/>
        <v>3.10695319049597</v>
      </c>
      <c r="M19" s="50">
        <f t="shared" si="3"/>
        <v>2.38780103276516</v>
      </c>
      <c r="N19" s="50">
        <f t="shared" si="3"/>
        <v>2.8081032759939522</v>
      </c>
      <c r="O19" s="50">
        <f t="shared" si="3"/>
        <v>2.3493042404843907</v>
      </c>
      <c r="P19" s="50" t="str">
        <f t="shared" si="3"/>
        <v/>
      </c>
      <c r="Q19" s="50" t="str">
        <f t="shared" si="3"/>
        <v/>
      </c>
      <c r="R19" s="50" t="str">
        <f t="shared" si="3"/>
        <v/>
      </c>
      <c r="S19" s="50" t="str">
        <f t="shared" si="3"/>
        <v/>
      </c>
      <c r="T19" s="50" t="str">
        <f t="shared" si="3"/>
        <v/>
      </c>
      <c r="U19" s="50" t="str">
        <f t="shared" si="3"/>
        <v/>
      </c>
      <c r="V19" s="50" t="str">
        <f t="shared" si="3"/>
        <v/>
      </c>
      <c r="W19" s="50" t="str">
        <f t="shared" si="3"/>
        <v/>
      </c>
      <c r="X19" s="50" t="str">
        <f t="shared" si="3"/>
        <v/>
      </c>
      <c r="Y19" s="50" t="str">
        <f t="shared" si="3"/>
        <v/>
      </c>
      <c r="Z19" s="50" t="str">
        <f t="shared" si="3"/>
        <v/>
      </c>
      <c r="AA19" s="50" t="str">
        <f t="shared" si="3"/>
        <v/>
      </c>
      <c r="AB19" s="50" t="str">
        <f t="shared" si="3"/>
        <v/>
      </c>
      <c r="AC19" s="50" t="str">
        <f t="shared" si="3"/>
        <v/>
      </c>
      <c r="AD19" s="50" t="str">
        <f t="shared" si="3"/>
        <v/>
      </c>
      <c r="AE19" s="50" t="str">
        <f t="shared" si="3"/>
        <v/>
      </c>
      <c r="AF19" s="50" t="str">
        <f t="shared" si="3"/>
        <v/>
      </c>
      <c r="AG19" s="50" t="str">
        <f t="shared" si="3"/>
        <v/>
      </c>
      <c r="AH19" s="50" t="str">
        <f t="shared" si="3"/>
        <v/>
      </c>
      <c r="AI19" s="50" t="str">
        <f t="shared" si="3"/>
        <v/>
      </c>
      <c r="AJ19" s="50" t="str">
        <f t="shared" si="3"/>
        <v/>
      </c>
      <c r="AK19" s="50" t="str">
        <f t="shared" si="3"/>
        <v/>
      </c>
    </row>
    <row r="20" spans="1:37" ht="29" x14ac:dyDescent="0.35">
      <c r="B20" t="s">
        <v>655</v>
      </c>
      <c r="C20" s="42" t="s">
        <v>656</v>
      </c>
      <c r="D20" s="42"/>
      <c r="E20" s="50">
        <f>IFERROR(IF(E7=0,"",E7/E8), "")</f>
        <v>1.6987003892922174</v>
      </c>
      <c r="F20" s="50">
        <f t="shared" ref="F20:AK20" si="4">IFERROR(IF(F7=0,"",F7/F8), "")</f>
        <v>1.5237366611237533</v>
      </c>
      <c r="G20" s="50">
        <f t="shared" si="4"/>
        <v>1.8966251858344785</v>
      </c>
      <c r="H20" s="50">
        <f t="shared" si="4"/>
        <v>1.7073916481084692</v>
      </c>
      <c r="I20" s="50">
        <f t="shared" si="4"/>
        <v>2.0003141666209086</v>
      </c>
      <c r="J20" s="50">
        <f t="shared" si="4"/>
        <v>2.1368991974705294</v>
      </c>
      <c r="K20" s="50">
        <f t="shared" si="4"/>
        <v>3.1903357833347377</v>
      </c>
      <c r="L20" s="50">
        <f t="shared" si="4"/>
        <v>2.4899696295021529</v>
      </c>
      <c r="M20" s="50">
        <f t="shared" si="4"/>
        <v>2.4738426210406055</v>
      </c>
      <c r="N20" s="50">
        <f t="shared" si="4"/>
        <v>1.7606277410212117</v>
      </c>
      <c r="O20" s="50">
        <f t="shared" si="4"/>
        <v>2.1329091472091464</v>
      </c>
      <c r="P20" s="50" t="str">
        <f t="shared" si="4"/>
        <v/>
      </c>
      <c r="Q20" s="50" t="str">
        <f t="shared" si="4"/>
        <v/>
      </c>
      <c r="R20" s="50" t="str">
        <f t="shared" si="4"/>
        <v/>
      </c>
      <c r="S20" s="50" t="str">
        <f t="shared" si="4"/>
        <v/>
      </c>
      <c r="T20" s="50" t="str">
        <f t="shared" si="4"/>
        <v/>
      </c>
      <c r="U20" s="50" t="str">
        <f t="shared" si="4"/>
        <v/>
      </c>
      <c r="V20" s="50" t="str">
        <f t="shared" si="4"/>
        <v/>
      </c>
      <c r="W20" s="50" t="str">
        <f t="shared" si="4"/>
        <v/>
      </c>
      <c r="X20" s="50" t="str">
        <f t="shared" si="4"/>
        <v/>
      </c>
      <c r="Y20" s="50" t="str">
        <f t="shared" si="4"/>
        <v/>
      </c>
      <c r="Z20" s="50" t="str">
        <f t="shared" si="4"/>
        <v/>
      </c>
      <c r="AA20" s="50" t="str">
        <f t="shared" si="4"/>
        <v/>
      </c>
      <c r="AB20" s="50" t="str">
        <f t="shared" si="4"/>
        <v/>
      </c>
      <c r="AC20" s="50" t="str">
        <f t="shared" si="4"/>
        <v/>
      </c>
      <c r="AD20" s="50" t="str">
        <f t="shared" si="4"/>
        <v/>
      </c>
      <c r="AE20" s="50" t="str">
        <f t="shared" si="4"/>
        <v/>
      </c>
      <c r="AF20" s="50" t="str">
        <f t="shared" si="4"/>
        <v/>
      </c>
      <c r="AG20" s="50" t="str">
        <f t="shared" si="4"/>
        <v/>
      </c>
      <c r="AH20" s="50" t="str">
        <f t="shared" si="4"/>
        <v/>
      </c>
      <c r="AI20" s="50" t="str">
        <f t="shared" si="4"/>
        <v/>
      </c>
      <c r="AJ20" s="50" t="str">
        <f t="shared" si="4"/>
        <v/>
      </c>
      <c r="AK20" s="50" t="str">
        <f t="shared" si="4"/>
        <v/>
      </c>
    </row>
    <row r="21" spans="1:37" ht="29" x14ac:dyDescent="0.35">
      <c r="B21" t="s">
        <v>658</v>
      </c>
      <c r="C21" s="42" t="s">
        <v>686</v>
      </c>
      <c r="D21" s="42"/>
      <c r="E21" s="51">
        <f>IFERROR(IF(E9=0,"",IF(E4="","",IF(E9="","",E9/((E3-E4)/365)))),"")</f>
        <v>83.050793395913217</v>
      </c>
      <c r="F21" s="51">
        <f t="shared" ref="F21:AK21" si="5">IFERROR(IF(F9=0,"",IF(F4="","",IF(F9="","",F9/((F3-F4)/365)))),"")</f>
        <v>53.923632552003063</v>
      </c>
      <c r="G21" s="51">
        <f t="shared" si="5"/>
        <v>63.331300212692881</v>
      </c>
      <c r="H21" s="51">
        <f t="shared" si="5"/>
        <v>65.492553550258407</v>
      </c>
      <c r="I21" s="51">
        <f t="shared" si="5"/>
        <v>94.922567152682774</v>
      </c>
      <c r="J21" s="51">
        <f t="shared" si="5"/>
        <v>87.625595303928975</v>
      </c>
      <c r="K21" s="51">
        <f t="shared" si="5"/>
        <v>167.11225774621104</v>
      </c>
      <c r="L21" s="51">
        <f t="shared" si="5"/>
        <v>56.940519346260857</v>
      </c>
      <c r="M21" s="51">
        <f t="shared" si="5"/>
        <v>39.380428069447035</v>
      </c>
      <c r="N21" s="51">
        <f t="shared" si="5"/>
        <v>15.470062216691716</v>
      </c>
      <c r="O21" s="51">
        <f t="shared" si="5"/>
        <v>44.02959095389685</v>
      </c>
      <c r="P21" s="51" t="str">
        <f t="shared" si="5"/>
        <v/>
      </c>
      <c r="Q21" s="51" t="str">
        <f t="shared" si="5"/>
        <v/>
      </c>
      <c r="R21" s="51" t="str">
        <f t="shared" si="5"/>
        <v/>
      </c>
      <c r="S21" s="51" t="str">
        <f t="shared" si="5"/>
        <v/>
      </c>
      <c r="T21" s="51" t="str">
        <f t="shared" si="5"/>
        <v/>
      </c>
      <c r="U21" s="51" t="str">
        <f t="shared" si="5"/>
        <v/>
      </c>
      <c r="V21" s="51" t="str">
        <f t="shared" si="5"/>
        <v/>
      </c>
      <c r="W21" s="51" t="str">
        <f t="shared" si="5"/>
        <v/>
      </c>
      <c r="X21" s="51" t="str">
        <f t="shared" si="5"/>
        <v/>
      </c>
      <c r="Y21" s="51" t="str">
        <f t="shared" si="5"/>
        <v/>
      </c>
      <c r="Z21" s="51" t="str">
        <f t="shared" si="5"/>
        <v/>
      </c>
      <c r="AA21" s="51" t="str">
        <f t="shared" si="5"/>
        <v/>
      </c>
      <c r="AB21" s="51" t="str">
        <f t="shared" si="5"/>
        <v/>
      </c>
      <c r="AC21" s="51" t="str">
        <f t="shared" si="5"/>
        <v/>
      </c>
      <c r="AD21" s="51" t="str">
        <f t="shared" si="5"/>
        <v/>
      </c>
      <c r="AE21" s="51" t="str">
        <f t="shared" si="5"/>
        <v/>
      </c>
      <c r="AF21" s="51" t="str">
        <f t="shared" si="5"/>
        <v/>
      </c>
      <c r="AG21" s="51" t="str">
        <f t="shared" si="5"/>
        <v/>
      </c>
      <c r="AH21" s="51" t="str">
        <f t="shared" si="5"/>
        <v/>
      </c>
      <c r="AI21" s="51" t="str">
        <f t="shared" si="5"/>
        <v/>
      </c>
      <c r="AJ21" s="51" t="str">
        <f t="shared" si="5"/>
        <v/>
      </c>
      <c r="AK21" s="51" t="str">
        <f t="shared" si="5"/>
        <v/>
      </c>
    </row>
    <row r="22" spans="1:37" ht="29" x14ac:dyDescent="0.35">
      <c r="B22" t="s">
        <v>659</v>
      </c>
      <c r="C22" s="42" t="s">
        <v>660</v>
      </c>
      <c r="D22" s="42"/>
      <c r="E22" s="52" t="str">
        <f>IFERROR(IF(E10="","",E10/E11), "")</f>
        <v/>
      </c>
      <c r="F22" s="52" t="str">
        <f t="shared" ref="F22:AK22" si="6">IFERROR(IF(F10="","",F10/F11), "")</f>
        <v/>
      </c>
      <c r="G22" s="52" t="str">
        <f t="shared" si="6"/>
        <v/>
      </c>
      <c r="H22" s="52" t="str">
        <f t="shared" si="6"/>
        <v/>
      </c>
      <c r="I22" s="52" t="str">
        <f t="shared" si="6"/>
        <v/>
      </c>
      <c r="J22" s="52" t="str">
        <f t="shared" si="6"/>
        <v/>
      </c>
      <c r="K22" s="52" t="str">
        <f t="shared" si="6"/>
        <v/>
      </c>
      <c r="L22" s="52" t="str">
        <f t="shared" si="6"/>
        <v/>
      </c>
      <c r="M22" s="52" t="str">
        <f t="shared" si="6"/>
        <v/>
      </c>
      <c r="N22" s="52" t="str">
        <f t="shared" si="6"/>
        <v/>
      </c>
      <c r="O22" s="52" t="str">
        <f t="shared" si="6"/>
        <v/>
      </c>
      <c r="P22" s="52" t="str">
        <f t="shared" si="6"/>
        <v/>
      </c>
      <c r="Q22" s="52" t="str">
        <f t="shared" si="6"/>
        <v/>
      </c>
      <c r="R22" s="52" t="str">
        <f t="shared" si="6"/>
        <v/>
      </c>
      <c r="S22" s="52" t="str">
        <f t="shared" si="6"/>
        <v/>
      </c>
      <c r="T22" s="52" t="str">
        <f t="shared" si="6"/>
        <v/>
      </c>
      <c r="U22" s="52" t="str">
        <f t="shared" si="6"/>
        <v/>
      </c>
      <c r="V22" s="52" t="str">
        <f t="shared" si="6"/>
        <v/>
      </c>
      <c r="W22" s="52" t="str">
        <f t="shared" si="6"/>
        <v/>
      </c>
      <c r="X22" s="52" t="str">
        <f t="shared" si="6"/>
        <v/>
      </c>
      <c r="Y22" s="52" t="str">
        <f t="shared" si="6"/>
        <v/>
      </c>
      <c r="Z22" s="52" t="str">
        <f t="shared" si="6"/>
        <v/>
      </c>
      <c r="AA22" s="52" t="str">
        <f t="shared" si="6"/>
        <v/>
      </c>
      <c r="AB22" s="52" t="str">
        <f t="shared" si="6"/>
        <v/>
      </c>
      <c r="AC22" s="52" t="str">
        <f t="shared" si="6"/>
        <v/>
      </c>
      <c r="AD22" s="52" t="str">
        <f t="shared" si="6"/>
        <v/>
      </c>
      <c r="AE22" s="52" t="str">
        <f t="shared" si="6"/>
        <v/>
      </c>
      <c r="AF22" s="52" t="str">
        <f t="shared" si="6"/>
        <v/>
      </c>
      <c r="AG22" s="52" t="str">
        <f t="shared" si="6"/>
        <v/>
      </c>
      <c r="AH22" s="52" t="str">
        <f t="shared" si="6"/>
        <v/>
      </c>
      <c r="AI22" s="52" t="str">
        <f t="shared" si="6"/>
        <v/>
      </c>
      <c r="AJ22" s="52" t="str">
        <f t="shared" si="6"/>
        <v/>
      </c>
      <c r="AK22" s="52" t="str">
        <f t="shared" si="6"/>
        <v/>
      </c>
    </row>
    <row r="23" spans="1:37" ht="29" x14ac:dyDescent="0.35">
      <c r="B23" t="s">
        <v>664</v>
      </c>
      <c r="C23" s="41" t="s">
        <v>665</v>
      </c>
      <c r="D23" s="41"/>
      <c r="E23" s="50">
        <f>IFERROR(IF(E12=0,"",IF(E13=0,"",E13/(E12-E13))),"")</f>
        <v>0.33320887647045105</v>
      </c>
      <c r="F23" s="50">
        <f t="shared" ref="F23:AK23" si="7">IFERROR(IF(F12=0,"",IF(F13=0,"",F13/(F12-F13))),"")</f>
        <v>0.34524689088069971</v>
      </c>
      <c r="G23" s="50">
        <f t="shared" si="7"/>
        <v>0.37579297827058589</v>
      </c>
      <c r="H23" s="50">
        <f t="shared" si="7"/>
        <v>0.40652365615003733</v>
      </c>
      <c r="I23" s="50">
        <f t="shared" si="7"/>
        <v>0.35871861038294989</v>
      </c>
      <c r="J23" s="50">
        <f t="shared" si="7"/>
        <v>0.31208898203265545</v>
      </c>
      <c r="K23" s="50">
        <f t="shared" si="7"/>
        <v>0.32864616168160199</v>
      </c>
      <c r="L23" s="50">
        <f t="shared" si="7"/>
        <v>0.2836948991466135</v>
      </c>
      <c r="M23" s="50">
        <f t="shared" si="7"/>
        <v>0.24907502526060346</v>
      </c>
      <c r="N23" s="50">
        <f t="shared" si="7"/>
        <v>0.26757591665151198</v>
      </c>
      <c r="O23" s="50">
        <f t="shared" si="7"/>
        <v>0.23951305320631319</v>
      </c>
      <c r="P23" s="50" t="str">
        <f t="shared" si="7"/>
        <v/>
      </c>
      <c r="Q23" s="50" t="str">
        <f t="shared" si="7"/>
        <v/>
      </c>
      <c r="R23" s="50" t="str">
        <f t="shared" si="7"/>
        <v/>
      </c>
      <c r="S23" s="50" t="str">
        <f t="shared" si="7"/>
        <v/>
      </c>
      <c r="T23" s="50" t="str">
        <f t="shared" si="7"/>
        <v/>
      </c>
      <c r="U23" s="50" t="str">
        <f t="shared" si="7"/>
        <v/>
      </c>
      <c r="V23" s="50" t="str">
        <f t="shared" si="7"/>
        <v/>
      </c>
      <c r="W23" s="50" t="str">
        <f t="shared" si="7"/>
        <v/>
      </c>
      <c r="X23" s="50" t="str">
        <f t="shared" si="7"/>
        <v/>
      </c>
      <c r="Y23" s="50" t="str">
        <f t="shared" si="7"/>
        <v/>
      </c>
      <c r="Z23" s="50" t="str">
        <f t="shared" si="7"/>
        <v/>
      </c>
      <c r="AA23" s="50" t="str">
        <f t="shared" si="7"/>
        <v/>
      </c>
      <c r="AB23" s="50" t="str">
        <f t="shared" si="7"/>
        <v/>
      </c>
      <c r="AC23" s="50" t="str">
        <f t="shared" si="7"/>
        <v/>
      </c>
      <c r="AD23" s="50" t="str">
        <f t="shared" si="7"/>
        <v/>
      </c>
      <c r="AE23" s="50" t="str">
        <f t="shared" si="7"/>
        <v/>
      </c>
      <c r="AF23" s="50" t="str">
        <f t="shared" si="7"/>
        <v/>
      </c>
      <c r="AG23" s="50" t="str">
        <f t="shared" si="7"/>
        <v/>
      </c>
      <c r="AH23" s="50" t="str">
        <f t="shared" si="7"/>
        <v/>
      </c>
      <c r="AI23" s="50" t="str">
        <f t="shared" si="7"/>
        <v/>
      </c>
      <c r="AJ23" s="50" t="str">
        <f t="shared" si="7"/>
        <v/>
      </c>
      <c r="AK23" s="50" t="str">
        <f t="shared" si="7"/>
        <v/>
      </c>
    </row>
    <row r="24" spans="1:37" ht="29" x14ac:dyDescent="0.35">
      <c r="A24" t="s">
        <v>670</v>
      </c>
      <c r="B24" t="s">
        <v>666</v>
      </c>
      <c r="C24" s="42" t="s">
        <v>668</v>
      </c>
      <c r="D24" s="42"/>
      <c r="E24" s="53" t="str">
        <f t="shared" ref="E24:AK24" si="8">IFERROR(IF(E10="","",IF(E10=0,"",E10/E4)),"")</f>
        <v/>
      </c>
      <c r="F24" s="53" t="str">
        <f t="shared" si="8"/>
        <v/>
      </c>
      <c r="G24" s="53" t="str">
        <f t="shared" si="8"/>
        <v/>
      </c>
      <c r="H24" s="53" t="str">
        <f t="shared" si="8"/>
        <v/>
      </c>
      <c r="I24" s="53" t="str">
        <f t="shared" si="8"/>
        <v/>
      </c>
      <c r="J24" s="53" t="str">
        <f t="shared" si="8"/>
        <v/>
      </c>
      <c r="K24" s="53" t="str">
        <f t="shared" si="8"/>
        <v/>
      </c>
      <c r="L24" s="53" t="str">
        <f t="shared" si="8"/>
        <v/>
      </c>
      <c r="M24" s="53" t="str">
        <f t="shared" si="8"/>
        <v/>
      </c>
      <c r="N24" s="53" t="str">
        <f t="shared" si="8"/>
        <v/>
      </c>
      <c r="O24" s="53" t="str">
        <f t="shared" si="8"/>
        <v/>
      </c>
      <c r="P24" s="53" t="str">
        <f t="shared" si="8"/>
        <v/>
      </c>
      <c r="Q24" s="53" t="str">
        <f t="shared" si="8"/>
        <v/>
      </c>
      <c r="R24" s="53" t="str">
        <f t="shared" si="8"/>
        <v/>
      </c>
      <c r="S24" s="53" t="str">
        <f t="shared" si="8"/>
        <v/>
      </c>
      <c r="T24" s="53" t="str">
        <f t="shared" si="8"/>
        <v/>
      </c>
      <c r="U24" s="53" t="str">
        <f t="shared" si="8"/>
        <v/>
      </c>
      <c r="V24" s="53" t="str">
        <f t="shared" si="8"/>
        <v/>
      </c>
      <c r="W24" s="53" t="str">
        <f t="shared" si="8"/>
        <v/>
      </c>
      <c r="X24" s="53" t="str">
        <f t="shared" si="8"/>
        <v/>
      </c>
      <c r="Y24" s="53" t="str">
        <f t="shared" si="8"/>
        <v/>
      </c>
      <c r="Z24" s="53" t="str">
        <f t="shared" si="8"/>
        <v/>
      </c>
      <c r="AA24" s="53" t="str">
        <f t="shared" si="8"/>
        <v/>
      </c>
      <c r="AB24" s="53" t="str">
        <f t="shared" si="8"/>
        <v/>
      </c>
      <c r="AC24" s="53" t="str">
        <f t="shared" si="8"/>
        <v/>
      </c>
      <c r="AD24" s="53" t="str">
        <f t="shared" si="8"/>
        <v/>
      </c>
      <c r="AE24" s="53" t="str">
        <f t="shared" si="8"/>
        <v/>
      </c>
      <c r="AF24" s="53" t="str">
        <f t="shared" si="8"/>
        <v/>
      </c>
      <c r="AG24" s="53" t="str">
        <f t="shared" si="8"/>
        <v/>
      </c>
      <c r="AH24" s="53" t="str">
        <f t="shared" si="8"/>
        <v/>
      </c>
      <c r="AI24" s="53" t="str">
        <f t="shared" si="8"/>
        <v/>
      </c>
      <c r="AJ24" s="53" t="str">
        <f t="shared" si="8"/>
        <v/>
      </c>
      <c r="AK24" s="53" t="str">
        <f t="shared" si="8"/>
        <v/>
      </c>
    </row>
    <row r="25" spans="1:37" x14ac:dyDescent="0.35">
      <c r="B25" t="s">
        <v>671</v>
      </c>
      <c r="C25" s="41" t="s">
        <v>663</v>
      </c>
      <c r="D25" s="41"/>
      <c r="E25" s="54" t="str">
        <f>IFERROR(IF(E14=0,"",IF(E14&lt;0,"",E14)),"")</f>
        <v/>
      </c>
      <c r="F25" s="54">
        <f t="shared" ref="F25:AK25" si="9">IFERROR(IF(F14=0,"",IF(F14&lt;0,"",F14)),"")</f>
        <v>10626269</v>
      </c>
      <c r="G25" s="54">
        <f t="shared" si="9"/>
        <v>12034942</v>
      </c>
      <c r="H25" s="54">
        <f t="shared" si="9"/>
        <v>15758665</v>
      </c>
      <c r="I25" s="54">
        <f t="shared" si="9"/>
        <v>18196696</v>
      </c>
      <c r="J25" s="54">
        <f t="shared" si="9"/>
        <v>11655794</v>
      </c>
      <c r="K25" s="54">
        <f t="shared" si="9"/>
        <v>13069114</v>
      </c>
      <c r="L25" s="54">
        <f t="shared" si="9"/>
        <v>14044266</v>
      </c>
      <c r="M25" s="54">
        <f t="shared" si="9"/>
        <v>13068671</v>
      </c>
      <c r="N25" s="54">
        <f t="shared" si="9"/>
        <v>23394273</v>
      </c>
      <c r="O25" s="54">
        <f t="shared" si="9"/>
        <v>14408670</v>
      </c>
      <c r="P25" s="54" t="str">
        <f t="shared" si="9"/>
        <v/>
      </c>
      <c r="Q25" s="54" t="str">
        <f t="shared" si="9"/>
        <v/>
      </c>
      <c r="R25" s="54" t="str">
        <f t="shared" si="9"/>
        <v/>
      </c>
      <c r="S25" s="54"/>
      <c r="T25" s="54" t="str">
        <f t="shared" si="9"/>
        <v/>
      </c>
      <c r="U25" s="54" t="str">
        <f t="shared" si="9"/>
        <v/>
      </c>
      <c r="V25" s="54" t="str">
        <f t="shared" si="9"/>
        <v/>
      </c>
      <c r="W25" s="54" t="str">
        <f t="shared" si="9"/>
        <v/>
      </c>
      <c r="X25" s="54" t="str">
        <f t="shared" si="9"/>
        <v/>
      </c>
      <c r="Y25" s="54" t="str">
        <f t="shared" si="9"/>
        <v/>
      </c>
      <c r="Z25" s="54" t="str">
        <f t="shared" si="9"/>
        <v/>
      </c>
      <c r="AA25" s="54" t="str">
        <f t="shared" si="9"/>
        <v/>
      </c>
      <c r="AB25" s="54" t="str">
        <f t="shared" si="9"/>
        <v/>
      </c>
      <c r="AC25" s="54" t="str">
        <f t="shared" si="9"/>
        <v/>
      </c>
      <c r="AD25" s="54" t="str">
        <f t="shared" si="9"/>
        <v/>
      </c>
      <c r="AE25" s="54" t="str">
        <f t="shared" si="9"/>
        <v/>
      </c>
      <c r="AF25" s="54" t="str">
        <f t="shared" si="9"/>
        <v/>
      </c>
      <c r="AG25" s="54"/>
      <c r="AH25" s="54"/>
      <c r="AI25" s="54"/>
      <c r="AJ25" s="54" t="str">
        <f t="shared" si="9"/>
        <v/>
      </c>
      <c r="AK25" s="54" t="str">
        <f t="shared" si="9"/>
        <v/>
      </c>
    </row>
    <row r="26" spans="1:37" ht="29" x14ac:dyDescent="0.35">
      <c r="A26" t="s">
        <v>672</v>
      </c>
      <c r="B26" t="s">
        <v>667</v>
      </c>
      <c r="C26" s="41" t="s">
        <v>689</v>
      </c>
      <c r="D26" s="41"/>
      <c r="E26" s="52" t="str">
        <f>IFERROR(IF(E25/E4=0, "",E25/E4),"")</f>
        <v/>
      </c>
      <c r="F26" s="52">
        <f t="shared" ref="F26:AK26" si="10">IFERROR(IF(F25/F4=0, "",F25/F4),"")</f>
        <v>2.1906490556080103</v>
      </c>
      <c r="G26" s="52">
        <f t="shared" si="10"/>
        <v>2.3740077349430768</v>
      </c>
      <c r="H26" s="52">
        <f t="shared" si="10"/>
        <v>3.1032869665084433</v>
      </c>
      <c r="I26" s="52">
        <f t="shared" si="10"/>
        <v>3.2872040414660342</v>
      </c>
      <c r="J26" s="52">
        <f t="shared" si="10"/>
        <v>2.0293954136872743</v>
      </c>
      <c r="K26" s="52">
        <f t="shared" si="10"/>
        <v>2.1379260253620691</v>
      </c>
      <c r="L26" s="52">
        <f t="shared" si="10"/>
        <v>2.1845923822883373</v>
      </c>
      <c r="M26" s="52">
        <f t="shared" si="10"/>
        <v>2.1142556739644758</v>
      </c>
      <c r="N26" s="52">
        <f t="shared" si="10"/>
        <v>3.2380100629877928</v>
      </c>
      <c r="O26" s="52">
        <f t="shared" si="10"/>
        <v>1.9746384234873469</v>
      </c>
      <c r="P26" s="52" t="str">
        <f t="shared" si="10"/>
        <v/>
      </c>
      <c r="Q26" s="52" t="str">
        <f t="shared" si="10"/>
        <v/>
      </c>
      <c r="R26" s="52" t="str">
        <f t="shared" si="10"/>
        <v/>
      </c>
      <c r="S26" s="52" t="str">
        <f t="shared" si="10"/>
        <v/>
      </c>
      <c r="T26" s="52" t="str">
        <f t="shared" si="10"/>
        <v/>
      </c>
      <c r="U26" s="52" t="str">
        <f t="shared" si="10"/>
        <v/>
      </c>
      <c r="V26" s="52" t="str">
        <f t="shared" si="10"/>
        <v/>
      </c>
      <c r="W26" s="52" t="str">
        <f t="shared" si="10"/>
        <v/>
      </c>
      <c r="X26" s="52" t="str">
        <f t="shared" si="10"/>
        <v/>
      </c>
      <c r="Y26" s="52" t="str">
        <f t="shared" si="10"/>
        <v/>
      </c>
      <c r="Z26" s="52" t="str">
        <f t="shared" si="10"/>
        <v/>
      </c>
      <c r="AA26" s="52" t="str">
        <f t="shared" si="10"/>
        <v/>
      </c>
      <c r="AB26" s="52" t="str">
        <f t="shared" si="10"/>
        <v/>
      </c>
      <c r="AC26" s="52" t="str">
        <f t="shared" si="10"/>
        <v/>
      </c>
      <c r="AD26" s="52" t="str">
        <f t="shared" si="10"/>
        <v/>
      </c>
      <c r="AE26" s="52" t="str">
        <f t="shared" si="10"/>
        <v/>
      </c>
      <c r="AF26" s="52" t="str">
        <f t="shared" si="10"/>
        <v/>
      </c>
      <c r="AG26" s="52" t="str">
        <f t="shared" si="10"/>
        <v/>
      </c>
      <c r="AH26" s="52" t="str">
        <f t="shared" si="10"/>
        <v/>
      </c>
      <c r="AI26" s="52" t="str">
        <f t="shared" si="10"/>
        <v/>
      </c>
      <c r="AJ26" s="52" t="str">
        <f t="shared" si="10"/>
        <v/>
      </c>
      <c r="AK26" s="52" t="str">
        <f t="shared" si="10"/>
        <v/>
      </c>
    </row>
    <row r="27" spans="1:37" x14ac:dyDescent="0.35">
      <c r="C27" s="43"/>
      <c r="D27" s="43"/>
    </row>
    <row r="28" spans="1:37" ht="29" x14ac:dyDescent="0.35">
      <c r="B28" s="39" t="s">
        <v>673</v>
      </c>
      <c r="C28" s="43"/>
      <c r="D28" s="43"/>
    </row>
    <row r="29" spans="1:37" x14ac:dyDescent="0.35">
      <c r="B29" t="s">
        <v>674</v>
      </c>
      <c r="C29" s="43"/>
      <c r="D29" s="43"/>
    </row>
    <row r="30" spans="1:37" x14ac:dyDescent="0.35">
      <c r="C30" s="43"/>
      <c r="D30" s="43"/>
    </row>
    <row r="31" spans="1:37" x14ac:dyDescent="0.35">
      <c r="C31" s="43"/>
      <c r="D31" s="43"/>
    </row>
    <row r="32" spans="1:37" x14ac:dyDescent="0.35">
      <c r="C32" s="40"/>
      <c r="D32" s="40"/>
    </row>
    <row r="33" spans="3:4" x14ac:dyDescent="0.35">
      <c r="C33" s="40"/>
      <c r="D33" s="40"/>
    </row>
    <row r="34" spans="3:4" x14ac:dyDescent="0.35">
      <c r="C34" s="40"/>
      <c r="D34" s="40"/>
    </row>
    <row r="35" spans="3:4" x14ac:dyDescent="0.35">
      <c r="C35" s="40"/>
      <c r="D35" s="40"/>
    </row>
    <row r="36" spans="3:4" x14ac:dyDescent="0.35">
      <c r="C36" s="40"/>
      <c r="D36" s="40"/>
    </row>
    <row r="37" spans="3:4" x14ac:dyDescent="0.35">
      <c r="C37" s="40"/>
      <c r="D37" s="40"/>
    </row>
    <row r="38" spans="3:4" x14ac:dyDescent="0.35">
      <c r="C38" s="40"/>
      <c r="D38" s="4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
  <sheetViews>
    <sheetView workbookViewId="0">
      <selection activeCell="C27" sqref="C26:C27"/>
    </sheetView>
  </sheetViews>
  <sheetFormatPr defaultColWidth="8.90625" defaultRowHeight="14.5" x14ac:dyDescent="0.35"/>
  <cols>
    <col min="1" max="1" width="6.6328125" style="1" bestFit="1" customWidth="1"/>
    <col min="2" max="2" width="5.6328125" style="1" bestFit="1" customWidth="1"/>
    <col min="3" max="3" width="7" style="1" bestFit="1" customWidth="1"/>
    <col min="4" max="4" width="11.36328125" style="1" bestFit="1" customWidth="1"/>
    <col min="5" max="5" width="6" style="1" bestFit="1" customWidth="1"/>
    <col min="6" max="6" width="13.6328125" style="1" bestFit="1" customWidth="1"/>
    <col min="7" max="7" width="10.6328125" style="1" bestFit="1" customWidth="1"/>
    <col min="8" max="8" width="15.36328125" style="1" bestFit="1" customWidth="1"/>
    <col min="9" max="9" width="5.6328125" style="1" bestFit="1" customWidth="1"/>
    <col min="10" max="16384" width="8.90625" style="1"/>
  </cols>
  <sheetData>
    <row r="1" spans="1:9" x14ac:dyDescent="0.35">
      <c r="A1" s="2" t="s">
        <v>0</v>
      </c>
      <c r="B1" s="2" t="s">
        <v>27</v>
      </c>
      <c r="C1" s="2" t="s">
        <v>2</v>
      </c>
      <c r="D1" s="2" t="s">
        <v>24</v>
      </c>
      <c r="E1" s="8" t="s">
        <v>110</v>
      </c>
      <c r="F1" s="5" t="s">
        <v>32</v>
      </c>
      <c r="G1" s="9" t="s">
        <v>156</v>
      </c>
      <c r="H1" s="2" t="s">
        <v>157</v>
      </c>
      <c r="I1" s="4" t="s">
        <v>96</v>
      </c>
    </row>
    <row r="2" spans="1:9" x14ac:dyDescent="0.35">
      <c r="A2" t="s">
        <v>181</v>
      </c>
      <c r="B2" s="1" t="s">
        <v>182</v>
      </c>
      <c r="C2" s="1">
        <v>2014</v>
      </c>
      <c r="D2" s="1" t="s">
        <v>183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95"/>
  <sheetViews>
    <sheetView workbookViewId="0">
      <pane ySplit="1" topLeftCell="A376" activePane="bottomLeft" state="frozen"/>
      <selection pane="bottomLeft" activeCell="K377" sqref="K377:K395"/>
    </sheetView>
  </sheetViews>
  <sheetFormatPr defaultColWidth="8.90625" defaultRowHeight="14.5" x14ac:dyDescent="0.35"/>
  <cols>
    <col min="1" max="1" width="6.6328125" style="1" bestFit="1" customWidth="1"/>
    <col min="2" max="2" width="5.6328125" style="1" bestFit="1" customWidth="1"/>
    <col min="3" max="3" width="7" style="1" bestFit="1" customWidth="1"/>
    <col min="4" max="4" width="10.36328125" style="1" bestFit="1" customWidth="1"/>
    <col min="5" max="5" width="12.54296875" style="1" bestFit="1" customWidth="1"/>
    <col min="6" max="6" width="11.90625" style="1" bestFit="1" customWidth="1"/>
    <col min="7" max="7" width="10" style="1" bestFit="1" customWidth="1"/>
    <col min="8" max="8" width="16.54296875" style="1" bestFit="1" customWidth="1"/>
    <col min="9" max="9" width="11.36328125" style="1" bestFit="1" customWidth="1"/>
    <col min="10" max="10" width="16.6328125" style="1" bestFit="1" customWidth="1"/>
    <col min="11" max="11" width="10" style="1" bestFit="1" customWidth="1"/>
    <col min="12" max="12" width="14.54296875" style="1" bestFit="1" customWidth="1"/>
    <col min="13" max="13" width="9.54296875" style="1" bestFit="1" customWidth="1"/>
    <col min="14" max="16384" width="8.90625" style="1"/>
  </cols>
  <sheetData>
    <row r="1" spans="1:13" x14ac:dyDescent="0.35">
      <c r="A1" s="2" t="s">
        <v>0</v>
      </c>
      <c r="B1" s="2" t="s">
        <v>27</v>
      </c>
      <c r="C1" s="2" t="s">
        <v>2</v>
      </c>
      <c r="D1" s="2" t="s">
        <v>97</v>
      </c>
      <c r="E1" s="2" t="s">
        <v>98</v>
      </c>
      <c r="F1" s="2" t="s">
        <v>99</v>
      </c>
      <c r="G1" s="2" t="s">
        <v>100</v>
      </c>
      <c r="H1" s="5" t="s">
        <v>101</v>
      </c>
      <c r="I1" s="2" t="s">
        <v>102</v>
      </c>
      <c r="J1" s="2" t="s">
        <v>103</v>
      </c>
      <c r="K1" s="2" t="s">
        <v>104</v>
      </c>
      <c r="L1" s="2" t="s">
        <v>105</v>
      </c>
      <c r="M1" s="2" t="s">
        <v>106</v>
      </c>
    </row>
    <row r="2" spans="1:13" x14ac:dyDescent="0.35">
      <c r="A2" t="s">
        <v>181</v>
      </c>
      <c r="B2" s="1" t="s">
        <v>182</v>
      </c>
      <c r="C2" s="1">
        <v>2014</v>
      </c>
      <c r="D2" s="1" t="s">
        <v>185</v>
      </c>
      <c r="E2" s="1" t="s">
        <v>190</v>
      </c>
      <c r="F2" s="1">
        <v>2015</v>
      </c>
      <c r="G2" s="1" t="s">
        <v>191</v>
      </c>
      <c r="H2" s="1">
        <v>2730000</v>
      </c>
      <c r="I2" s="1">
        <v>3</v>
      </c>
      <c r="J2" s="1">
        <f>63720000-H2</f>
        <v>60990000</v>
      </c>
      <c r="K2" s="1">
        <v>3061813.33</v>
      </c>
      <c r="L2" s="22">
        <v>2E-3</v>
      </c>
      <c r="M2" s="23">
        <v>102.733</v>
      </c>
    </row>
    <row r="3" spans="1:13" x14ac:dyDescent="0.35">
      <c r="A3" t="s">
        <v>181</v>
      </c>
      <c r="B3" s="1" t="s">
        <v>182</v>
      </c>
      <c r="C3" s="1">
        <v>2014</v>
      </c>
      <c r="D3" s="1" t="s">
        <v>185</v>
      </c>
      <c r="E3" s="1" t="s">
        <v>190</v>
      </c>
      <c r="F3" s="1">
        <v>2016</v>
      </c>
      <c r="G3" s="1" t="s">
        <v>191</v>
      </c>
      <c r="H3" s="1">
        <v>2780000</v>
      </c>
      <c r="I3" s="1">
        <v>5</v>
      </c>
      <c r="J3" s="1">
        <f>J2-H3</f>
        <v>58210000</v>
      </c>
      <c r="K3" s="1">
        <v>3049500</v>
      </c>
      <c r="L3" s="21">
        <v>0.46</v>
      </c>
      <c r="M3" s="1">
        <v>108.928</v>
      </c>
    </row>
    <row r="4" spans="1:13" x14ac:dyDescent="0.35">
      <c r="A4" t="s">
        <v>181</v>
      </c>
      <c r="B4" s="1" t="s">
        <v>182</v>
      </c>
      <c r="C4" s="1">
        <v>2014</v>
      </c>
      <c r="D4" s="1" t="s">
        <v>185</v>
      </c>
      <c r="E4" s="1" t="s">
        <v>190</v>
      </c>
      <c r="F4" s="1">
        <v>2017</v>
      </c>
      <c r="G4" s="1" t="s">
        <v>191</v>
      </c>
      <c r="H4" s="1">
        <v>2460000</v>
      </c>
      <c r="I4" s="1">
        <v>5</v>
      </c>
      <c r="J4" s="1">
        <f t="shared" ref="J4:J26" si="0">J3-H4</f>
        <v>55750000</v>
      </c>
      <c r="K4" s="1">
        <v>2910500</v>
      </c>
      <c r="L4" s="1">
        <v>0.73</v>
      </c>
      <c r="M4" s="1">
        <v>112.55500000000001</v>
      </c>
    </row>
    <row r="5" spans="1:13" x14ac:dyDescent="0.35">
      <c r="A5" t="s">
        <v>181</v>
      </c>
      <c r="B5" s="1" t="s">
        <v>182</v>
      </c>
      <c r="C5" s="1">
        <v>2014</v>
      </c>
      <c r="D5" s="1" t="s">
        <v>185</v>
      </c>
      <c r="E5" s="1" t="s">
        <v>190</v>
      </c>
      <c r="F5" s="1">
        <v>2018</v>
      </c>
      <c r="G5" s="1" t="s">
        <v>191</v>
      </c>
      <c r="H5" s="1">
        <v>2585000</v>
      </c>
      <c r="I5" s="1">
        <v>5</v>
      </c>
      <c r="J5" s="1">
        <f t="shared" si="0"/>
        <v>53165000</v>
      </c>
      <c r="K5" s="1">
        <v>2787500</v>
      </c>
      <c r="L5" s="1">
        <v>1.01</v>
      </c>
      <c r="M5" s="1">
        <v>115.518</v>
      </c>
    </row>
    <row r="6" spans="1:13" x14ac:dyDescent="0.35">
      <c r="A6" t="s">
        <v>181</v>
      </c>
      <c r="B6" s="1" t="s">
        <v>182</v>
      </c>
      <c r="C6" s="1">
        <v>2014</v>
      </c>
      <c r="D6" s="1" t="s">
        <v>185</v>
      </c>
      <c r="E6" s="1" t="s">
        <v>190</v>
      </c>
      <c r="F6" s="1">
        <v>2019</v>
      </c>
      <c r="G6" s="1" t="s">
        <v>191</v>
      </c>
      <c r="H6" s="1">
        <v>2715000</v>
      </c>
      <c r="I6" s="1">
        <v>5</v>
      </c>
      <c r="J6" s="1">
        <f t="shared" si="0"/>
        <v>50450000</v>
      </c>
      <c r="K6" s="1">
        <v>2658250</v>
      </c>
      <c r="L6" s="1">
        <v>1.32</v>
      </c>
      <c r="M6" s="1">
        <v>117.672</v>
      </c>
    </row>
    <row r="7" spans="1:13" x14ac:dyDescent="0.35">
      <c r="A7" t="s">
        <v>181</v>
      </c>
      <c r="B7" s="1" t="s">
        <v>182</v>
      </c>
      <c r="C7" s="1">
        <v>2014</v>
      </c>
      <c r="D7" s="1" t="s">
        <v>185</v>
      </c>
      <c r="E7" s="1" t="s">
        <v>190</v>
      </c>
      <c r="F7" s="1">
        <v>2020</v>
      </c>
      <c r="G7" s="1" t="s">
        <v>191</v>
      </c>
      <c r="H7" s="1">
        <v>2855000</v>
      </c>
      <c r="I7" s="1">
        <v>5</v>
      </c>
      <c r="J7" s="1">
        <f t="shared" si="0"/>
        <v>47595000</v>
      </c>
      <c r="K7" s="1">
        <v>2522500</v>
      </c>
      <c r="L7" s="1">
        <v>1.61</v>
      </c>
      <c r="M7" s="1">
        <v>119.245</v>
      </c>
    </row>
    <row r="8" spans="1:13" x14ac:dyDescent="0.35">
      <c r="A8" t="s">
        <v>181</v>
      </c>
      <c r="B8" s="1" t="s">
        <v>182</v>
      </c>
      <c r="C8" s="1">
        <v>2014</v>
      </c>
      <c r="D8" s="1" t="s">
        <v>185</v>
      </c>
      <c r="E8" s="1" t="s">
        <v>190</v>
      </c>
      <c r="F8" s="1">
        <v>2021</v>
      </c>
      <c r="G8" s="1" t="s">
        <v>191</v>
      </c>
      <c r="H8" s="1">
        <v>3000000</v>
      </c>
      <c r="I8" s="1">
        <v>5</v>
      </c>
      <c r="J8" s="1">
        <f t="shared" si="0"/>
        <v>44595000</v>
      </c>
      <c r="K8" s="1">
        <v>2379750</v>
      </c>
      <c r="L8" s="1">
        <v>1.91</v>
      </c>
      <c r="M8" s="1">
        <v>120.096</v>
      </c>
    </row>
    <row r="9" spans="1:13" x14ac:dyDescent="0.35">
      <c r="A9" t="s">
        <v>181</v>
      </c>
      <c r="B9" s="1" t="s">
        <v>182</v>
      </c>
      <c r="C9" s="1">
        <v>2014</v>
      </c>
      <c r="D9" s="1" t="s">
        <v>185</v>
      </c>
      <c r="E9" s="1" t="s">
        <v>190</v>
      </c>
      <c r="F9" s="1">
        <v>2022</v>
      </c>
      <c r="G9" s="1" t="s">
        <v>191</v>
      </c>
      <c r="H9" s="1">
        <v>2840000</v>
      </c>
      <c r="I9" s="1">
        <v>5</v>
      </c>
      <c r="J9" s="1">
        <f t="shared" si="0"/>
        <v>41755000</v>
      </c>
      <c r="K9" s="1">
        <v>2228750</v>
      </c>
      <c r="L9" s="1">
        <v>2.17</v>
      </c>
      <c r="M9" s="1">
        <v>120.628</v>
      </c>
    </row>
    <row r="10" spans="1:13" x14ac:dyDescent="0.35">
      <c r="A10" t="s">
        <v>181</v>
      </c>
      <c r="B10" s="1" t="s">
        <v>182</v>
      </c>
      <c r="C10" s="1">
        <v>2014</v>
      </c>
      <c r="D10" s="1" t="s">
        <v>185</v>
      </c>
      <c r="E10" s="1" t="s">
        <v>190</v>
      </c>
      <c r="F10" s="1">
        <v>2023</v>
      </c>
      <c r="G10" s="1" t="s">
        <v>191</v>
      </c>
      <c r="H10" s="1">
        <v>2985000</v>
      </c>
      <c r="I10" s="1">
        <v>5</v>
      </c>
      <c r="J10" s="1">
        <f t="shared" si="0"/>
        <v>38770000</v>
      </c>
      <c r="K10" s="1">
        <v>2087750</v>
      </c>
      <c r="L10" s="1">
        <v>2.34</v>
      </c>
      <c r="M10" s="1">
        <v>121.426</v>
      </c>
    </row>
    <row r="11" spans="1:13" x14ac:dyDescent="0.35">
      <c r="A11" t="s">
        <v>181</v>
      </c>
      <c r="B11" s="1" t="s">
        <v>182</v>
      </c>
      <c r="C11" s="1">
        <v>2014</v>
      </c>
      <c r="D11" s="1" t="s">
        <v>185</v>
      </c>
      <c r="E11" s="1" t="s">
        <v>190</v>
      </c>
      <c r="F11" s="1">
        <v>2024</v>
      </c>
      <c r="G11" s="1" t="s">
        <v>191</v>
      </c>
      <c r="H11" s="1">
        <v>1640000</v>
      </c>
      <c r="I11" s="1">
        <v>5</v>
      </c>
      <c r="J11" s="1">
        <f t="shared" si="0"/>
        <v>37130000</v>
      </c>
      <c r="K11" s="1">
        <v>1938500</v>
      </c>
      <c r="L11" s="1">
        <v>2.48</v>
      </c>
      <c r="M11" s="1">
        <v>122.15300000000001</v>
      </c>
    </row>
    <row r="12" spans="1:13" x14ac:dyDescent="0.35">
      <c r="A12" t="s">
        <v>181</v>
      </c>
      <c r="B12" s="1" t="s">
        <v>182</v>
      </c>
      <c r="C12" s="1">
        <v>2014</v>
      </c>
      <c r="D12" s="1" t="s">
        <v>185</v>
      </c>
      <c r="E12" s="1" t="s">
        <v>190</v>
      </c>
      <c r="F12" s="1">
        <v>2025</v>
      </c>
      <c r="G12" s="1" t="s">
        <v>191</v>
      </c>
      <c r="H12" s="1">
        <v>1720000</v>
      </c>
      <c r="I12" s="1">
        <v>5</v>
      </c>
      <c r="J12" s="1">
        <f t="shared" si="0"/>
        <v>35410000</v>
      </c>
      <c r="K12" s="1">
        <v>1856500</v>
      </c>
      <c r="L12" s="1">
        <v>2.6</v>
      </c>
      <c r="M12" s="1">
        <v>120.97199999999999</v>
      </c>
    </row>
    <row r="13" spans="1:13" x14ac:dyDescent="0.35">
      <c r="A13" t="s">
        <v>181</v>
      </c>
      <c r="B13" s="1" t="s">
        <v>182</v>
      </c>
      <c r="C13" s="1">
        <v>2014</v>
      </c>
      <c r="D13" s="1" t="s">
        <v>185</v>
      </c>
      <c r="E13" s="1" t="s">
        <v>190</v>
      </c>
      <c r="F13" s="1">
        <v>2026</v>
      </c>
      <c r="G13" s="1" t="s">
        <v>191</v>
      </c>
      <c r="H13" s="1">
        <v>1800000</v>
      </c>
      <c r="I13" s="1">
        <v>5</v>
      </c>
      <c r="J13" s="1">
        <f t="shared" si="0"/>
        <v>33610000</v>
      </c>
      <c r="K13" s="1">
        <v>1770500</v>
      </c>
      <c r="L13" s="1">
        <v>2.73</v>
      </c>
      <c r="M13" s="1">
        <v>119.709</v>
      </c>
    </row>
    <row r="14" spans="1:13" x14ac:dyDescent="0.35">
      <c r="A14" t="s">
        <v>181</v>
      </c>
      <c r="B14" s="1" t="s">
        <v>182</v>
      </c>
      <c r="C14" s="1">
        <v>2014</v>
      </c>
      <c r="D14" s="1" t="s">
        <v>185</v>
      </c>
      <c r="E14" s="1" t="s">
        <v>190</v>
      </c>
      <c r="F14" s="1">
        <v>2027</v>
      </c>
      <c r="G14" s="1" t="s">
        <v>191</v>
      </c>
      <c r="H14" s="1">
        <v>1900000</v>
      </c>
      <c r="I14" s="1">
        <v>5</v>
      </c>
      <c r="J14" s="1">
        <f t="shared" si="0"/>
        <v>31710000</v>
      </c>
      <c r="K14" s="1">
        <v>1680500</v>
      </c>
      <c r="L14" s="1">
        <v>2.8</v>
      </c>
      <c r="M14" s="1">
        <v>119.035</v>
      </c>
    </row>
    <row r="15" spans="1:13" x14ac:dyDescent="0.35">
      <c r="A15" t="s">
        <v>181</v>
      </c>
      <c r="B15" s="1" t="s">
        <v>182</v>
      </c>
      <c r="C15" s="1">
        <v>2014</v>
      </c>
      <c r="D15" s="1" t="s">
        <v>185</v>
      </c>
      <c r="E15" s="1" t="s">
        <v>190</v>
      </c>
      <c r="F15" s="1">
        <v>2028</v>
      </c>
      <c r="G15" s="1" t="s">
        <v>191</v>
      </c>
      <c r="H15" s="1">
        <v>1990000</v>
      </c>
      <c r="I15" s="1">
        <v>5</v>
      </c>
      <c r="J15" s="1">
        <f t="shared" si="0"/>
        <v>29720000</v>
      </c>
      <c r="K15" s="1">
        <v>1585500</v>
      </c>
      <c r="L15" s="1">
        <v>2.85</v>
      </c>
      <c r="M15" s="1">
        <v>118.556</v>
      </c>
    </row>
    <row r="16" spans="1:13" x14ac:dyDescent="0.35">
      <c r="A16" t="s">
        <v>181</v>
      </c>
      <c r="B16" s="1" t="s">
        <v>182</v>
      </c>
      <c r="C16" s="1">
        <v>2014</v>
      </c>
      <c r="D16" s="1" t="s">
        <v>185</v>
      </c>
      <c r="E16" s="1" t="s">
        <v>190</v>
      </c>
      <c r="F16" s="1">
        <v>2029</v>
      </c>
      <c r="G16" s="1" t="s">
        <v>191</v>
      </c>
      <c r="H16" s="1">
        <v>2090000</v>
      </c>
      <c r="I16" s="1">
        <v>5</v>
      </c>
      <c r="J16" s="1">
        <f t="shared" si="0"/>
        <v>27630000</v>
      </c>
      <c r="K16" s="1">
        <v>1486000</v>
      </c>
      <c r="L16" s="1">
        <v>2.9</v>
      </c>
      <c r="M16" s="1">
        <v>118.08</v>
      </c>
    </row>
    <row r="17" spans="1:13" x14ac:dyDescent="0.35">
      <c r="A17" t="s">
        <v>181</v>
      </c>
      <c r="B17" s="1" t="s">
        <v>182</v>
      </c>
      <c r="C17" s="1">
        <v>2014</v>
      </c>
      <c r="D17" s="1" t="s">
        <v>185</v>
      </c>
      <c r="E17" s="1" t="s">
        <v>190</v>
      </c>
      <c r="F17" s="1">
        <v>2030</v>
      </c>
      <c r="G17" s="1" t="s">
        <v>191</v>
      </c>
      <c r="H17" s="1">
        <v>2195000</v>
      </c>
      <c r="I17" s="1">
        <v>5</v>
      </c>
      <c r="J17" s="1">
        <f t="shared" si="0"/>
        <v>25435000</v>
      </c>
      <c r="K17" s="1">
        <v>1381500</v>
      </c>
      <c r="L17" s="1">
        <v>2.98</v>
      </c>
      <c r="M17" s="1">
        <v>117.32299999999999</v>
      </c>
    </row>
    <row r="18" spans="1:13" x14ac:dyDescent="0.35">
      <c r="A18" t="s">
        <v>181</v>
      </c>
      <c r="B18" s="1" t="s">
        <v>182</v>
      </c>
      <c r="C18" s="1">
        <v>2014</v>
      </c>
      <c r="D18" s="1" t="s">
        <v>185</v>
      </c>
      <c r="E18" s="1" t="s">
        <v>190</v>
      </c>
      <c r="F18" s="1">
        <v>2031</v>
      </c>
      <c r="G18" s="1" t="s">
        <v>191</v>
      </c>
      <c r="H18" s="1">
        <v>2305000</v>
      </c>
      <c r="I18" s="1">
        <v>5</v>
      </c>
      <c r="J18" s="1">
        <f t="shared" si="0"/>
        <v>23130000</v>
      </c>
      <c r="K18" s="1">
        <v>1271690</v>
      </c>
      <c r="L18" s="1">
        <v>3.05</v>
      </c>
      <c r="M18" s="1">
        <v>116.66500000000001</v>
      </c>
    </row>
    <row r="19" spans="1:13" x14ac:dyDescent="0.35">
      <c r="A19" t="s">
        <v>181</v>
      </c>
      <c r="B19" s="1" t="s">
        <v>182</v>
      </c>
      <c r="C19" s="1">
        <v>2014</v>
      </c>
      <c r="D19" s="1" t="s">
        <v>185</v>
      </c>
      <c r="E19" s="1" t="s">
        <v>190</v>
      </c>
      <c r="F19" s="1">
        <v>2032</v>
      </c>
      <c r="G19" s="1" t="s">
        <v>191</v>
      </c>
      <c r="H19" s="1">
        <v>2420000</v>
      </c>
      <c r="I19" s="1">
        <v>5</v>
      </c>
      <c r="J19" s="1">
        <f t="shared" si="0"/>
        <v>20710000</v>
      </c>
      <c r="K19" s="1">
        <v>1156500</v>
      </c>
      <c r="L19" s="1">
        <v>3.1</v>
      </c>
      <c r="M19" s="1">
        <v>116.19799999999999</v>
      </c>
    </row>
    <row r="20" spans="1:13" x14ac:dyDescent="0.35">
      <c r="A20" t="s">
        <v>181</v>
      </c>
      <c r="B20" s="1" t="s">
        <v>182</v>
      </c>
      <c r="C20" s="1">
        <v>2014</v>
      </c>
      <c r="D20" s="1" t="s">
        <v>185</v>
      </c>
      <c r="E20" s="1" t="s">
        <v>190</v>
      </c>
      <c r="F20" s="1">
        <v>2033</v>
      </c>
      <c r="G20" s="1" t="s">
        <v>191</v>
      </c>
      <c r="H20" s="1">
        <v>2545000</v>
      </c>
      <c r="I20" s="1">
        <v>5</v>
      </c>
      <c r="J20" s="1">
        <f t="shared" si="0"/>
        <v>18165000</v>
      </c>
      <c r="K20" s="1">
        <v>1035500</v>
      </c>
      <c r="L20" s="1">
        <v>3.15</v>
      </c>
      <c r="M20" s="1">
        <v>115.733</v>
      </c>
    </row>
    <row r="21" spans="1:13" x14ac:dyDescent="0.35">
      <c r="A21" t="s">
        <v>181</v>
      </c>
      <c r="B21" s="1" t="s">
        <v>182</v>
      </c>
      <c r="C21" s="1">
        <v>2014</v>
      </c>
      <c r="D21" s="1" t="s">
        <v>185</v>
      </c>
      <c r="E21" s="1" t="s">
        <v>190</v>
      </c>
      <c r="F21" s="1">
        <v>2034</v>
      </c>
      <c r="G21" s="1" t="s">
        <v>191</v>
      </c>
      <c r="H21" s="1">
        <v>2670000</v>
      </c>
      <c r="I21" s="1">
        <v>5</v>
      </c>
      <c r="J21" s="1">
        <f t="shared" si="0"/>
        <v>15495000</v>
      </c>
      <c r="K21" s="1">
        <v>908250</v>
      </c>
      <c r="L21" s="1">
        <v>3.19</v>
      </c>
      <c r="M21" s="1">
        <v>115.363</v>
      </c>
    </row>
    <row r="22" spans="1:13" x14ac:dyDescent="0.35">
      <c r="A22" t="s">
        <v>181</v>
      </c>
      <c r="B22" s="1" t="s">
        <v>182</v>
      </c>
      <c r="C22" s="1">
        <v>2014</v>
      </c>
      <c r="D22" s="1" t="s">
        <v>185</v>
      </c>
      <c r="E22" s="1" t="s">
        <v>190</v>
      </c>
      <c r="F22" s="1">
        <v>2035</v>
      </c>
      <c r="G22" s="1" t="s">
        <v>191</v>
      </c>
      <c r="H22" s="1">
        <v>2805000</v>
      </c>
      <c r="I22" s="1">
        <v>5</v>
      </c>
      <c r="J22" s="1">
        <f t="shared" si="0"/>
        <v>12690000</v>
      </c>
      <c r="K22" s="1">
        <v>774750</v>
      </c>
      <c r="L22" s="1">
        <v>3.24</v>
      </c>
      <c r="M22" s="1">
        <v>114.902</v>
      </c>
    </row>
    <row r="23" spans="1:13" x14ac:dyDescent="0.35">
      <c r="A23" t="s">
        <v>181</v>
      </c>
      <c r="B23" s="1" t="s">
        <v>182</v>
      </c>
      <c r="C23" s="1">
        <v>2014</v>
      </c>
      <c r="D23" s="1" t="s">
        <v>185</v>
      </c>
      <c r="E23" s="1" t="s">
        <v>190</v>
      </c>
      <c r="F23" s="1">
        <v>2036</v>
      </c>
      <c r="G23" s="1" t="s">
        <v>191</v>
      </c>
      <c r="H23" s="1">
        <v>2945000</v>
      </c>
      <c r="I23" s="1">
        <v>5</v>
      </c>
      <c r="J23" s="1">
        <f t="shared" si="0"/>
        <v>9745000</v>
      </c>
      <c r="K23" s="1">
        <v>634500</v>
      </c>
      <c r="L23" s="1">
        <v>3.28</v>
      </c>
      <c r="M23" s="1">
        <v>114.53400000000001</v>
      </c>
    </row>
    <row r="24" spans="1:13" x14ac:dyDescent="0.35">
      <c r="A24" t="s">
        <v>181</v>
      </c>
      <c r="B24" s="1" t="s">
        <v>182</v>
      </c>
      <c r="C24" s="1">
        <v>2014</v>
      </c>
      <c r="D24" s="1" t="s">
        <v>185</v>
      </c>
      <c r="E24" s="1" t="s">
        <v>190</v>
      </c>
      <c r="F24" s="1">
        <v>2037</v>
      </c>
      <c r="G24" s="1" t="s">
        <v>191</v>
      </c>
      <c r="H24" s="1">
        <v>3090000</v>
      </c>
      <c r="I24" s="1">
        <v>5</v>
      </c>
      <c r="J24" s="1">
        <f t="shared" si="0"/>
        <v>6655000</v>
      </c>
      <c r="K24" s="1">
        <v>487250</v>
      </c>
      <c r="L24" s="1">
        <v>3.32</v>
      </c>
      <c r="M24" s="1">
        <v>114.169</v>
      </c>
    </row>
    <row r="25" spans="1:13" x14ac:dyDescent="0.35">
      <c r="A25" t="s">
        <v>181</v>
      </c>
      <c r="B25" s="1" t="s">
        <v>182</v>
      </c>
      <c r="C25" s="1">
        <v>2014</v>
      </c>
      <c r="D25" s="1" t="s">
        <v>185</v>
      </c>
      <c r="E25" s="1" t="s">
        <v>192</v>
      </c>
      <c r="F25" s="1">
        <v>2038</v>
      </c>
      <c r="G25" s="1" t="s">
        <v>191</v>
      </c>
      <c r="H25" s="1">
        <v>3245000</v>
      </c>
      <c r="I25" s="1">
        <v>5</v>
      </c>
      <c r="J25" s="1">
        <f t="shared" si="0"/>
        <v>3410000</v>
      </c>
      <c r="K25" s="1">
        <v>332750</v>
      </c>
      <c r="L25" s="1">
        <v>3.39</v>
      </c>
      <c r="M25" s="1">
        <v>113.532</v>
      </c>
    </row>
    <row r="26" spans="1:13" x14ac:dyDescent="0.35">
      <c r="A26" t="s">
        <v>181</v>
      </c>
      <c r="B26" s="1" t="s">
        <v>182</v>
      </c>
      <c r="C26" s="1">
        <v>2014</v>
      </c>
      <c r="D26" s="1" t="s">
        <v>185</v>
      </c>
      <c r="E26" s="1" t="s">
        <v>192</v>
      </c>
      <c r="F26" s="1">
        <v>2039</v>
      </c>
      <c r="G26" s="1" t="s">
        <v>191</v>
      </c>
      <c r="H26" s="1">
        <v>3410000</v>
      </c>
      <c r="I26" s="1">
        <v>5</v>
      </c>
      <c r="J26" s="1">
        <f t="shared" si="0"/>
        <v>0</v>
      </c>
      <c r="K26" s="1">
        <v>170500</v>
      </c>
      <c r="L26" s="1">
        <v>3.39</v>
      </c>
      <c r="M26" s="1">
        <v>113.532</v>
      </c>
    </row>
    <row r="27" spans="1:13" x14ac:dyDescent="0.35">
      <c r="A27" t="s">
        <v>181</v>
      </c>
      <c r="B27" s="1" t="s">
        <v>182</v>
      </c>
      <c r="C27" s="1">
        <v>2012</v>
      </c>
      <c r="D27" s="1" t="s">
        <v>185</v>
      </c>
      <c r="E27" s="1" t="s">
        <v>190</v>
      </c>
      <c r="F27" s="1">
        <v>2012</v>
      </c>
      <c r="G27" s="1" t="s">
        <v>191</v>
      </c>
      <c r="H27" s="1">
        <v>415000</v>
      </c>
      <c r="I27" s="1">
        <v>2</v>
      </c>
      <c r="J27" s="1">
        <f>9700000-H27</f>
        <v>9285000</v>
      </c>
      <c r="K27" s="1">
        <v>127834</v>
      </c>
      <c r="L27" s="1">
        <v>0.4</v>
      </c>
      <c r="M27" s="1">
        <v>100.842</v>
      </c>
    </row>
    <row r="28" spans="1:13" x14ac:dyDescent="0.35">
      <c r="A28" t="s">
        <v>181</v>
      </c>
      <c r="B28" s="1" t="s">
        <v>182</v>
      </c>
      <c r="C28" s="1">
        <v>2012</v>
      </c>
      <c r="D28" s="1" t="s">
        <v>185</v>
      </c>
      <c r="E28" s="1" t="s">
        <v>190</v>
      </c>
      <c r="F28" s="1">
        <v>2013</v>
      </c>
      <c r="G28" s="1" t="s">
        <v>191</v>
      </c>
      <c r="H28" s="1">
        <v>405000</v>
      </c>
      <c r="I28" s="1">
        <v>1.5</v>
      </c>
      <c r="J28" s="1">
        <f>J27-H28</f>
        <v>8880000</v>
      </c>
      <c r="K28" s="1">
        <v>233913</v>
      </c>
      <c r="L28" s="1">
        <v>0.67</v>
      </c>
      <c r="M28" s="1">
        <v>101.259</v>
      </c>
    </row>
    <row r="29" spans="1:13" x14ac:dyDescent="0.35">
      <c r="A29" t="s">
        <v>181</v>
      </c>
      <c r="B29" s="1" t="s">
        <v>182</v>
      </c>
      <c r="C29" s="1">
        <v>2012</v>
      </c>
      <c r="D29" s="1" t="s">
        <v>185</v>
      </c>
      <c r="E29" s="1" t="s">
        <v>190</v>
      </c>
      <c r="F29" s="1">
        <v>2014</v>
      </c>
      <c r="G29" s="1" t="s">
        <v>191</v>
      </c>
      <c r="H29" s="1">
        <v>410000</v>
      </c>
      <c r="I29" s="1">
        <v>1.5</v>
      </c>
      <c r="J29" s="1">
        <f>J28-H29</f>
        <v>8470000</v>
      </c>
      <c r="K29" s="1">
        <v>227838</v>
      </c>
      <c r="L29" s="1">
        <v>0.81</v>
      </c>
      <c r="M29" s="1">
        <v>101.72199999999999</v>
      </c>
    </row>
    <row r="30" spans="1:13" x14ac:dyDescent="0.35">
      <c r="A30" t="s">
        <v>181</v>
      </c>
      <c r="B30" s="1" t="s">
        <v>182</v>
      </c>
      <c r="C30" s="1">
        <v>2012</v>
      </c>
      <c r="D30" s="1" t="s">
        <v>185</v>
      </c>
      <c r="E30" s="1" t="s">
        <v>190</v>
      </c>
      <c r="F30" s="1">
        <v>2015</v>
      </c>
      <c r="G30" s="1" t="s">
        <v>191</v>
      </c>
      <c r="H30" s="1">
        <v>415000</v>
      </c>
      <c r="I30" s="1">
        <v>1.5</v>
      </c>
      <c r="J30" s="1">
        <f t="shared" ref="J30:J46" si="1">J29-H30</f>
        <v>8055000</v>
      </c>
      <c r="K30" s="1">
        <v>221688</v>
      </c>
      <c r="L30" s="1">
        <v>0.97</v>
      </c>
      <c r="M30" s="1">
        <v>101.833</v>
      </c>
    </row>
    <row r="31" spans="1:13" x14ac:dyDescent="0.35">
      <c r="A31" t="s">
        <v>181</v>
      </c>
      <c r="B31" s="1" t="s">
        <v>182</v>
      </c>
      <c r="C31" s="1">
        <v>2012</v>
      </c>
      <c r="D31" s="1" t="s">
        <v>185</v>
      </c>
      <c r="E31" s="1" t="s">
        <v>190</v>
      </c>
      <c r="F31" s="1">
        <v>2016</v>
      </c>
      <c r="G31" s="1" t="s">
        <v>191</v>
      </c>
      <c r="H31" s="1">
        <v>425000</v>
      </c>
      <c r="I31" s="1">
        <v>1.5</v>
      </c>
      <c r="J31" s="1">
        <f t="shared" si="1"/>
        <v>7630000</v>
      </c>
      <c r="K31" s="1">
        <v>215463</v>
      </c>
      <c r="L31" s="1">
        <v>1.19</v>
      </c>
      <c r="M31" s="1">
        <v>101.36199999999999</v>
      </c>
    </row>
    <row r="32" spans="1:13" x14ac:dyDescent="0.35">
      <c r="A32" t="s">
        <v>181</v>
      </c>
      <c r="B32" s="1" t="s">
        <v>182</v>
      </c>
      <c r="C32" s="1">
        <v>2012</v>
      </c>
      <c r="D32" s="1" t="s">
        <v>185</v>
      </c>
      <c r="E32" s="1" t="s">
        <v>190</v>
      </c>
      <c r="F32" s="1">
        <v>2017</v>
      </c>
      <c r="G32" s="1" t="s">
        <v>191</v>
      </c>
      <c r="H32" s="1">
        <v>430000</v>
      </c>
      <c r="I32" s="1">
        <v>1.75</v>
      </c>
      <c r="J32" s="1">
        <f t="shared" si="1"/>
        <v>7200000</v>
      </c>
      <c r="K32" s="1">
        <v>209088</v>
      </c>
      <c r="L32" s="1">
        <v>1.4</v>
      </c>
      <c r="M32" s="1">
        <v>101.693</v>
      </c>
    </row>
    <row r="33" spans="1:13" x14ac:dyDescent="0.35">
      <c r="A33" t="s">
        <v>181</v>
      </c>
      <c r="B33" s="1" t="s">
        <v>182</v>
      </c>
      <c r="C33" s="1">
        <v>2012</v>
      </c>
      <c r="D33" s="1" t="s">
        <v>185</v>
      </c>
      <c r="E33" s="1" t="s">
        <v>190</v>
      </c>
      <c r="F33" s="1">
        <v>2018</v>
      </c>
      <c r="G33" s="1" t="s">
        <v>191</v>
      </c>
      <c r="H33" s="1">
        <v>440000</v>
      </c>
      <c r="I33" s="1">
        <v>1.6</v>
      </c>
      <c r="J33" s="1">
        <f t="shared" si="1"/>
        <v>6760000</v>
      </c>
      <c r="K33" s="1">
        <v>201563</v>
      </c>
      <c r="L33" s="1">
        <v>1.62</v>
      </c>
      <c r="M33" s="1">
        <v>99.876000000000005</v>
      </c>
    </row>
    <row r="34" spans="1:13" x14ac:dyDescent="0.35">
      <c r="A34" t="s">
        <v>181</v>
      </c>
      <c r="B34" s="1" t="s">
        <v>182</v>
      </c>
      <c r="C34" s="1">
        <v>2012</v>
      </c>
      <c r="D34" s="1" t="s">
        <v>185</v>
      </c>
      <c r="E34" s="1" t="s">
        <v>190</v>
      </c>
      <c r="F34" s="1">
        <v>2019</v>
      </c>
      <c r="G34" s="1" t="s">
        <v>191</v>
      </c>
      <c r="H34" s="1">
        <v>445000</v>
      </c>
      <c r="I34" s="1">
        <v>2</v>
      </c>
      <c r="J34" s="1">
        <f t="shared" si="1"/>
        <v>6315000</v>
      </c>
      <c r="K34" s="1">
        <v>194523</v>
      </c>
      <c r="L34" s="1">
        <v>1.85</v>
      </c>
      <c r="M34" s="1">
        <v>100.71599999999999</v>
      </c>
    </row>
    <row r="35" spans="1:13" x14ac:dyDescent="0.35">
      <c r="A35" t="s">
        <v>181</v>
      </c>
      <c r="B35" s="1" t="s">
        <v>182</v>
      </c>
      <c r="C35" s="1">
        <v>2012</v>
      </c>
      <c r="D35" s="1" t="s">
        <v>185</v>
      </c>
      <c r="E35" s="1" t="s">
        <v>190</v>
      </c>
      <c r="F35" s="1">
        <v>2020</v>
      </c>
      <c r="G35" s="1" t="s">
        <v>191</v>
      </c>
      <c r="H35" s="1">
        <v>455000</v>
      </c>
      <c r="I35" s="1">
        <v>2</v>
      </c>
      <c r="J35" s="1">
        <f t="shared" si="1"/>
        <v>5860000</v>
      </c>
      <c r="K35" s="1">
        <v>184623</v>
      </c>
      <c r="L35" s="1">
        <v>2.1</v>
      </c>
      <c r="M35" s="1">
        <v>99.221999999999994</v>
      </c>
    </row>
    <row r="36" spans="1:13" x14ac:dyDescent="0.35">
      <c r="A36" t="s">
        <v>181</v>
      </c>
      <c r="B36" s="1" t="s">
        <v>182</v>
      </c>
      <c r="C36" s="1">
        <v>2012</v>
      </c>
      <c r="D36" s="1" t="s">
        <v>185</v>
      </c>
      <c r="E36" s="1" t="s">
        <v>190</v>
      </c>
      <c r="F36" s="1">
        <v>2021</v>
      </c>
      <c r="G36" s="1" t="s">
        <v>191</v>
      </c>
      <c r="H36" s="1">
        <v>460000</v>
      </c>
      <c r="I36" s="1">
        <v>2.5</v>
      </c>
      <c r="J36" s="1">
        <f t="shared" si="1"/>
        <v>5400000</v>
      </c>
      <c r="K36" s="1">
        <v>176523</v>
      </c>
      <c r="L36" s="1">
        <v>2.37</v>
      </c>
      <c r="M36" s="1">
        <v>100.61199999999999</v>
      </c>
    </row>
    <row r="37" spans="1:13" x14ac:dyDescent="0.35">
      <c r="A37" t="s">
        <v>181</v>
      </c>
      <c r="B37" s="1" t="s">
        <v>182</v>
      </c>
      <c r="C37" s="1">
        <v>2012</v>
      </c>
      <c r="D37" s="1" t="s">
        <v>185</v>
      </c>
      <c r="E37" s="1" t="s">
        <v>190</v>
      </c>
      <c r="F37" s="1">
        <v>2022</v>
      </c>
      <c r="G37" s="1" t="s">
        <v>191</v>
      </c>
      <c r="H37" s="1">
        <v>475000</v>
      </c>
      <c r="I37" s="1">
        <v>2.4500000000000002</v>
      </c>
      <c r="J37" s="1">
        <f t="shared" si="1"/>
        <v>4925000</v>
      </c>
      <c r="K37" s="1">
        <v>165023</v>
      </c>
      <c r="L37" s="1">
        <v>2.54</v>
      </c>
      <c r="M37" s="1">
        <v>99.171999999999997</v>
      </c>
    </row>
    <row r="38" spans="1:13" x14ac:dyDescent="0.35">
      <c r="A38" t="s">
        <v>181</v>
      </c>
      <c r="B38" s="1" t="s">
        <v>182</v>
      </c>
      <c r="C38" s="1">
        <v>2012</v>
      </c>
      <c r="D38" s="1" t="s">
        <v>185</v>
      </c>
      <c r="E38" s="1" t="s">
        <v>190</v>
      </c>
      <c r="F38" s="1">
        <v>2023</v>
      </c>
      <c r="G38" s="1" t="s">
        <v>191</v>
      </c>
      <c r="H38" s="1">
        <v>485000</v>
      </c>
      <c r="I38" s="1">
        <v>2.6</v>
      </c>
      <c r="J38" s="1">
        <f t="shared" si="1"/>
        <v>4440000</v>
      </c>
      <c r="K38" s="1">
        <v>153385</v>
      </c>
      <c r="L38" s="1">
        <v>2.68</v>
      </c>
      <c r="M38" s="1">
        <v>99.21</v>
      </c>
    </row>
    <row r="39" spans="1:13" x14ac:dyDescent="0.35">
      <c r="A39" t="s">
        <v>181</v>
      </c>
      <c r="B39" s="1" t="s">
        <v>182</v>
      </c>
      <c r="C39" s="1">
        <v>2012</v>
      </c>
      <c r="D39" s="1" t="s">
        <v>185</v>
      </c>
      <c r="E39" s="1" t="s">
        <v>190</v>
      </c>
      <c r="F39" s="1">
        <v>2024</v>
      </c>
      <c r="G39" s="1" t="s">
        <v>191</v>
      </c>
      <c r="H39" s="1">
        <v>500000</v>
      </c>
      <c r="I39" s="1">
        <v>2.75</v>
      </c>
      <c r="J39" s="1">
        <f t="shared" si="1"/>
        <v>3940000</v>
      </c>
      <c r="K39" s="1">
        <v>140775</v>
      </c>
      <c r="L39" s="1">
        <v>2.84</v>
      </c>
      <c r="M39" s="1">
        <v>99.055999999999997</v>
      </c>
    </row>
    <row r="40" spans="1:13" x14ac:dyDescent="0.35">
      <c r="A40" t="s">
        <v>181</v>
      </c>
      <c r="B40" s="1" t="s">
        <v>182</v>
      </c>
      <c r="C40" s="1">
        <v>2012</v>
      </c>
      <c r="D40" s="1" t="s">
        <v>185</v>
      </c>
      <c r="E40" s="1" t="s">
        <v>190</v>
      </c>
      <c r="F40" s="1">
        <v>2025</v>
      </c>
      <c r="G40" s="1" t="s">
        <v>191</v>
      </c>
      <c r="H40" s="1">
        <v>510000</v>
      </c>
      <c r="I40" s="1">
        <v>2.9</v>
      </c>
      <c r="J40" s="1">
        <f t="shared" si="1"/>
        <v>3430000</v>
      </c>
      <c r="K40" s="1">
        <v>127025</v>
      </c>
      <c r="L40" s="1">
        <v>2.98</v>
      </c>
      <c r="M40" s="1">
        <v>99.114000000000004</v>
      </c>
    </row>
    <row r="41" spans="1:13" x14ac:dyDescent="0.35">
      <c r="A41" t="s">
        <v>181</v>
      </c>
      <c r="B41" s="1" t="s">
        <v>182</v>
      </c>
      <c r="C41" s="1">
        <v>2012</v>
      </c>
      <c r="D41" s="1" t="s">
        <v>185</v>
      </c>
      <c r="E41" s="1" t="s">
        <v>190</v>
      </c>
      <c r="F41" s="1">
        <v>2026</v>
      </c>
      <c r="G41" s="1" t="s">
        <v>191</v>
      </c>
      <c r="H41" s="1">
        <v>525000</v>
      </c>
      <c r="I41" s="1">
        <v>3.1</v>
      </c>
      <c r="J41" s="1">
        <f t="shared" si="1"/>
        <v>2905000</v>
      </c>
      <c r="K41" s="1">
        <v>112235</v>
      </c>
      <c r="L41" s="1">
        <v>3.15</v>
      </c>
      <c r="M41" s="1">
        <v>99.42</v>
      </c>
    </row>
    <row r="42" spans="1:13" x14ac:dyDescent="0.35">
      <c r="A42" t="s">
        <v>181</v>
      </c>
      <c r="B42" s="1" t="s">
        <v>182</v>
      </c>
      <c r="C42" s="1">
        <v>2012</v>
      </c>
      <c r="D42" s="1" t="s">
        <v>185</v>
      </c>
      <c r="E42" s="1" t="s">
        <v>190</v>
      </c>
      <c r="F42" s="1">
        <v>2027</v>
      </c>
      <c r="G42" s="1" t="s">
        <v>191</v>
      </c>
      <c r="H42" s="1">
        <v>545000</v>
      </c>
      <c r="I42" s="1">
        <v>3.2</v>
      </c>
      <c r="J42" s="1">
        <f t="shared" si="1"/>
        <v>2360000</v>
      </c>
      <c r="K42" s="1">
        <v>95960</v>
      </c>
      <c r="L42" s="1">
        <v>3.24</v>
      </c>
      <c r="M42" s="1">
        <v>99.513999999999996</v>
      </c>
    </row>
    <row r="43" spans="1:13" x14ac:dyDescent="0.35">
      <c r="A43" t="s">
        <v>181</v>
      </c>
      <c r="B43" s="1" t="s">
        <v>182</v>
      </c>
      <c r="C43" s="1">
        <v>2012</v>
      </c>
      <c r="D43" s="1" t="s">
        <v>185</v>
      </c>
      <c r="E43" s="1" t="s">
        <v>190</v>
      </c>
      <c r="F43" s="1">
        <v>2028</v>
      </c>
      <c r="G43" s="1" t="s">
        <v>191</v>
      </c>
      <c r="H43" s="1">
        <v>560000</v>
      </c>
      <c r="I43" s="1">
        <v>3.25</v>
      </c>
      <c r="J43" s="1">
        <f t="shared" si="1"/>
        <v>1800000</v>
      </c>
      <c r="K43" s="1">
        <v>78520</v>
      </c>
      <c r="L43" s="1">
        <v>3.3</v>
      </c>
      <c r="M43" s="1">
        <v>99.366</v>
      </c>
    </row>
    <row r="44" spans="1:13" x14ac:dyDescent="0.35">
      <c r="A44" t="s">
        <v>181</v>
      </c>
      <c r="B44" s="1" t="s">
        <v>182</v>
      </c>
      <c r="C44" s="1">
        <v>2012</v>
      </c>
      <c r="D44" s="1" t="s">
        <v>185</v>
      </c>
      <c r="E44" s="1" t="s">
        <v>190</v>
      </c>
      <c r="F44" s="1">
        <v>2029</v>
      </c>
      <c r="G44" s="1" t="s">
        <v>191</v>
      </c>
      <c r="H44" s="1">
        <v>580000</v>
      </c>
      <c r="I44" s="1">
        <v>3.3</v>
      </c>
      <c r="J44" s="1">
        <f t="shared" si="1"/>
        <v>1220000</v>
      </c>
      <c r="K44" s="1">
        <v>60320</v>
      </c>
      <c r="L44" s="1">
        <v>3.35</v>
      </c>
      <c r="M44" s="1">
        <v>99.34</v>
      </c>
    </row>
    <row r="45" spans="1:13" x14ac:dyDescent="0.35">
      <c r="A45" t="s">
        <v>181</v>
      </c>
      <c r="B45" s="1" t="s">
        <v>182</v>
      </c>
      <c r="C45" s="1">
        <v>2012</v>
      </c>
      <c r="D45" s="1" t="s">
        <v>185</v>
      </c>
      <c r="E45" s="1" t="s">
        <v>190</v>
      </c>
      <c r="F45" s="1">
        <v>2030</v>
      </c>
      <c r="G45" s="1" t="s">
        <v>191</v>
      </c>
      <c r="H45" s="1">
        <v>600000</v>
      </c>
      <c r="I45" s="1">
        <v>3.35</v>
      </c>
      <c r="J45" s="1">
        <f t="shared" si="1"/>
        <v>620000</v>
      </c>
      <c r="K45" s="1">
        <v>41180</v>
      </c>
      <c r="L45" s="1">
        <v>3.41</v>
      </c>
      <c r="M45" s="1">
        <v>99.18</v>
      </c>
    </row>
    <row r="46" spans="1:13" x14ac:dyDescent="0.35">
      <c r="A46" t="s">
        <v>181</v>
      </c>
      <c r="B46" s="1" t="s">
        <v>182</v>
      </c>
      <c r="C46" s="1">
        <v>2012</v>
      </c>
      <c r="D46" s="1" t="s">
        <v>185</v>
      </c>
      <c r="E46" s="1" t="s">
        <v>190</v>
      </c>
      <c r="F46" s="1">
        <v>2031</v>
      </c>
      <c r="G46" s="1" t="s">
        <v>191</v>
      </c>
      <c r="H46" s="1">
        <v>620000</v>
      </c>
      <c r="I46" s="1">
        <v>3.4</v>
      </c>
      <c r="J46" s="1">
        <f t="shared" si="1"/>
        <v>0</v>
      </c>
      <c r="K46" s="1">
        <v>21080</v>
      </c>
      <c r="L46" s="1">
        <v>4.37</v>
      </c>
      <c r="M46" s="1">
        <v>99.012</v>
      </c>
    </row>
    <row r="47" spans="1:13" x14ac:dyDescent="0.35">
      <c r="A47" t="s">
        <v>181</v>
      </c>
      <c r="B47" s="1" t="s">
        <v>182</v>
      </c>
      <c r="C47" s="1">
        <v>2012</v>
      </c>
      <c r="E47" s="1" t="s">
        <v>190</v>
      </c>
      <c r="F47" s="1">
        <v>2012</v>
      </c>
      <c r="G47" s="1" t="s">
        <v>191</v>
      </c>
      <c r="H47" s="1">
        <v>240000</v>
      </c>
      <c r="I47" s="1">
        <v>2</v>
      </c>
      <c r="J47" s="1">
        <f>7450000-H47</f>
        <v>7210000</v>
      </c>
      <c r="K47" s="1">
        <v>98295</v>
      </c>
      <c r="L47" s="1">
        <v>0.25</v>
      </c>
      <c r="M47" s="1">
        <v>101.218</v>
      </c>
    </row>
    <row r="48" spans="1:13" x14ac:dyDescent="0.35">
      <c r="A48" t="s">
        <v>181</v>
      </c>
      <c r="B48" s="1" t="s">
        <v>182</v>
      </c>
      <c r="C48" s="1">
        <v>2012</v>
      </c>
      <c r="E48" s="1" t="s">
        <v>190</v>
      </c>
      <c r="F48" s="1">
        <v>2013</v>
      </c>
      <c r="G48" s="1" t="s">
        <v>191</v>
      </c>
      <c r="H48" s="1">
        <v>595000</v>
      </c>
      <c r="I48" s="1">
        <v>0.5</v>
      </c>
      <c r="J48" s="1">
        <f>J47-H48</f>
        <v>6615000</v>
      </c>
      <c r="K48" s="1">
        <v>136181</v>
      </c>
      <c r="L48" s="1">
        <v>0.5</v>
      </c>
      <c r="M48" s="1">
        <v>100</v>
      </c>
    </row>
    <row r="49" spans="1:13" x14ac:dyDescent="0.35">
      <c r="A49" t="s">
        <v>181</v>
      </c>
      <c r="B49" s="1" t="s">
        <v>182</v>
      </c>
      <c r="C49" s="1">
        <v>2012</v>
      </c>
      <c r="E49" s="1" t="s">
        <v>190</v>
      </c>
      <c r="F49" s="1">
        <v>2014</v>
      </c>
      <c r="G49" s="1" t="s">
        <v>191</v>
      </c>
      <c r="H49" s="1">
        <v>600000</v>
      </c>
      <c r="I49" s="1">
        <v>2</v>
      </c>
      <c r="J49" s="1">
        <f t="shared" ref="J49:J58" si="2">J48-H49</f>
        <v>6015000</v>
      </c>
      <c r="K49" s="1">
        <v>133206</v>
      </c>
      <c r="L49" s="1">
        <v>0.55000000000000004</v>
      </c>
      <c r="M49" s="1">
        <v>103.876</v>
      </c>
    </row>
    <row r="50" spans="1:13" x14ac:dyDescent="0.35">
      <c r="A50" t="s">
        <v>181</v>
      </c>
      <c r="B50" s="1" t="s">
        <v>182</v>
      </c>
      <c r="C50" s="1">
        <v>2012</v>
      </c>
      <c r="E50" s="1" t="s">
        <v>190</v>
      </c>
      <c r="F50" s="1">
        <v>2015</v>
      </c>
      <c r="G50" s="1" t="s">
        <v>191</v>
      </c>
      <c r="H50" s="1">
        <v>615000</v>
      </c>
      <c r="I50" s="1">
        <v>2</v>
      </c>
      <c r="J50" s="1">
        <f t="shared" si="2"/>
        <v>5400000</v>
      </c>
      <c r="K50" s="1">
        <v>121206</v>
      </c>
      <c r="L50" s="1">
        <v>0.8</v>
      </c>
      <c r="M50" s="1">
        <v>104.36199999999999</v>
      </c>
    </row>
    <row r="51" spans="1:13" x14ac:dyDescent="0.35">
      <c r="A51" t="s">
        <v>181</v>
      </c>
      <c r="B51" s="1" t="s">
        <v>182</v>
      </c>
      <c r="C51" s="1">
        <v>2012</v>
      </c>
      <c r="E51" s="1" t="s">
        <v>190</v>
      </c>
      <c r="F51" s="1">
        <v>2016</v>
      </c>
      <c r="G51" s="1" t="s">
        <v>191</v>
      </c>
      <c r="H51" s="1">
        <v>620000</v>
      </c>
      <c r="I51" s="1">
        <v>2</v>
      </c>
      <c r="J51" s="1">
        <f t="shared" si="2"/>
        <v>4780000</v>
      </c>
      <c r="K51" s="1">
        <v>108906</v>
      </c>
      <c r="L51" s="1">
        <v>0.9</v>
      </c>
      <c r="M51" s="1">
        <v>105.047</v>
      </c>
    </row>
    <row r="52" spans="1:13" x14ac:dyDescent="0.35">
      <c r="A52" t="s">
        <v>181</v>
      </c>
      <c r="B52" s="1" t="s">
        <v>182</v>
      </c>
      <c r="C52" s="1">
        <v>2012</v>
      </c>
      <c r="E52" s="1" t="s">
        <v>190</v>
      </c>
      <c r="F52" s="1">
        <v>2017</v>
      </c>
      <c r="G52" s="1" t="s">
        <v>191</v>
      </c>
      <c r="H52" s="1">
        <v>645000</v>
      </c>
      <c r="I52" s="1">
        <v>2</v>
      </c>
      <c r="J52" s="1">
        <f t="shared" si="2"/>
        <v>4135000</v>
      </c>
      <c r="K52" s="1">
        <v>96506</v>
      </c>
      <c r="L52" s="1">
        <v>1</v>
      </c>
      <c r="M52" s="1">
        <v>105.051</v>
      </c>
    </row>
    <row r="53" spans="1:13" x14ac:dyDescent="0.35">
      <c r="A53" t="s">
        <v>181</v>
      </c>
      <c r="B53" s="1" t="s">
        <v>182</v>
      </c>
      <c r="C53" s="1">
        <v>2012</v>
      </c>
      <c r="E53" s="1" t="s">
        <v>190</v>
      </c>
      <c r="F53" s="1">
        <v>2018</v>
      </c>
      <c r="G53" s="1" t="s">
        <v>191</v>
      </c>
      <c r="H53" s="1">
        <v>660000</v>
      </c>
      <c r="I53" s="1">
        <v>2</v>
      </c>
      <c r="J53" s="1">
        <f t="shared" si="2"/>
        <v>3475000</v>
      </c>
      <c r="K53" s="1">
        <v>83606</v>
      </c>
      <c r="L53" s="1">
        <v>1.31</v>
      </c>
      <c r="M53" s="1">
        <v>103.455</v>
      </c>
    </row>
    <row r="54" spans="1:13" x14ac:dyDescent="0.35">
      <c r="A54" t="s">
        <v>181</v>
      </c>
      <c r="B54" s="1" t="s">
        <v>182</v>
      </c>
      <c r="C54" s="1">
        <v>2012</v>
      </c>
      <c r="E54" s="1" t="s">
        <v>190</v>
      </c>
      <c r="F54" s="1">
        <v>2019</v>
      </c>
      <c r="G54" s="1" t="s">
        <v>191</v>
      </c>
      <c r="H54" s="1">
        <v>665000</v>
      </c>
      <c r="I54" s="1">
        <v>2</v>
      </c>
      <c r="J54" s="1">
        <f t="shared" si="2"/>
        <v>2810000</v>
      </c>
      <c r="K54" s="1">
        <v>70406</v>
      </c>
      <c r="L54" s="1">
        <v>1.57</v>
      </c>
      <c r="M54" s="1">
        <v>102.137</v>
      </c>
    </row>
    <row r="55" spans="1:13" x14ac:dyDescent="0.35">
      <c r="A55" t="s">
        <v>181</v>
      </c>
      <c r="B55" s="1" t="s">
        <v>182</v>
      </c>
      <c r="C55" s="1">
        <v>2012</v>
      </c>
      <c r="E55" s="1" t="s">
        <v>190</v>
      </c>
      <c r="F55" s="1">
        <v>2020</v>
      </c>
      <c r="G55" s="1" t="s">
        <v>191</v>
      </c>
      <c r="H55" s="1">
        <v>680000</v>
      </c>
      <c r="I55" s="1">
        <v>2</v>
      </c>
      <c r="J55" s="1">
        <f t="shared" si="2"/>
        <v>2130000</v>
      </c>
      <c r="K55" s="1">
        <v>57106</v>
      </c>
      <c r="L55" s="1">
        <v>1.81</v>
      </c>
      <c r="M55" s="1">
        <v>100.937</v>
      </c>
    </row>
    <row r="56" spans="1:13" x14ac:dyDescent="0.35">
      <c r="A56" t="s">
        <v>181</v>
      </c>
      <c r="B56" s="1" t="s">
        <v>182</v>
      </c>
      <c r="C56" s="1">
        <v>2012</v>
      </c>
      <c r="E56" s="1" t="s">
        <v>190</v>
      </c>
      <c r="F56" s="1">
        <v>2021</v>
      </c>
      <c r="G56" s="1" t="s">
        <v>191</v>
      </c>
      <c r="H56" s="1">
        <v>695000</v>
      </c>
      <c r="I56" s="1">
        <v>2</v>
      </c>
      <c r="J56" s="1">
        <f t="shared" si="2"/>
        <v>1435000</v>
      </c>
      <c r="K56" s="1">
        <v>43506</v>
      </c>
      <c r="L56" s="1">
        <v>2.0299999999999998</v>
      </c>
      <c r="M56" s="1">
        <v>99.734999999999999</v>
      </c>
    </row>
    <row r="57" spans="1:13" x14ac:dyDescent="0.35">
      <c r="A57" t="s">
        <v>181</v>
      </c>
      <c r="B57" s="1" t="s">
        <v>182</v>
      </c>
      <c r="C57" s="1">
        <v>2012</v>
      </c>
      <c r="E57" s="1" t="s">
        <v>190</v>
      </c>
      <c r="F57" s="1">
        <v>2022</v>
      </c>
      <c r="G57" s="1" t="s">
        <v>191</v>
      </c>
      <c r="H57" s="1">
        <v>710000</v>
      </c>
      <c r="I57" s="1">
        <v>2</v>
      </c>
      <c r="J57" s="1">
        <f t="shared" si="2"/>
        <v>725000</v>
      </c>
      <c r="K57" s="1">
        <v>29606</v>
      </c>
      <c r="L57" s="1">
        <v>2.19</v>
      </c>
      <c r="M57" s="1">
        <v>98.194999999999993</v>
      </c>
    </row>
    <row r="58" spans="1:13" x14ac:dyDescent="0.35">
      <c r="A58" t="s">
        <v>181</v>
      </c>
      <c r="B58" s="1" t="s">
        <v>182</v>
      </c>
      <c r="C58" s="1">
        <v>2012</v>
      </c>
      <c r="E58" s="1" t="s">
        <v>190</v>
      </c>
      <c r="F58" s="1">
        <v>2023</v>
      </c>
      <c r="G58" s="1" t="s">
        <v>191</v>
      </c>
      <c r="H58" s="1">
        <v>725000</v>
      </c>
      <c r="I58" s="1">
        <v>2.125</v>
      </c>
      <c r="J58" s="1">
        <f t="shared" si="2"/>
        <v>0</v>
      </c>
      <c r="K58" s="1">
        <v>15406</v>
      </c>
      <c r="L58" s="1">
        <v>2.29</v>
      </c>
      <c r="M58" s="1">
        <v>98.313000000000002</v>
      </c>
    </row>
    <row r="59" spans="1:13" x14ac:dyDescent="0.35">
      <c r="A59" t="s">
        <v>181</v>
      </c>
      <c r="B59" s="1" t="s">
        <v>182</v>
      </c>
      <c r="C59" s="1">
        <v>2011</v>
      </c>
      <c r="E59" s="1" t="s">
        <v>190</v>
      </c>
      <c r="F59" s="1">
        <v>2011</v>
      </c>
      <c r="G59" s="1" t="s">
        <v>191</v>
      </c>
      <c r="H59" s="1">
        <v>410000</v>
      </c>
      <c r="I59" s="1">
        <v>0.7</v>
      </c>
      <c r="J59" s="1">
        <f>9945000-410000</f>
        <v>9535000</v>
      </c>
      <c r="K59" s="1">
        <v>205244</v>
      </c>
      <c r="L59" s="1">
        <v>0.7</v>
      </c>
      <c r="M59" s="1">
        <v>100</v>
      </c>
    </row>
    <row r="60" spans="1:13" x14ac:dyDescent="0.35">
      <c r="A60" t="s">
        <v>181</v>
      </c>
      <c r="B60" s="1" t="s">
        <v>182</v>
      </c>
      <c r="C60" s="1">
        <v>2011</v>
      </c>
      <c r="E60" s="1" t="s">
        <v>190</v>
      </c>
      <c r="F60" s="1">
        <v>2012</v>
      </c>
      <c r="G60" s="1" t="s">
        <v>191</v>
      </c>
      <c r="H60" s="1">
        <v>640000</v>
      </c>
      <c r="I60" s="1">
        <v>2</v>
      </c>
      <c r="J60" s="1">
        <f>J59-H60</f>
        <v>8895000</v>
      </c>
      <c r="K60" s="1">
        <v>292681</v>
      </c>
      <c r="L60" s="1">
        <v>1.1000000000000001</v>
      </c>
      <c r="M60" s="1">
        <v>101.506</v>
      </c>
    </row>
    <row r="61" spans="1:13" x14ac:dyDescent="0.35">
      <c r="A61" t="s">
        <v>181</v>
      </c>
      <c r="B61" s="1" t="s">
        <v>182</v>
      </c>
      <c r="C61" s="1">
        <v>2011</v>
      </c>
      <c r="E61" s="1" t="s">
        <v>190</v>
      </c>
      <c r="F61" s="1">
        <v>2013</v>
      </c>
      <c r="G61" s="1" t="s">
        <v>191</v>
      </c>
      <c r="H61" s="1">
        <v>655000</v>
      </c>
      <c r="I61" s="1">
        <v>2</v>
      </c>
      <c r="J61" s="1">
        <f t="shared" ref="J61:J73" si="3">J60-H61</f>
        <v>8240000</v>
      </c>
      <c r="K61" s="1">
        <v>279881</v>
      </c>
      <c r="L61" s="1">
        <v>1.35</v>
      </c>
      <c r="M61" s="1">
        <v>101.71299999999999</v>
      </c>
    </row>
    <row r="62" spans="1:13" x14ac:dyDescent="0.35">
      <c r="A62" t="s">
        <v>181</v>
      </c>
      <c r="B62" s="1" t="s">
        <v>182</v>
      </c>
      <c r="C62" s="1">
        <v>2011</v>
      </c>
      <c r="E62" s="1" t="s">
        <v>190</v>
      </c>
      <c r="F62" s="1">
        <v>2014</v>
      </c>
      <c r="G62" s="1" t="s">
        <v>191</v>
      </c>
      <c r="H62" s="1">
        <v>670000</v>
      </c>
      <c r="I62" s="1">
        <v>2</v>
      </c>
      <c r="J62" s="1">
        <f t="shared" si="3"/>
        <v>7570000</v>
      </c>
      <c r="K62" s="1">
        <v>266781</v>
      </c>
      <c r="L62" s="1">
        <v>1.7</v>
      </c>
      <c r="M62" s="1">
        <v>101.068</v>
      </c>
    </row>
    <row r="63" spans="1:13" x14ac:dyDescent="0.35">
      <c r="A63" t="s">
        <v>181</v>
      </c>
      <c r="B63" s="1" t="s">
        <v>182</v>
      </c>
      <c r="C63" s="1">
        <v>2011</v>
      </c>
      <c r="E63" s="1" t="s">
        <v>190</v>
      </c>
      <c r="F63" s="1">
        <v>2015</v>
      </c>
      <c r="G63" s="1" t="s">
        <v>191</v>
      </c>
      <c r="H63" s="1">
        <v>675000</v>
      </c>
      <c r="I63" s="1">
        <v>2.5</v>
      </c>
      <c r="J63" s="1">
        <f t="shared" si="3"/>
        <v>6895000</v>
      </c>
      <c r="K63" s="1">
        <v>253381</v>
      </c>
      <c r="L63" s="1">
        <v>2.13</v>
      </c>
      <c r="M63" s="1">
        <v>101.643</v>
      </c>
    </row>
    <row r="64" spans="1:13" x14ac:dyDescent="0.35">
      <c r="A64" t="s">
        <v>181</v>
      </c>
      <c r="B64" s="1" t="s">
        <v>182</v>
      </c>
      <c r="C64" s="1">
        <v>2011</v>
      </c>
      <c r="E64" s="1" t="s">
        <v>190</v>
      </c>
      <c r="F64" s="1">
        <v>2016</v>
      </c>
      <c r="G64" s="1" t="s">
        <v>191</v>
      </c>
      <c r="H64" s="1">
        <v>695000</v>
      </c>
      <c r="I64" s="1">
        <v>2.75</v>
      </c>
      <c r="J64" s="1">
        <f t="shared" si="3"/>
        <v>6200000</v>
      </c>
      <c r="K64" s="1">
        <v>236506</v>
      </c>
      <c r="L64" s="1">
        <v>2.4500000000000002</v>
      </c>
      <c r="M64" s="1">
        <v>101.452</v>
      </c>
    </row>
    <row r="65" spans="1:13" x14ac:dyDescent="0.35">
      <c r="A65" t="s">
        <v>181</v>
      </c>
      <c r="B65" s="1" t="s">
        <v>182</v>
      </c>
      <c r="C65" s="1">
        <v>2011</v>
      </c>
      <c r="E65" s="1" t="s">
        <v>190</v>
      </c>
      <c r="F65" s="1">
        <v>2017</v>
      </c>
      <c r="G65" s="1" t="s">
        <v>191</v>
      </c>
      <c r="H65" s="1">
        <v>715000</v>
      </c>
      <c r="I65" s="1">
        <v>2.65</v>
      </c>
      <c r="J65" s="1">
        <f t="shared" si="3"/>
        <v>5485000</v>
      </c>
      <c r="K65" s="1">
        <v>217394</v>
      </c>
      <c r="L65" s="1">
        <v>2.75</v>
      </c>
      <c r="M65" s="1">
        <v>99.39</v>
      </c>
    </row>
    <row r="66" spans="1:13" x14ac:dyDescent="0.35">
      <c r="A66" t="s">
        <v>181</v>
      </c>
      <c r="B66" s="1" t="s">
        <v>182</v>
      </c>
      <c r="C66" s="1">
        <v>2011</v>
      </c>
      <c r="E66" s="1" t="s">
        <v>190</v>
      </c>
      <c r="F66" s="1">
        <v>2018</v>
      </c>
      <c r="G66" s="1" t="s">
        <v>191</v>
      </c>
      <c r="H66" s="1">
        <v>740000</v>
      </c>
      <c r="I66" s="1">
        <v>3</v>
      </c>
      <c r="J66" s="1">
        <f t="shared" si="3"/>
        <v>4745000</v>
      </c>
      <c r="K66" s="1">
        <v>198446</v>
      </c>
      <c r="L66" s="1">
        <v>3.1</v>
      </c>
      <c r="M66" s="1">
        <v>99.316999999999993</v>
      </c>
    </row>
    <row r="67" spans="1:13" x14ac:dyDescent="0.35">
      <c r="A67" t="s">
        <v>181</v>
      </c>
      <c r="B67" s="1" t="s">
        <v>182</v>
      </c>
      <c r="C67" s="1">
        <v>2011</v>
      </c>
      <c r="E67" s="1" t="s">
        <v>190</v>
      </c>
      <c r="F67" s="1">
        <v>2019</v>
      </c>
      <c r="G67" s="1" t="s">
        <v>191</v>
      </c>
      <c r="H67" s="1">
        <v>755000</v>
      </c>
      <c r="I67" s="1">
        <v>3.3</v>
      </c>
      <c r="J67" s="1">
        <f t="shared" si="3"/>
        <v>3990000</v>
      </c>
      <c r="K67" s="1">
        <v>176246</v>
      </c>
      <c r="L67" s="1">
        <v>3.38</v>
      </c>
      <c r="M67" s="1">
        <v>99.397999999999996</v>
      </c>
    </row>
    <row r="68" spans="1:13" x14ac:dyDescent="0.35">
      <c r="A68" t="s">
        <v>181</v>
      </c>
      <c r="B68" s="1" t="s">
        <v>182</v>
      </c>
      <c r="C68" s="1">
        <v>2011</v>
      </c>
      <c r="E68" s="1" t="s">
        <v>190</v>
      </c>
      <c r="F68" s="1">
        <v>2020</v>
      </c>
      <c r="G68" s="1" t="s">
        <v>191</v>
      </c>
      <c r="H68" s="1">
        <v>785000</v>
      </c>
      <c r="I68" s="1">
        <v>3.5</v>
      </c>
      <c r="J68" s="1">
        <f t="shared" si="3"/>
        <v>3205000</v>
      </c>
      <c r="K68" s="1">
        <v>151331</v>
      </c>
      <c r="L68" s="1">
        <v>3.57</v>
      </c>
      <c r="M68" s="1">
        <v>99.426000000000002</v>
      </c>
    </row>
    <row r="69" spans="1:13" x14ac:dyDescent="0.35">
      <c r="A69" t="s">
        <v>181</v>
      </c>
      <c r="B69" s="1" t="s">
        <v>182</v>
      </c>
      <c r="C69" s="1">
        <v>2011</v>
      </c>
      <c r="E69" s="1" t="s">
        <v>190</v>
      </c>
      <c r="F69" s="1">
        <v>2021</v>
      </c>
      <c r="G69" s="1" t="s">
        <v>191</v>
      </c>
      <c r="H69" s="1">
        <v>810000</v>
      </c>
      <c r="I69" s="1">
        <v>3.65</v>
      </c>
      <c r="J69" s="1">
        <f t="shared" si="3"/>
        <v>2395000</v>
      </c>
      <c r="K69" s="1">
        <v>123856</v>
      </c>
      <c r="L69" s="1">
        <v>3.75</v>
      </c>
      <c r="M69" s="1">
        <v>99.120999999999995</v>
      </c>
    </row>
    <row r="70" spans="1:13" x14ac:dyDescent="0.35">
      <c r="A70" t="s">
        <v>181</v>
      </c>
      <c r="B70" s="1" t="s">
        <v>182</v>
      </c>
      <c r="C70" s="1">
        <v>2011</v>
      </c>
      <c r="E70" s="1" t="s">
        <v>190</v>
      </c>
      <c r="F70" s="1">
        <v>2022</v>
      </c>
      <c r="G70" s="1" t="s">
        <v>191</v>
      </c>
      <c r="H70" s="1">
        <v>565000</v>
      </c>
      <c r="I70" s="1">
        <v>3.75</v>
      </c>
      <c r="J70" s="1">
        <f t="shared" si="3"/>
        <v>1830000</v>
      </c>
      <c r="K70" s="1">
        <v>94291</v>
      </c>
      <c r="L70" s="1">
        <v>3.85</v>
      </c>
      <c r="M70" s="1">
        <v>99.061000000000007</v>
      </c>
    </row>
    <row r="71" spans="1:13" x14ac:dyDescent="0.35">
      <c r="A71" t="s">
        <v>181</v>
      </c>
      <c r="B71" s="1" t="s">
        <v>182</v>
      </c>
      <c r="C71" s="1">
        <v>2011</v>
      </c>
      <c r="E71" s="1" t="s">
        <v>190</v>
      </c>
      <c r="F71" s="1">
        <v>2023</v>
      </c>
      <c r="G71" s="1" t="s">
        <v>191</v>
      </c>
      <c r="H71" s="1">
        <v>585000</v>
      </c>
      <c r="I71" s="1">
        <v>3.875</v>
      </c>
      <c r="J71" s="1">
        <f t="shared" si="3"/>
        <v>1245000</v>
      </c>
      <c r="K71" s="1">
        <v>73104</v>
      </c>
      <c r="L71" s="1">
        <v>3.96</v>
      </c>
      <c r="M71" s="1">
        <v>99.153000000000006</v>
      </c>
    </row>
    <row r="72" spans="1:13" x14ac:dyDescent="0.35">
      <c r="A72" t="s">
        <v>181</v>
      </c>
      <c r="B72" s="1" t="s">
        <v>182</v>
      </c>
      <c r="C72" s="1">
        <v>2011</v>
      </c>
      <c r="E72" s="1" t="s">
        <v>190</v>
      </c>
      <c r="F72" s="1">
        <v>2024</v>
      </c>
      <c r="G72" s="1" t="s">
        <v>191</v>
      </c>
      <c r="H72" s="1">
        <v>610000</v>
      </c>
      <c r="I72" s="1">
        <v>4</v>
      </c>
      <c r="J72" s="1">
        <f t="shared" si="3"/>
        <v>635000</v>
      </c>
      <c r="K72" s="1">
        <v>50435</v>
      </c>
      <c r="L72" s="1">
        <v>4.08</v>
      </c>
      <c r="M72" s="1">
        <v>99.162000000000006</v>
      </c>
    </row>
    <row r="73" spans="1:13" x14ac:dyDescent="0.35">
      <c r="A73" t="s">
        <v>181</v>
      </c>
      <c r="B73" s="1" t="s">
        <v>182</v>
      </c>
      <c r="C73" s="1">
        <v>2011</v>
      </c>
      <c r="E73" s="1" t="s">
        <v>190</v>
      </c>
      <c r="F73" s="1">
        <v>2025</v>
      </c>
      <c r="G73" s="1" t="s">
        <v>191</v>
      </c>
      <c r="H73" s="1">
        <v>635000</v>
      </c>
      <c r="I73" s="1">
        <v>4.0999999999999996</v>
      </c>
      <c r="J73" s="1">
        <f t="shared" si="3"/>
        <v>0</v>
      </c>
      <c r="K73" s="1">
        <v>26035</v>
      </c>
      <c r="L73" s="1">
        <v>4.18</v>
      </c>
      <c r="M73" s="1">
        <v>99.123000000000005</v>
      </c>
    </row>
    <row r="74" spans="1:13" x14ac:dyDescent="0.35">
      <c r="A74" t="s">
        <v>181</v>
      </c>
      <c r="B74" s="1" t="s">
        <v>182</v>
      </c>
      <c r="C74" s="1">
        <v>2009</v>
      </c>
      <c r="D74" s="1" t="s">
        <v>185</v>
      </c>
      <c r="E74" s="1" t="s">
        <v>190</v>
      </c>
      <c r="F74" s="1">
        <v>2010</v>
      </c>
      <c r="G74" s="1" t="s">
        <v>191</v>
      </c>
      <c r="H74" s="1">
        <v>1075000</v>
      </c>
      <c r="I74" s="1">
        <v>2</v>
      </c>
      <c r="J74" s="1">
        <f>4935000-H74</f>
        <v>3860000</v>
      </c>
      <c r="M74" s="1">
        <v>101.316</v>
      </c>
    </row>
    <row r="75" spans="1:13" x14ac:dyDescent="0.35">
      <c r="A75" t="s">
        <v>181</v>
      </c>
      <c r="B75" s="1" t="s">
        <v>182</v>
      </c>
      <c r="C75" s="1">
        <v>2009</v>
      </c>
      <c r="D75" s="1" t="s">
        <v>185</v>
      </c>
      <c r="E75" s="1" t="s">
        <v>190</v>
      </c>
      <c r="F75" s="1">
        <v>2011</v>
      </c>
      <c r="G75" s="1" t="s">
        <v>191</v>
      </c>
      <c r="H75" s="1">
        <v>1260000</v>
      </c>
      <c r="J75" s="1">
        <f>J74-H75</f>
        <v>2600000</v>
      </c>
      <c r="M75" s="1">
        <v>101.998</v>
      </c>
    </row>
    <row r="76" spans="1:13" x14ac:dyDescent="0.35">
      <c r="A76" t="s">
        <v>181</v>
      </c>
      <c r="B76" s="1" t="s">
        <v>182</v>
      </c>
      <c r="C76" s="1">
        <v>2009</v>
      </c>
      <c r="D76" s="1" t="s">
        <v>185</v>
      </c>
      <c r="E76" s="1" t="s">
        <v>190</v>
      </c>
      <c r="F76" s="1">
        <v>2012</v>
      </c>
      <c r="G76" s="1" t="s">
        <v>191</v>
      </c>
      <c r="H76" s="1">
        <v>1290000</v>
      </c>
      <c r="J76" s="1">
        <f t="shared" ref="J76:J77" si="4">J75-H76</f>
        <v>1310000</v>
      </c>
      <c r="M76" s="1">
        <v>101.986</v>
      </c>
    </row>
    <row r="77" spans="1:13" x14ac:dyDescent="0.35">
      <c r="A77" t="s">
        <v>181</v>
      </c>
      <c r="B77" s="1" t="s">
        <v>182</v>
      </c>
      <c r="C77" s="1">
        <v>2009</v>
      </c>
      <c r="D77" s="1" t="s">
        <v>185</v>
      </c>
      <c r="E77" s="1" t="s">
        <v>190</v>
      </c>
      <c r="F77" s="1">
        <v>2013</v>
      </c>
      <c r="G77" s="1" t="s">
        <v>191</v>
      </c>
      <c r="H77" s="1">
        <v>1310000</v>
      </c>
      <c r="J77" s="1">
        <f t="shared" si="4"/>
        <v>0</v>
      </c>
      <c r="M77" s="1">
        <v>100.795</v>
      </c>
    </row>
    <row r="78" spans="1:13" x14ac:dyDescent="0.35">
      <c r="A78" t="s">
        <v>181</v>
      </c>
      <c r="B78" s="1" t="s">
        <v>182</v>
      </c>
      <c r="C78" s="1">
        <v>2009</v>
      </c>
      <c r="D78" s="1" t="s">
        <v>416</v>
      </c>
      <c r="E78" s="1" t="s">
        <v>190</v>
      </c>
      <c r="F78" s="1">
        <v>2010</v>
      </c>
      <c r="G78" s="1" t="s">
        <v>191</v>
      </c>
      <c r="H78" s="1">
        <v>400000</v>
      </c>
      <c r="I78" s="1">
        <v>2</v>
      </c>
      <c r="J78" s="1">
        <f>14910000-H78</f>
        <v>14510000</v>
      </c>
      <c r="M78" s="1">
        <v>101.316</v>
      </c>
    </row>
    <row r="79" spans="1:13" x14ac:dyDescent="0.35">
      <c r="A79" t="s">
        <v>181</v>
      </c>
      <c r="B79" s="1" t="s">
        <v>182</v>
      </c>
      <c r="C79" s="1">
        <v>2009</v>
      </c>
      <c r="D79" s="1" t="s">
        <v>416</v>
      </c>
      <c r="E79" s="1" t="s">
        <v>190</v>
      </c>
      <c r="F79" s="1">
        <v>2011</v>
      </c>
      <c r="G79" s="1" t="s">
        <v>191</v>
      </c>
      <c r="H79" s="1">
        <v>550000</v>
      </c>
      <c r="I79" s="1">
        <v>2</v>
      </c>
      <c r="J79" s="1">
        <f>J78-H79</f>
        <v>13960000</v>
      </c>
      <c r="M79" s="1">
        <v>101.998</v>
      </c>
    </row>
    <row r="80" spans="1:13" x14ac:dyDescent="0.35">
      <c r="A80" t="s">
        <v>181</v>
      </c>
      <c r="B80" s="1" t="s">
        <v>182</v>
      </c>
      <c r="C80" s="1">
        <v>2009</v>
      </c>
      <c r="D80" s="1" t="s">
        <v>416</v>
      </c>
      <c r="E80" s="1" t="s">
        <v>190</v>
      </c>
      <c r="F80" s="1">
        <v>2012</v>
      </c>
      <c r="G80" s="1" t="s">
        <v>191</v>
      </c>
      <c r="H80" s="1">
        <v>565000</v>
      </c>
      <c r="I80" s="1">
        <v>2</v>
      </c>
      <c r="J80" s="1">
        <f t="shared" ref="J80:J93" si="5">J79-H80</f>
        <v>13395000</v>
      </c>
      <c r="M80" s="1">
        <v>101.986</v>
      </c>
    </row>
    <row r="81" spans="1:13" x14ac:dyDescent="0.35">
      <c r="A81" t="s">
        <v>181</v>
      </c>
      <c r="B81" s="1" t="s">
        <v>182</v>
      </c>
      <c r="C81" s="1">
        <v>2009</v>
      </c>
      <c r="D81" s="1" t="s">
        <v>416</v>
      </c>
      <c r="E81" s="1" t="s">
        <v>190</v>
      </c>
      <c r="F81" s="1">
        <v>2013</v>
      </c>
      <c r="G81" s="1" t="s">
        <v>191</v>
      </c>
      <c r="H81" s="1">
        <v>575000</v>
      </c>
      <c r="I81" s="1">
        <v>2</v>
      </c>
      <c r="J81" s="1">
        <f t="shared" si="5"/>
        <v>12820000</v>
      </c>
      <c r="M81" s="1">
        <v>100.795</v>
      </c>
    </row>
    <row r="82" spans="1:13" x14ac:dyDescent="0.35">
      <c r="A82" t="s">
        <v>181</v>
      </c>
      <c r="B82" s="1" t="s">
        <v>182</v>
      </c>
      <c r="C82" s="1">
        <v>2009</v>
      </c>
      <c r="D82" s="1" t="s">
        <v>416</v>
      </c>
      <c r="E82" s="1" t="s">
        <v>190</v>
      </c>
      <c r="F82" s="1">
        <v>2014</v>
      </c>
      <c r="G82" s="1" t="s">
        <v>191</v>
      </c>
      <c r="H82" s="1">
        <v>870000</v>
      </c>
      <c r="I82" s="1">
        <v>2.5</v>
      </c>
      <c r="J82" s="1">
        <f t="shared" si="5"/>
        <v>11950000</v>
      </c>
      <c r="M82" s="1">
        <v>101.491</v>
      </c>
    </row>
    <row r="83" spans="1:13" x14ac:dyDescent="0.35">
      <c r="A83" t="s">
        <v>181</v>
      </c>
      <c r="B83" s="1" t="s">
        <v>182</v>
      </c>
      <c r="C83" s="1">
        <v>2009</v>
      </c>
      <c r="D83" s="1" t="s">
        <v>416</v>
      </c>
      <c r="E83" s="1" t="s">
        <v>190</v>
      </c>
      <c r="F83" s="1">
        <v>2015</v>
      </c>
      <c r="G83" s="1" t="s">
        <v>191</v>
      </c>
      <c r="H83" s="1">
        <v>895000</v>
      </c>
      <c r="I83" s="1">
        <v>2.5</v>
      </c>
      <c r="J83" s="1">
        <f t="shared" si="5"/>
        <v>11055000</v>
      </c>
      <c r="M83" s="1">
        <v>99.56</v>
      </c>
    </row>
    <row r="84" spans="1:13" x14ac:dyDescent="0.35">
      <c r="A84" t="s">
        <v>181</v>
      </c>
      <c r="B84" s="1" t="s">
        <v>182</v>
      </c>
      <c r="C84" s="1">
        <v>2009</v>
      </c>
      <c r="D84" s="1" t="s">
        <v>416</v>
      </c>
      <c r="E84" s="1" t="s">
        <v>190</v>
      </c>
      <c r="F84" s="1">
        <v>2016</v>
      </c>
      <c r="G84" s="1" t="s">
        <v>191</v>
      </c>
      <c r="H84" s="1">
        <v>925000</v>
      </c>
      <c r="I84" s="1">
        <v>2.8</v>
      </c>
      <c r="J84" s="1">
        <f t="shared" si="5"/>
        <v>10130000</v>
      </c>
      <c r="M84" s="1">
        <v>99.498000000000005</v>
      </c>
    </row>
    <row r="85" spans="1:13" x14ac:dyDescent="0.35">
      <c r="A85" t="s">
        <v>181</v>
      </c>
      <c r="B85" s="1" t="s">
        <v>182</v>
      </c>
      <c r="C85" s="1">
        <v>2009</v>
      </c>
      <c r="D85" s="1" t="s">
        <v>416</v>
      </c>
      <c r="E85" s="1" t="s">
        <v>190</v>
      </c>
      <c r="F85" s="1">
        <v>2017</v>
      </c>
      <c r="G85" s="1" t="s">
        <v>191</v>
      </c>
      <c r="H85" s="1">
        <v>1180000</v>
      </c>
      <c r="I85" s="1">
        <v>3.05</v>
      </c>
      <c r="J85" s="1">
        <f t="shared" si="5"/>
        <v>8950000</v>
      </c>
      <c r="M85" s="1">
        <v>99.3</v>
      </c>
    </row>
    <row r="86" spans="1:13" x14ac:dyDescent="0.35">
      <c r="A86" t="s">
        <v>181</v>
      </c>
      <c r="B86" s="1" t="s">
        <v>182</v>
      </c>
      <c r="C86" s="1">
        <v>2009</v>
      </c>
      <c r="D86" s="1" t="s">
        <v>416</v>
      </c>
      <c r="E86" s="1" t="s">
        <v>190</v>
      </c>
      <c r="F86" s="1">
        <v>2018</v>
      </c>
      <c r="G86" s="1" t="s">
        <v>191</v>
      </c>
      <c r="H86" s="1">
        <v>1210000</v>
      </c>
      <c r="I86" s="1">
        <v>3.25</v>
      </c>
      <c r="J86" s="1">
        <f t="shared" si="5"/>
        <v>7740000</v>
      </c>
      <c r="M86" s="1">
        <v>99.230999999999995</v>
      </c>
    </row>
    <row r="87" spans="1:13" x14ac:dyDescent="0.35">
      <c r="A87" t="s">
        <v>181</v>
      </c>
      <c r="B87" s="1" t="s">
        <v>182</v>
      </c>
      <c r="C87" s="1">
        <v>2009</v>
      </c>
      <c r="D87" s="1" t="s">
        <v>416</v>
      </c>
      <c r="E87" s="1" t="s">
        <v>190</v>
      </c>
      <c r="F87" s="1">
        <v>2019</v>
      </c>
      <c r="G87" s="1" t="s">
        <v>191</v>
      </c>
      <c r="H87" s="1">
        <v>1255000</v>
      </c>
      <c r="I87" s="1">
        <v>3.4</v>
      </c>
      <c r="J87" s="1">
        <f t="shared" si="5"/>
        <v>6485000</v>
      </c>
      <c r="M87" s="1">
        <v>99.164000000000001</v>
      </c>
    </row>
    <row r="88" spans="1:13" x14ac:dyDescent="0.35">
      <c r="A88" t="s">
        <v>181</v>
      </c>
      <c r="B88" s="1" t="s">
        <v>182</v>
      </c>
      <c r="C88" s="1">
        <v>2009</v>
      </c>
      <c r="D88" s="1" t="s">
        <v>416</v>
      </c>
      <c r="E88" s="1" t="s">
        <v>190</v>
      </c>
      <c r="F88" s="1">
        <v>2020</v>
      </c>
      <c r="G88" s="1" t="s">
        <v>191</v>
      </c>
      <c r="H88" s="1">
        <v>1295000</v>
      </c>
      <c r="I88" s="1">
        <v>3.6</v>
      </c>
      <c r="J88" s="1">
        <f t="shared" si="5"/>
        <v>5190000</v>
      </c>
      <c r="M88" s="1">
        <v>99.105000000000004</v>
      </c>
    </row>
    <row r="89" spans="1:13" x14ac:dyDescent="0.35">
      <c r="A89" t="s">
        <v>181</v>
      </c>
      <c r="B89" s="1" t="s">
        <v>182</v>
      </c>
      <c r="C89" s="1">
        <v>2009</v>
      </c>
      <c r="D89" s="1" t="s">
        <v>416</v>
      </c>
      <c r="E89" s="1" t="s">
        <v>190</v>
      </c>
      <c r="F89" s="1">
        <v>2021</v>
      </c>
      <c r="G89" s="1" t="s">
        <v>191</v>
      </c>
      <c r="H89" s="1">
        <v>1345000</v>
      </c>
      <c r="I89" s="1">
        <v>3.75</v>
      </c>
      <c r="J89" s="1">
        <f t="shared" si="5"/>
        <v>3845000</v>
      </c>
      <c r="M89" s="1">
        <v>99.426000000000002</v>
      </c>
    </row>
    <row r="90" spans="1:13" x14ac:dyDescent="0.35">
      <c r="A90" t="s">
        <v>181</v>
      </c>
      <c r="B90" s="1" t="s">
        <v>182</v>
      </c>
      <c r="C90" s="1">
        <v>2009</v>
      </c>
      <c r="D90" s="1" t="s">
        <v>416</v>
      </c>
      <c r="E90" s="1" t="s">
        <v>190</v>
      </c>
      <c r="F90" s="1">
        <v>2022</v>
      </c>
      <c r="G90" s="1" t="s">
        <v>191</v>
      </c>
      <c r="H90" s="1">
        <v>1355000</v>
      </c>
      <c r="I90" s="1">
        <v>3.8</v>
      </c>
      <c r="J90" s="1">
        <f t="shared" si="5"/>
        <v>2490000</v>
      </c>
      <c r="M90" s="1">
        <v>99.19</v>
      </c>
    </row>
    <row r="91" spans="1:13" x14ac:dyDescent="0.35">
      <c r="A91" t="s">
        <v>181</v>
      </c>
      <c r="B91" s="1" t="s">
        <v>182</v>
      </c>
      <c r="C91" s="1">
        <v>2009</v>
      </c>
      <c r="D91" s="1" t="s">
        <v>416</v>
      </c>
      <c r="E91" s="1" t="s">
        <v>190</v>
      </c>
      <c r="F91" s="1">
        <v>2023</v>
      </c>
      <c r="G91" s="1" t="s">
        <v>191</v>
      </c>
      <c r="H91" s="1">
        <v>1410000</v>
      </c>
      <c r="I91" s="1">
        <v>3.9</v>
      </c>
      <c r="J91" s="1">
        <f t="shared" si="5"/>
        <v>1080000</v>
      </c>
      <c r="M91" s="1">
        <v>99.465000000000003</v>
      </c>
    </row>
    <row r="92" spans="1:13" x14ac:dyDescent="0.35">
      <c r="A92" t="s">
        <v>181</v>
      </c>
      <c r="B92" s="1" t="s">
        <v>182</v>
      </c>
      <c r="C92" s="1">
        <v>2009</v>
      </c>
      <c r="D92" s="1" t="s">
        <v>416</v>
      </c>
      <c r="E92" s="1" t="s">
        <v>190</v>
      </c>
      <c r="F92" s="1">
        <v>2024</v>
      </c>
      <c r="G92" s="1" t="s">
        <v>191</v>
      </c>
      <c r="H92" s="1">
        <v>530000</v>
      </c>
      <c r="I92" s="1">
        <v>4</v>
      </c>
      <c r="J92" s="1">
        <f t="shared" si="5"/>
        <v>550000</v>
      </c>
      <c r="M92" s="1">
        <v>99.774000000000001</v>
      </c>
    </row>
    <row r="93" spans="1:13" x14ac:dyDescent="0.35">
      <c r="A93" t="s">
        <v>181</v>
      </c>
      <c r="B93" s="1" t="s">
        <v>182</v>
      </c>
      <c r="C93" s="1">
        <v>2009</v>
      </c>
      <c r="D93" s="1" t="s">
        <v>416</v>
      </c>
      <c r="E93" s="1" t="s">
        <v>190</v>
      </c>
      <c r="F93" s="1">
        <v>2025</v>
      </c>
      <c r="G93" s="1" t="s">
        <v>191</v>
      </c>
      <c r="H93" s="1">
        <v>550000</v>
      </c>
      <c r="I93" s="1">
        <v>4.05</v>
      </c>
      <c r="J93" s="1">
        <f t="shared" si="5"/>
        <v>0</v>
      </c>
      <c r="M93" s="1">
        <v>99.531999999999996</v>
      </c>
    </row>
    <row r="94" spans="1:13" x14ac:dyDescent="0.35">
      <c r="A94" t="s">
        <v>181</v>
      </c>
      <c r="B94" s="1" t="s">
        <v>182</v>
      </c>
      <c r="C94" s="1">
        <v>2009</v>
      </c>
      <c r="E94" s="1" t="s">
        <v>190</v>
      </c>
      <c r="F94" s="1">
        <v>2009</v>
      </c>
      <c r="G94" s="1" t="s">
        <v>191</v>
      </c>
      <c r="H94" s="1">
        <v>5000</v>
      </c>
      <c r="I94" s="1">
        <v>2.75</v>
      </c>
      <c r="J94" s="1">
        <f>9500000-H94</f>
        <v>9495000</v>
      </c>
      <c r="K94" s="1">
        <v>293494</v>
      </c>
      <c r="M94" s="1">
        <v>101.005</v>
      </c>
    </row>
    <row r="95" spans="1:13" x14ac:dyDescent="0.35">
      <c r="A95" t="s">
        <v>181</v>
      </c>
      <c r="B95" s="1" t="s">
        <v>182</v>
      </c>
      <c r="C95" s="1">
        <v>2009</v>
      </c>
      <c r="E95" s="1" t="s">
        <v>190</v>
      </c>
      <c r="F95" s="1">
        <v>2010</v>
      </c>
      <c r="G95" s="1" t="s">
        <v>191</v>
      </c>
      <c r="H95" s="1">
        <v>335000</v>
      </c>
      <c r="I95" s="1">
        <v>2.75</v>
      </c>
      <c r="J95" s="1">
        <f>J94-H95</f>
        <v>9160000</v>
      </c>
      <c r="K95" s="1">
        <v>391188</v>
      </c>
      <c r="M95" s="1">
        <v>101.776</v>
      </c>
    </row>
    <row r="96" spans="1:13" x14ac:dyDescent="0.35">
      <c r="A96" t="s">
        <v>181</v>
      </c>
      <c r="B96" s="1" t="s">
        <v>182</v>
      </c>
      <c r="C96" s="1">
        <v>2009</v>
      </c>
      <c r="E96" s="1" t="s">
        <v>190</v>
      </c>
      <c r="F96" s="1">
        <v>2011</v>
      </c>
      <c r="G96" s="1" t="s">
        <v>191</v>
      </c>
      <c r="H96" s="1">
        <v>345000</v>
      </c>
      <c r="I96" s="1">
        <v>2.75</v>
      </c>
      <c r="J96" s="1">
        <f t="shared" ref="J96:J113" si="6">J95-H96</f>
        <v>8815000</v>
      </c>
      <c r="K96" s="1">
        <v>381975</v>
      </c>
      <c r="M96" s="1">
        <v>101.711</v>
      </c>
    </row>
    <row r="97" spans="1:13" x14ac:dyDescent="0.35">
      <c r="A97" t="s">
        <v>181</v>
      </c>
      <c r="B97" s="1" t="s">
        <v>182</v>
      </c>
      <c r="C97" s="1">
        <v>2009</v>
      </c>
      <c r="E97" s="1" t="s">
        <v>190</v>
      </c>
      <c r="F97" s="1">
        <v>2012</v>
      </c>
      <c r="G97" s="1" t="s">
        <v>191</v>
      </c>
      <c r="H97" s="1">
        <v>355000</v>
      </c>
      <c r="I97" s="1">
        <v>2.75</v>
      </c>
      <c r="J97" s="1">
        <f t="shared" si="6"/>
        <v>8460000</v>
      </c>
      <c r="K97" s="1">
        <v>372488</v>
      </c>
      <c r="M97" s="1">
        <v>101.95399999999999</v>
      </c>
    </row>
    <row r="98" spans="1:13" x14ac:dyDescent="0.35">
      <c r="A98" t="s">
        <v>181</v>
      </c>
      <c r="B98" s="1" t="s">
        <v>182</v>
      </c>
      <c r="C98" s="1">
        <v>2009</v>
      </c>
      <c r="E98" s="1" t="s">
        <v>190</v>
      </c>
      <c r="F98" s="1">
        <v>2013</v>
      </c>
      <c r="G98" s="1" t="s">
        <v>191</v>
      </c>
      <c r="H98" s="1">
        <v>365000</v>
      </c>
      <c r="I98" s="1">
        <v>2.75</v>
      </c>
      <c r="J98" s="1">
        <f t="shared" si="6"/>
        <v>8095000</v>
      </c>
      <c r="K98" s="1">
        <v>362725</v>
      </c>
      <c r="M98" s="1">
        <v>101.55200000000001</v>
      </c>
    </row>
    <row r="99" spans="1:13" x14ac:dyDescent="0.35">
      <c r="A99" t="s">
        <v>181</v>
      </c>
      <c r="B99" s="1" t="s">
        <v>182</v>
      </c>
      <c r="C99" s="1">
        <v>2009</v>
      </c>
      <c r="E99" s="1" t="s">
        <v>190</v>
      </c>
      <c r="F99" s="1">
        <v>2014</v>
      </c>
      <c r="G99" s="1" t="s">
        <v>191</v>
      </c>
      <c r="H99" s="1">
        <v>375000</v>
      </c>
      <c r="I99" s="1">
        <v>3</v>
      </c>
      <c r="J99" s="1">
        <f t="shared" si="6"/>
        <v>7720000</v>
      </c>
      <c r="K99" s="1">
        <v>352688</v>
      </c>
      <c r="M99" s="1">
        <v>101.206</v>
      </c>
    </row>
    <row r="100" spans="1:13" x14ac:dyDescent="0.35">
      <c r="A100" t="s">
        <v>181</v>
      </c>
      <c r="B100" s="1" t="s">
        <v>182</v>
      </c>
      <c r="C100" s="1">
        <v>2009</v>
      </c>
      <c r="E100" s="1" t="s">
        <v>190</v>
      </c>
      <c r="F100" s="1">
        <v>2015</v>
      </c>
      <c r="G100" s="1" t="s">
        <v>191</v>
      </c>
      <c r="H100" s="1">
        <v>385000</v>
      </c>
      <c r="I100" s="1">
        <v>3.25</v>
      </c>
      <c r="J100" s="1">
        <f t="shared" si="6"/>
        <v>7335000</v>
      </c>
      <c r="K100" s="1">
        <v>341438</v>
      </c>
      <c r="M100" s="1">
        <v>101.682</v>
      </c>
    </row>
    <row r="101" spans="1:13" x14ac:dyDescent="0.35">
      <c r="A101" t="s">
        <v>181</v>
      </c>
      <c r="B101" s="1" t="s">
        <v>182</v>
      </c>
      <c r="C101" s="1">
        <v>2009</v>
      </c>
      <c r="E101" s="1" t="s">
        <v>190</v>
      </c>
      <c r="F101" s="1">
        <v>2016</v>
      </c>
      <c r="G101" s="1" t="s">
        <v>191</v>
      </c>
      <c r="H101" s="1">
        <v>400000</v>
      </c>
      <c r="I101" s="1">
        <v>3.5</v>
      </c>
      <c r="J101" s="1">
        <f t="shared" si="6"/>
        <v>6935000</v>
      </c>
      <c r="K101" s="1">
        <v>328925</v>
      </c>
      <c r="M101" s="1">
        <v>101.91200000000001</v>
      </c>
    </row>
    <row r="102" spans="1:13" x14ac:dyDescent="0.35">
      <c r="A102" t="s">
        <v>181</v>
      </c>
      <c r="B102" s="1" t="s">
        <v>182</v>
      </c>
      <c r="C102" s="1">
        <v>2009</v>
      </c>
      <c r="E102" s="1" t="s">
        <v>190</v>
      </c>
      <c r="F102" s="1">
        <v>2017</v>
      </c>
      <c r="G102" s="1" t="s">
        <v>191</v>
      </c>
      <c r="H102" s="1">
        <v>410000</v>
      </c>
      <c r="I102" s="1">
        <v>3.5</v>
      </c>
      <c r="J102" s="1">
        <f t="shared" si="6"/>
        <v>6525000</v>
      </c>
      <c r="K102" s="1">
        <v>314925</v>
      </c>
      <c r="M102" s="1">
        <v>100.949</v>
      </c>
    </row>
    <row r="103" spans="1:13" x14ac:dyDescent="0.35">
      <c r="A103" t="s">
        <v>181</v>
      </c>
      <c r="B103" s="1" t="s">
        <v>182</v>
      </c>
      <c r="C103" s="1">
        <v>2009</v>
      </c>
      <c r="E103" s="1" t="s">
        <v>190</v>
      </c>
      <c r="F103" s="1">
        <v>2018</v>
      </c>
      <c r="G103" s="1" t="s">
        <v>191</v>
      </c>
      <c r="H103" s="1">
        <v>425000</v>
      </c>
      <c r="I103" s="1">
        <v>3.75</v>
      </c>
      <c r="J103" s="1">
        <f t="shared" si="6"/>
        <v>6100000</v>
      </c>
      <c r="K103" s="1">
        <v>300575</v>
      </c>
      <c r="M103" s="1">
        <v>101.18</v>
      </c>
    </row>
    <row r="104" spans="1:13" x14ac:dyDescent="0.35">
      <c r="A104" t="s">
        <v>181</v>
      </c>
      <c r="B104" s="1" t="s">
        <v>182</v>
      </c>
      <c r="C104" s="1">
        <v>2009</v>
      </c>
      <c r="E104" s="1" t="s">
        <v>190</v>
      </c>
      <c r="F104" s="1">
        <v>2019</v>
      </c>
      <c r="G104" s="1" t="s">
        <v>191</v>
      </c>
      <c r="H104" s="1">
        <v>445000</v>
      </c>
      <c r="I104" s="1">
        <v>4</v>
      </c>
      <c r="J104" s="1">
        <f t="shared" si="6"/>
        <v>5655000</v>
      </c>
      <c r="K104" s="1">
        <v>284638</v>
      </c>
      <c r="M104" s="1">
        <v>101.17100000000001</v>
      </c>
    </row>
    <row r="105" spans="1:13" x14ac:dyDescent="0.35">
      <c r="A105" t="s">
        <v>181</v>
      </c>
      <c r="B105" s="1" t="s">
        <v>182</v>
      </c>
      <c r="C105" s="1">
        <v>2009</v>
      </c>
      <c r="E105" s="1" t="s">
        <v>190</v>
      </c>
      <c r="F105" s="1">
        <v>2020</v>
      </c>
      <c r="G105" s="1" t="s">
        <v>191</v>
      </c>
      <c r="H105" s="1">
        <v>460000</v>
      </c>
      <c r="I105" s="1">
        <v>4</v>
      </c>
      <c r="J105" s="1">
        <f t="shared" si="6"/>
        <v>5195000</v>
      </c>
      <c r="K105" s="1">
        <v>266838</v>
      </c>
      <c r="M105" s="1">
        <v>100.229</v>
      </c>
    </row>
    <row r="106" spans="1:13" x14ac:dyDescent="0.35">
      <c r="A106" t="s">
        <v>181</v>
      </c>
      <c r="B106" s="1" t="s">
        <v>182</v>
      </c>
      <c r="C106" s="1">
        <v>2009</v>
      </c>
      <c r="E106" s="1" t="s">
        <v>190</v>
      </c>
      <c r="F106" s="1">
        <v>2021</v>
      </c>
      <c r="G106" s="1" t="s">
        <v>191</v>
      </c>
      <c r="H106" s="1">
        <v>480000</v>
      </c>
      <c r="I106" s="1">
        <v>4.25</v>
      </c>
      <c r="J106" s="1">
        <f t="shared" si="6"/>
        <v>4715000</v>
      </c>
      <c r="K106" s="1">
        <v>248438</v>
      </c>
      <c r="M106" s="1">
        <v>100.693</v>
      </c>
    </row>
    <row r="107" spans="1:13" x14ac:dyDescent="0.35">
      <c r="A107" t="s">
        <v>181</v>
      </c>
      <c r="B107" s="1" t="s">
        <v>182</v>
      </c>
      <c r="C107" s="1">
        <v>2009</v>
      </c>
      <c r="E107" s="1" t="s">
        <v>190</v>
      </c>
      <c r="F107" s="1">
        <v>2022</v>
      </c>
      <c r="G107" s="1" t="s">
        <v>191</v>
      </c>
      <c r="H107" s="1">
        <v>500000</v>
      </c>
      <c r="I107" s="1">
        <v>4.25</v>
      </c>
      <c r="J107" s="1">
        <f t="shared" si="6"/>
        <v>4215000</v>
      </c>
      <c r="K107" s="1">
        <v>228038</v>
      </c>
      <c r="M107" s="1">
        <v>100</v>
      </c>
    </row>
    <row r="108" spans="1:13" x14ac:dyDescent="0.35">
      <c r="A108" t="s">
        <v>181</v>
      </c>
      <c r="B108" s="1" t="s">
        <v>182</v>
      </c>
      <c r="C108" s="1">
        <v>2009</v>
      </c>
      <c r="E108" s="1" t="s">
        <v>190</v>
      </c>
      <c r="F108" s="1">
        <v>2023</v>
      </c>
      <c r="G108" s="1" t="s">
        <v>191</v>
      </c>
      <c r="H108" s="1">
        <v>520000</v>
      </c>
      <c r="I108" s="1">
        <v>4.5</v>
      </c>
      <c r="J108" s="1">
        <f t="shared" si="6"/>
        <v>3695000</v>
      </c>
      <c r="K108" s="1">
        <v>206788</v>
      </c>
      <c r="M108" s="1">
        <v>100.688</v>
      </c>
    </row>
    <row r="109" spans="1:13" x14ac:dyDescent="0.35">
      <c r="A109" t="s">
        <v>181</v>
      </c>
      <c r="B109" s="1" t="s">
        <v>182</v>
      </c>
      <c r="C109" s="1">
        <v>2009</v>
      </c>
      <c r="E109" s="1" t="s">
        <v>190</v>
      </c>
      <c r="F109" s="1">
        <v>2024</v>
      </c>
      <c r="G109" s="1" t="s">
        <v>191</v>
      </c>
      <c r="H109" s="1">
        <v>545000</v>
      </c>
      <c r="I109" s="1">
        <v>4.75</v>
      </c>
      <c r="J109" s="1">
        <f t="shared" si="6"/>
        <v>3150000</v>
      </c>
      <c r="K109" s="1">
        <v>183388</v>
      </c>
      <c r="M109" s="1">
        <v>101.146</v>
      </c>
    </row>
    <row r="110" spans="1:13" x14ac:dyDescent="0.35">
      <c r="A110" t="s">
        <v>181</v>
      </c>
      <c r="B110" s="1" t="s">
        <v>182</v>
      </c>
      <c r="C110" s="1">
        <v>2009</v>
      </c>
      <c r="E110" s="1" t="s">
        <v>190</v>
      </c>
      <c r="F110" s="1">
        <v>2025</v>
      </c>
      <c r="G110" s="1" t="s">
        <v>191</v>
      </c>
      <c r="H110" s="1">
        <v>570000</v>
      </c>
      <c r="I110" s="1">
        <v>5</v>
      </c>
      <c r="J110" s="1">
        <f t="shared" si="6"/>
        <v>2580000</v>
      </c>
      <c r="K110" s="1">
        <v>157500</v>
      </c>
      <c r="M110" s="1">
        <v>202.83199999999999</v>
      </c>
    </row>
    <row r="111" spans="1:13" x14ac:dyDescent="0.35">
      <c r="A111" t="s">
        <v>181</v>
      </c>
      <c r="B111" s="1" t="s">
        <v>182</v>
      </c>
      <c r="C111" s="1">
        <v>2009</v>
      </c>
      <c r="E111" s="1" t="s">
        <v>190</v>
      </c>
      <c r="F111" s="1">
        <v>2026</v>
      </c>
      <c r="G111" s="1" t="s">
        <v>191</v>
      </c>
      <c r="H111" s="1">
        <v>600000</v>
      </c>
      <c r="I111" s="1">
        <v>5</v>
      </c>
      <c r="J111" s="1">
        <f t="shared" si="6"/>
        <v>1980000</v>
      </c>
      <c r="K111" s="1">
        <v>129000</v>
      </c>
      <c r="M111" s="1">
        <v>101.36799999999999</v>
      </c>
    </row>
    <row r="112" spans="1:13" x14ac:dyDescent="0.35">
      <c r="A112" t="s">
        <v>181</v>
      </c>
      <c r="B112" s="1" t="s">
        <v>182</v>
      </c>
      <c r="C112" s="1">
        <v>2009</v>
      </c>
      <c r="E112" s="1" t="s">
        <v>190</v>
      </c>
      <c r="F112" s="1">
        <v>2027</v>
      </c>
      <c r="G112" s="1" t="s">
        <v>191</v>
      </c>
      <c r="H112" s="1">
        <v>630000</v>
      </c>
      <c r="I112" s="1">
        <v>5</v>
      </c>
      <c r="J112" s="1">
        <f t="shared" si="6"/>
        <v>1350000</v>
      </c>
      <c r="K112" s="1">
        <v>99000</v>
      </c>
      <c r="M112" s="1">
        <v>100.907</v>
      </c>
    </row>
    <row r="113" spans="1:13" x14ac:dyDescent="0.35">
      <c r="A113" t="s">
        <v>181</v>
      </c>
      <c r="B113" s="1" t="s">
        <v>182</v>
      </c>
      <c r="C113" s="1">
        <v>2009</v>
      </c>
      <c r="E113" s="1" t="s">
        <v>190</v>
      </c>
      <c r="F113" s="1">
        <v>2028</v>
      </c>
      <c r="G113" s="1" t="s">
        <v>191</v>
      </c>
      <c r="H113" s="1">
        <v>660000</v>
      </c>
      <c r="I113" s="1">
        <v>5</v>
      </c>
      <c r="J113" s="1">
        <f t="shared" si="6"/>
        <v>690000</v>
      </c>
      <c r="K113" s="1">
        <v>67500</v>
      </c>
      <c r="M113" s="1">
        <v>100.44799999999999</v>
      </c>
    </row>
    <row r="114" spans="1:13" x14ac:dyDescent="0.35">
      <c r="A114" t="s">
        <v>181</v>
      </c>
      <c r="B114" s="1" t="s">
        <v>182</v>
      </c>
      <c r="C114" s="1">
        <v>2009</v>
      </c>
      <c r="E114" s="1" t="s">
        <v>190</v>
      </c>
      <c r="F114" s="1">
        <v>2029</v>
      </c>
      <c r="G114" s="1" t="s">
        <v>191</v>
      </c>
      <c r="H114" s="1">
        <v>690000</v>
      </c>
      <c r="I114" s="1">
        <v>5</v>
      </c>
      <c r="J114" s="1">
        <f>J113-H114</f>
        <v>0</v>
      </c>
      <c r="K114" s="1">
        <v>34500</v>
      </c>
      <c r="M114" s="1">
        <v>100</v>
      </c>
    </row>
    <row r="115" spans="1:13" x14ac:dyDescent="0.35">
      <c r="A115" t="s">
        <v>181</v>
      </c>
      <c r="B115" s="1" t="s">
        <v>182</v>
      </c>
      <c r="C115" s="1">
        <v>2008</v>
      </c>
      <c r="E115" s="1" t="s">
        <v>190</v>
      </c>
      <c r="F115" s="1">
        <v>2008</v>
      </c>
      <c r="G115" s="1" t="s">
        <v>191</v>
      </c>
      <c r="H115" s="1">
        <v>1135000</v>
      </c>
      <c r="I115" s="1">
        <v>3</v>
      </c>
      <c r="J115" s="1">
        <f>8040000-H115</f>
        <v>6905000</v>
      </c>
      <c r="K115" s="1">
        <v>177711</v>
      </c>
      <c r="M115" s="1">
        <v>100.996</v>
      </c>
    </row>
    <row r="116" spans="1:13" x14ac:dyDescent="0.35">
      <c r="A116" t="s">
        <v>181</v>
      </c>
      <c r="B116" s="1" t="s">
        <v>182</v>
      </c>
      <c r="C116" s="1">
        <v>2008</v>
      </c>
      <c r="E116" s="1" t="s">
        <v>190</v>
      </c>
      <c r="F116" s="1">
        <v>2009</v>
      </c>
      <c r="G116" s="1" t="s">
        <v>191</v>
      </c>
      <c r="H116" s="1">
        <v>1175000</v>
      </c>
      <c r="I116" s="1">
        <v>3</v>
      </c>
      <c r="J116" s="1">
        <f>J115-H116</f>
        <v>5730000</v>
      </c>
      <c r="K116" s="1">
        <v>202898</v>
      </c>
      <c r="M116" s="1">
        <v>101.935</v>
      </c>
    </row>
    <row r="117" spans="1:13" x14ac:dyDescent="0.35">
      <c r="A117" t="s">
        <v>181</v>
      </c>
      <c r="B117" s="1" t="s">
        <v>182</v>
      </c>
      <c r="C117" s="1">
        <v>2008</v>
      </c>
      <c r="E117" s="1" t="s">
        <v>190</v>
      </c>
      <c r="F117" s="1">
        <v>2010</v>
      </c>
      <c r="G117" s="1" t="s">
        <v>191</v>
      </c>
      <c r="H117" s="1">
        <v>1210000</v>
      </c>
      <c r="I117" s="1">
        <v>3</v>
      </c>
      <c r="J117" s="1">
        <f t="shared" ref="J117:J123" si="7">J116-H117</f>
        <v>4520000</v>
      </c>
      <c r="K117" s="1">
        <v>167648</v>
      </c>
      <c r="M117" s="1">
        <v>101.806</v>
      </c>
    </row>
    <row r="118" spans="1:13" x14ac:dyDescent="0.35">
      <c r="A118" t="s">
        <v>181</v>
      </c>
      <c r="B118" s="1" t="s">
        <v>182</v>
      </c>
      <c r="C118" s="1">
        <v>2008</v>
      </c>
      <c r="E118" s="1" t="s">
        <v>190</v>
      </c>
      <c r="F118" s="1">
        <v>2011</v>
      </c>
      <c r="G118" s="1" t="s">
        <v>191</v>
      </c>
      <c r="H118" s="1">
        <v>705000</v>
      </c>
      <c r="I118" s="1">
        <v>2.4500000000000002</v>
      </c>
      <c r="J118" s="1">
        <f t="shared" si="7"/>
        <v>3815000</v>
      </c>
      <c r="K118" s="1">
        <v>131348</v>
      </c>
      <c r="M118" s="1">
        <v>99.927000000000007</v>
      </c>
    </row>
    <row r="119" spans="1:13" x14ac:dyDescent="0.35">
      <c r="A119" t="s">
        <v>181</v>
      </c>
      <c r="B119" s="1" t="s">
        <v>182</v>
      </c>
      <c r="C119" s="1">
        <v>2008</v>
      </c>
      <c r="E119" s="1" t="s">
        <v>190</v>
      </c>
      <c r="F119" s="1">
        <v>2012</v>
      </c>
      <c r="G119" s="1" t="s">
        <v>191</v>
      </c>
      <c r="H119" s="1">
        <v>715000</v>
      </c>
      <c r="I119" s="1">
        <v>2.65</v>
      </c>
      <c r="J119" s="1">
        <f t="shared" si="7"/>
        <v>3100000</v>
      </c>
      <c r="K119" s="1">
        <v>114075</v>
      </c>
      <c r="M119" s="1">
        <v>99.909000000000006</v>
      </c>
    </row>
    <row r="120" spans="1:13" x14ac:dyDescent="0.35">
      <c r="A120" t="s">
        <v>181</v>
      </c>
      <c r="B120" s="1" t="s">
        <v>182</v>
      </c>
      <c r="C120" s="1">
        <v>2008</v>
      </c>
      <c r="E120" s="1" t="s">
        <v>190</v>
      </c>
      <c r="F120" s="1">
        <v>2013</v>
      </c>
      <c r="G120" s="1" t="s">
        <v>191</v>
      </c>
      <c r="H120" s="1">
        <v>740000</v>
      </c>
      <c r="I120" s="1">
        <v>2.8</v>
      </c>
      <c r="J120" s="1">
        <f t="shared" si="7"/>
        <v>2360000</v>
      </c>
      <c r="K120" s="1">
        <v>95128</v>
      </c>
      <c r="M120" s="1">
        <v>99.891999999999996</v>
      </c>
    </row>
    <row r="121" spans="1:13" x14ac:dyDescent="0.35">
      <c r="A121" t="s">
        <v>181</v>
      </c>
      <c r="B121" s="1" t="s">
        <v>182</v>
      </c>
      <c r="C121" s="1">
        <v>2008</v>
      </c>
      <c r="E121" s="1" t="s">
        <v>190</v>
      </c>
      <c r="F121" s="1">
        <v>2014</v>
      </c>
      <c r="G121" s="1" t="s">
        <v>191</v>
      </c>
      <c r="H121" s="1">
        <v>765000</v>
      </c>
      <c r="I121" s="1">
        <v>3</v>
      </c>
      <c r="J121" s="1">
        <f t="shared" si="7"/>
        <v>1595000</v>
      </c>
      <c r="K121" s="1">
        <v>74408</v>
      </c>
      <c r="M121" s="1">
        <v>99.816000000000003</v>
      </c>
    </row>
    <row r="122" spans="1:13" x14ac:dyDescent="0.35">
      <c r="A122" t="s">
        <v>181</v>
      </c>
      <c r="B122" s="1" t="s">
        <v>182</v>
      </c>
      <c r="C122" s="1">
        <v>2008</v>
      </c>
      <c r="E122" s="1" t="s">
        <v>190</v>
      </c>
      <c r="F122" s="1">
        <v>2015</v>
      </c>
      <c r="G122" s="1" t="s">
        <v>191</v>
      </c>
      <c r="H122" s="1">
        <v>785000</v>
      </c>
      <c r="I122" s="1">
        <v>3.15</v>
      </c>
      <c r="J122" s="1">
        <f t="shared" si="7"/>
        <v>810000</v>
      </c>
      <c r="K122" s="1">
        <v>51458</v>
      </c>
      <c r="M122" s="1">
        <v>99.793000000000006</v>
      </c>
    </row>
    <row r="123" spans="1:13" x14ac:dyDescent="0.35">
      <c r="A123" t="s">
        <v>181</v>
      </c>
      <c r="B123" s="1" t="s">
        <v>182</v>
      </c>
      <c r="C123" s="1">
        <v>2008</v>
      </c>
      <c r="E123" s="1" t="s">
        <v>190</v>
      </c>
      <c r="F123" s="1">
        <v>2016</v>
      </c>
      <c r="G123" s="1" t="s">
        <v>191</v>
      </c>
      <c r="H123" s="1">
        <v>810000</v>
      </c>
      <c r="I123" s="1">
        <v>3.3</v>
      </c>
      <c r="J123" s="1">
        <f t="shared" si="7"/>
        <v>0</v>
      </c>
      <c r="K123" s="1">
        <v>26730</v>
      </c>
      <c r="M123" s="1">
        <v>99.846000000000004</v>
      </c>
    </row>
    <row r="124" spans="1:13" x14ac:dyDescent="0.35">
      <c r="A124" t="s">
        <v>181</v>
      </c>
      <c r="B124" s="1" t="s">
        <v>182</v>
      </c>
      <c r="C124" s="1">
        <v>2007</v>
      </c>
      <c r="E124" s="1" t="s">
        <v>190</v>
      </c>
      <c r="F124" s="1">
        <v>2007</v>
      </c>
      <c r="G124" s="1" t="s">
        <v>191</v>
      </c>
      <c r="H124" s="1">
        <v>235000</v>
      </c>
      <c r="I124" s="1">
        <v>3.875</v>
      </c>
      <c r="J124" s="1">
        <f>9240000-H124</f>
        <v>9005000</v>
      </c>
      <c r="K124" s="1">
        <v>264361</v>
      </c>
      <c r="M124" s="1">
        <v>100.15600000000001</v>
      </c>
    </row>
    <row r="125" spans="1:13" x14ac:dyDescent="0.35">
      <c r="A125" t="s">
        <v>181</v>
      </c>
      <c r="B125" s="1" t="s">
        <v>182</v>
      </c>
      <c r="C125" s="1">
        <v>2007</v>
      </c>
      <c r="E125" s="1" t="s">
        <v>190</v>
      </c>
      <c r="F125" s="1">
        <v>2008</v>
      </c>
      <c r="G125" s="1" t="s">
        <v>191</v>
      </c>
      <c r="H125" s="1">
        <v>415000</v>
      </c>
      <c r="I125" s="1">
        <v>3.875</v>
      </c>
      <c r="J125" s="1">
        <f>J124-H125</f>
        <v>8590000</v>
      </c>
      <c r="K125" s="1">
        <v>352756</v>
      </c>
      <c r="M125" s="1">
        <v>100.369</v>
      </c>
    </row>
    <row r="126" spans="1:13" x14ac:dyDescent="0.35">
      <c r="A126" t="s">
        <v>181</v>
      </c>
      <c r="B126" s="1" t="s">
        <v>182</v>
      </c>
      <c r="C126" s="1">
        <v>2007</v>
      </c>
      <c r="E126" s="1" t="s">
        <v>190</v>
      </c>
      <c r="F126" s="1">
        <v>2009</v>
      </c>
      <c r="G126" s="1" t="s">
        <v>191</v>
      </c>
      <c r="H126" s="1">
        <v>430000</v>
      </c>
      <c r="I126" s="1">
        <v>3.875</v>
      </c>
      <c r="J126" s="1">
        <f t="shared" ref="J126:J140" si="8">J125-H126</f>
        <v>8160000</v>
      </c>
      <c r="K126" s="1">
        <v>336675</v>
      </c>
      <c r="M126" s="1">
        <v>100.523</v>
      </c>
    </row>
    <row r="127" spans="1:13" x14ac:dyDescent="0.35">
      <c r="A127" t="s">
        <v>181</v>
      </c>
      <c r="B127" s="1" t="s">
        <v>182</v>
      </c>
      <c r="C127" s="1">
        <v>2007</v>
      </c>
      <c r="E127" s="1" t="s">
        <v>190</v>
      </c>
      <c r="F127" s="1">
        <v>2010</v>
      </c>
      <c r="G127" s="1" t="s">
        <v>191</v>
      </c>
      <c r="H127" s="1">
        <v>445000</v>
      </c>
      <c r="I127" s="1">
        <v>3.875</v>
      </c>
      <c r="J127" s="1">
        <f t="shared" si="8"/>
        <v>7715000</v>
      </c>
      <c r="K127" s="1">
        <v>320013</v>
      </c>
      <c r="M127" s="1">
        <v>100.669</v>
      </c>
    </row>
    <row r="128" spans="1:13" x14ac:dyDescent="0.35">
      <c r="A128" t="s">
        <v>181</v>
      </c>
      <c r="B128" s="1" t="s">
        <v>182</v>
      </c>
      <c r="C128" s="1">
        <v>2007</v>
      </c>
      <c r="E128" s="1" t="s">
        <v>190</v>
      </c>
      <c r="F128" s="1">
        <v>2011</v>
      </c>
      <c r="G128" s="1" t="s">
        <v>191</v>
      </c>
      <c r="H128" s="1">
        <v>460000</v>
      </c>
      <c r="I128" s="1">
        <v>3.875</v>
      </c>
      <c r="J128" s="1">
        <f t="shared" si="8"/>
        <v>7255000</v>
      </c>
      <c r="K128" s="1">
        <v>302769</v>
      </c>
      <c r="M128" s="1">
        <v>100.83499999999999</v>
      </c>
    </row>
    <row r="129" spans="1:13" x14ac:dyDescent="0.35">
      <c r="A129" t="s">
        <v>181</v>
      </c>
      <c r="B129" s="1" t="s">
        <v>182</v>
      </c>
      <c r="C129" s="1">
        <v>2007</v>
      </c>
      <c r="E129" s="1" t="s">
        <v>190</v>
      </c>
      <c r="F129" s="1">
        <v>2012</v>
      </c>
      <c r="G129" s="1" t="s">
        <v>191</v>
      </c>
      <c r="H129" s="1">
        <v>480000</v>
      </c>
      <c r="I129" s="1">
        <v>3.875</v>
      </c>
      <c r="J129" s="1">
        <f t="shared" si="8"/>
        <v>6775000</v>
      </c>
      <c r="K129" s="1">
        <v>284944</v>
      </c>
      <c r="M129" s="1">
        <v>100.726</v>
      </c>
    </row>
    <row r="130" spans="1:13" x14ac:dyDescent="0.35">
      <c r="A130" t="s">
        <v>181</v>
      </c>
      <c r="B130" s="1" t="s">
        <v>182</v>
      </c>
      <c r="C130" s="1">
        <v>2007</v>
      </c>
      <c r="E130" s="1" t="s">
        <v>190</v>
      </c>
      <c r="F130" s="1">
        <v>2013</v>
      </c>
      <c r="G130" s="1" t="s">
        <v>191</v>
      </c>
      <c r="H130" s="1">
        <v>500000</v>
      </c>
      <c r="I130" s="1">
        <v>3.875</v>
      </c>
      <c r="J130" s="1">
        <f t="shared" si="8"/>
        <v>6275000</v>
      </c>
      <c r="K130" s="1">
        <v>266344</v>
      </c>
      <c r="M130" s="1">
        <v>100.631</v>
      </c>
    </row>
    <row r="131" spans="1:13" x14ac:dyDescent="0.35">
      <c r="A131" t="s">
        <v>181</v>
      </c>
      <c r="B131" s="1" t="s">
        <v>182</v>
      </c>
      <c r="C131" s="1">
        <v>2007</v>
      </c>
      <c r="E131" s="1" t="s">
        <v>190</v>
      </c>
      <c r="F131" s="1">
        <v>2014</v>
      </c>
      <c r="G131" s="1" t="s">
        <v>191</v>
      </c>
      <c r="H131" s="1">
        <v>520000</v>
      </c>
      <c r="I131" s="1">
        <v>3.875</v>
      </c>
      <c r="J131" s="1">
        <f t="shared" si="8"/>
        <v>5755000</v>
      </c>
      <c r="K131" s="1">
        <v>246968</v>
      </c>
      <c r="M131" s="1">
        <v>100.44199999999999</v>
      </c>
    </row>
    <row r="132" spans="1:13" x14ac:dyDescent="0.35">
      <c r="A132" t="s">
        <v>181</v>
      </c>
      <c r="B132" s="1" t="s">
        <v>182</v>
      </c>
      <c r="C132" s="1">
        <v>2007</v>
      </c>
      <c r="E132" s="1" t="s">
        <v>190</v>
      </c>
      <c r="F132" s="1">
        <v>2015</v>
      </c>
      <c r="G132" s="1" t="s">
        <v>191</v>
      </c>
      <c r="H132" s="1">
        <v>545000</v>
      </c>
      <c r="I132" s="1">
        <v>3.875</v>
      </c>
      <c r="J132" s="1">
        <f t="shared" si="8"/>
        <v>5210000</v>
      </c>
      <c r="K132" s="1">
        <v>226819</v>
      </c>
      <c r="M132" s="1">
        <v>100.348</v>
      </c>
    </row>
    <row r="133" spans="1:13" x14ac:dyDescent="0.35">
      <c r="A133" t="s">
        <v>181</v>
      </c>
      <c r="B133" s="1" t="s">
        <v>182</v>
      </c>
      <c r="C133" s="1">
        <v>2007</v>
      </c>
      <c r="E133" s="1" t="s">
        <v>190</v>
      </c>
      <c r="F133" s="1">
        <v>2016</v>
      </c>
      <c r="G133" s="1" t="s">
        <v>191</v>
      </c>
      <c r="H133" s="1">
        <v>560000</v>
      </c>
      <c r="I133" s="1">
        <v>3.875</v>
      </c>
      <c r="J133" s="1">
        <f t="shared" si="8"/>
        <v>4650000</v>
      </c>
      <c r="K133" s="1">
        <v>205700</v>
      </c>
      <c r="M133" s="1">
        <v>100.206</v>
      </c>
    </row>
    <row r="134" spans="1:13" x14ac:dyDescent="0.35">
      <c r="A134" t="s">
        <v>181</v>
      </c>
      <c r="B134" s="1" t="s">
        <v>182</v>
      </c>
      <c r="C134" s="1">
        <v>2007</v>
      </c>
      <c r="E134" s="1" t="s">
        <v>190</v>
      </c>
      <c r="F134" s="1">
        <v>2017</v>
      </c>
      <c r="G134" s="1" t="s">
        <v>191</v>
      </c>
      <c r="H134" s="1">
        <v>590000</v>
      </c>
      <c r="I134" s="1">
        <v>3.875</v>
      </c>
      <c r="J134" s="1">
        <f t="shared" si="8"/>
        <v>4060000</v>
      </c>
      <c r="K134" s="1">
        <v>184400</v>
      </c>
      <c r="M134" s="1">
        <v>100.11199999999999</v>
      </c>
    </row>
    <row r="135" spans="1:13" x14ac:dyDescent="0.35">
      <c r="A135" t="s">
        <v>181</v>
      </c>
      <c r="B135" s="1" t="s">
        <v>182</v>
      </c>
      <c r="C135" s="1">
        <v>2007</v>
      </c>
      <c r="E135" s="1" t="s">
        <v>190</v>
      </c>
      <c r="F135" s="1">
        <v>2018</v>
      </c>
      <c r="G135" s="1" t="s">
        <v>191</v>
      </c>
      <c r="H135" s="1">
        <v>615000</v>
      </c>
      <c r="I135" s="1">
        <v>3.9</v>
      </c>
      <c r="J135" s="1">
        <f t="shared" si="8"/>
        <v>3445000</v>
      </c>
      <c r="K135" s="1">
        <v>161138</v>
      </c>
      <c r="M135" s="1">
        <v>100.042</v>
      </c>
    </row>
    <row r="136" spans="1:13" x14ac:dyDescent="0.35">
      <c r="A136" t="s">
        <v>181</v>
      </c>
      <c r="B136" s="1" t="s">
        <v>182</v>
      </c>
      <c r="C136" s="1">
        <v>2007</v>
      </c>
      <c r="E136" s="1" t="s">
        <v>190</v>
      </c>
      <c r="F136" s="1">
        <v>2019</v>
      </c>
      <c r="G136" s="1" t="s">
        <v>191</v>
      </c>
      <c r="H136" s="1">
        <v>635000</v>
      </c>
      <c r="I136" s="1">
        <v>3.95</v>
      </c>
      <c r="J136" s="1">
        <f t="shared" si="8"/>
        <v>2810000</v>
      </c>
      <c r="K136" s="1">
        <v>137152</v>
      </c>
      <c r="M136" s="1">
        <v>100.13500000000001</v>
      </c>
    </row>
    <row r="137" spans="1:13" x14ac:dyDescent="0.35">
      <c r="A137" t="s">
        <v>181</v>
      </c>
      <c r="B137" s="1" t="s">
        <v>182</v>
      </c>
      <c r="C137" s="1">
        <v>2007</v>
      </c>
      <c r="E137" s="1" t="s">
        <v>190</v>
      </c>
      <c r="F137" s="1">
        <v>2020</v>
      </c>
      <c r="G137" s="1" t="s">
        <v>191</v>
      </c>
      <c r="H137" s="1">
        <v>660000</v>
      </c>
      <c r="I137" s="1">
        <v>3.95</v>
      </c>
      <c r="J137" s="1">
        <f t="shared" si="8"/>
        <v>2150000</v>
      </c>
      <c r="K137" s="1">
        <v>112070</v>
      </c>
      <c r="M137" s="1">
        <v>99.89</v>
      </c>
    </row>
    <row r="138" spans="1:13" x14ac:dyDescent="0.35">
      <c r="A138" t="s">
        <v>181</v>
      </c>
      <c r="B138" s="1" t="s">
        <v>182</v>
      </c>
      <c r="C138" s="1">
        <v>2007</v>
      </c>
      <c r="E138" s="1" t="s">
        <v>190</v>
      </c>
      <c r="F138" s="1">
        <v>2021</v>
      </c>
      <c r="G138" s="1" t="s">
        <v>191</v>
      </c>
      <c r="H138" s="1">
        <v>690000</v>
      </c>
      <c r="I138" s="1">
        <v>4</v>
      </c>
      <c r="J138" s="1">
        <f t="shared" si="8"/>
        <v>1460000</v>
      </c>
      <c r="K138" s="1">
        <v>86000</v>
      </c>
      <c r="M138" s="1">
        <v>100.08799999999999</v>
      </c>
    </row>
    <row r="139" spans="1:13" x14ac:dyDescent="0.35">
      <c r="A139" t="s">
        <v>181</v>
      </c>
      <c r="B139" s="1" t="s">
        <v>182</v>
      </c>
      <c r="C139" s="1">
        <v>2007</v>
      </c>
      <c r="E139" s="1" t="s">
        <v>190</v>
      </c>
      <c r="F139" s="1">
        <v>2022</v>
      </c>
      <c r="G139" s="1" t="s">
        <v>191</v>
      </c>
      <c r="H139" s="1">
        <v>715000</v>
      </c>
      <c r="I139" s="1">
        <v>4</v>
      </c>
      <c r="J139" s="1">
        <f t="shared" si="8"/>
        <v>745000</v>
      </c>
      <c r="K139" s="1">
        <v>58400</v>
      </c>
      <c r="M139" s="1">
        <v>100</v>
      </c>
    </row>
    <row r="140" spans="1:13" x14ac:dyDescent="0.35">
      <c r="A140" t="s">
        <v>181</v>
      </c>
      <c r="B140" s="1" t="s">
        <v>182</v>
      </c>
      <c r="C140" s="1">
        <v>2007</v>
      </c>
      <c r="E140" s="1" t="s">
        <v>190</v>
      </c>
      <c r="F140" s="1">
        <v>2023</v>
      </c>
      <c r="G140" s="1" t="s">
        <v>191</v>
      </c>
      <c r="H140" s="1">
        <v>745000</v>
      </c>
      <c r="I140" s="1">
        <v>4</v>
      </c>
      <c r="J140" s="1">
        <f t="shared" si="8"/>
        <v>0</v>
      </c>
      <c r="K140" s="1">
        <v>29800</v>
      </c>
      <c r="M140" s="1">
        <v>99.632000000000005</v>
      </c>
    </row>
    <row r="141" spans="1:13" x14ac:dyDescent="0.35">
      <c r="A141" t="s">
        <v>181</v>
      </c>
      <c r="B141" s="1" t="s">
        <v>182</v>
      </c>
      <c r="C141" s="1">
        <v>2006</v>
      </c>
      <c r="E141" s="1" t="s">
        <v>190</v>
      </c>
      <c r="F141" s="1">
        <v>2006</v>
      </c>
      <c r="G141" s="1" t="s">
        <v>191</v>
      </c>
      <c r="H141" s="1">
        <v>0</v>
      </c>
      <c r="I141" s="1">
        <v>0</v>
      </c>
      <c r="J141" s="1">
        <f>9500000-H141</f>
        <v>9500000</v>
      </c>
      <c r="K141" s="1">
        <v>95561</v>
      </c>
    </row>
    <row r="142" spans="1:13" x14ac:dyDescent="0.35">
      <c r="A142" t="s">
        <v>181</v>
      </c>
      <c r="B142" s="1" t="s">
        <v>182</v>
      </c>
      <c r="C142" s="1">
        <v>2006</v>
      </c>
      <c r="E142" s="1" t="s">
        <v>190</v>
      </c>
      <c r="F142" s="1">
        <v>2007</v>
      </c>
      <c r="G142" s="1" t="s">
        <v>191</v>
      </c>
      <c r="H142" s="1">
        <v>0</v>
      </c>
      <c r="I142" s="1">
        <v>0</v>
      </c>
      <c r="J142" s="1">
        <f>J141-H142</f>
        <v>9500000</v>
      </c>
      <c r="K142" s="1">
        <v>382243</v>
      </c>
    </row>
    <row r="143" spans="1:13" x14ac:dyDescent="0.35">
      <c r="A143" t="s">
        <v>181</v>
      </c>
      <c r="B143" s="1" t="s">
        <v>182</v>
      </c>
      <c r="C143" s="1">
        <v>2006</v>
      </c>
      <c r="E143" s="1" t="s">
        <v>190</v>
      </c>
      <c r="F143" s="1">
        <v>2008</v>
      </c>
      <c r="G143" s="1" t="s">
        <v>191</v>
      </c>
      <c r="H143" s="1">
        <v>155000</v>
      </c>
      <c r="I143" s="1">
        <v>4</v>
      </c>
      <c r="J143" s="1">
        <f>J142-H143</f>
        <v>9345000</v>
      </c>
      <c r="K143" s="1">
        <v>382243</v>
      </c>
      <c r="M143" s="1">
        <v>100.95399999999999</v>
      </c>
    </row>
    <row r="144" spans="1:13" x14ac:dyDescent="0.35">
      <c r="A144" t="s">
        <v>181</v>
      </c>
      <c r="B144" s="1" t="s">
        <v>182</v>
      </c>
      <c r="C144" s="1">
        <v>2006</v>
      </c>
      <c r="E144" s="1" t="s">
        <v>190</v>
      </c>
      <c r="F144" s="1">
        <v>2009</v>
      </c>
      <c r="G144" s="1" t="s">
        <v>191</v>
      </c>
      <c r="H144" s="1">
        <v>340000</v>
      </c>
      <c r="I144" s="1">
        <v>4</v>
      </c>
      <c r="J144" s="1">
        <f t="shared" ref="J144:J162" si="9">J143-H144</f>
        <v>9005000</v>
      </c>
      <c r="K144" s="1">
        <v>376042</v>
      </c>
      <c r="M144" s="1">
        <v>101.298</v>
      </c>
    </row>
    <row r="145" spans="1:13" x14ac:dyDescent="0.35">
      <c r="A145" t="s">
        <v>181</v>
      </c>
      <c r="B145" s="1" t="s">
        <v>182</v>
      </c>
      <c r="C145" s="1">
        <v>2006</v>
      </c>
      <c r="E145" s="1" t="s">
        <v>190</v>
      </c>
      <c r="F145" s="1">
        <v>2010</v>
      </c>
      <c r="G145" s="1" t="s">
        <v>191</v>
      </c>
      <c r="H145" s="1">
        <v>350000</v>
      </c>
      <c r="I145" s="1">
        <v>3.55</v>
      </c>
      <c r="J145" s="1">
        <f t="shared" si="9"/>
        <v>8655000</v>
      </c>
      <c r="K145" s="1">
        <v>362442</v>
      </c>
      <c r="M145" s="1">
        <v>99.801000000000002</v>
      </c>
    </row>
    <row r="146" spans="1:13" x14ac:dyDescent="0.35">
      <c r="A146" t="s">
        <v>181</v>
      </c>
      <c r="B146" s="1" t="s">
        <v>182</v>
      </c>
      <c r="C146" s="1">
        <v>2006</v>
      </c>
      <c r="E146" s="1" t="s">
        <v>190</v>
      </c>
      <c r="F146" s="1">
        <v>2011</v>
      </c>
      <c r="G146" s="1" t="s">
        <v>191</v>
      </c>
      <c r="H146" s="1">
        <v>370000</v>
      </c>
      <c r="I146" s="1">
        <v>3.6</v>
      </c>
      <c r="J146" s="1">
        <f t="shared" si="9"/>
        <v>8285000</v>
      </c>
      <c r="K146" s="1">
        <v>349840</v>
      </c>
      <c r="M146" s="1">
        <v>99.759</v>
      </c>
    </row>
    <row r="147" spans="1:13" x14ac:dyDescent="0.35">
      <c r="A147" t="s">
        <v>181</v>
      </c>
      <c r="B147" s="1" t="s">
        <v>182</v>
      </c>
      <c r="C147" s="1">
        <v>2006</v>
      </c>
      <c r="E147" s="1" t="s">
        <v>190</v>
      </c>
      <c r="F147" s="1">
        <v>2012</v>
      </c>
      <c r="G147" s="1" t="s">
        <v>191</v>
      </c>
      <c r="H147" s="1">
        <v>380000</v>
      </c>
      <c r="I147" s="1">
        <v>3.65</v>
      </c>
      <c r="J147" s="1">
        <f t="shared" si="9"/>
        <v>7905000</v>
      </c>
      <c r="K147" s="1">
        <v>336520</v>
      </c>
      <c r="M147" s="1">
        <v>99.718999999999994</v>
      </c>
    </row>
    <row r="148" spans="1:13" x14ac:dyDescent="0.35">
      <c r="A148" t="s">
        <v>181</v>
      </c>
      <c r="B148" s="1" t="s">
        <v>182</v>
      </c>
      <c r="C148" s="1">
        <v>2006</v>
      </c>
      <c r="E148" s="1" t="s">
        <v>190</v>
      </c>
      <c r="F148" s="1">
        <v>2013</v>
      </c>
      <c r="G148" s="1" t="s">
        <v>191</v>
      </c>
      <c r="H148" s="1">
        <v>395000</v>
      </c>
      <c r="I148" s="1">
        <v>3.75</v>
      </c>
      <c r="J148" s="1">
        <f t="shared" si="9"/>
        <v>7510000</v>
      </c>
      <c r="K148" s="1">
        <v>322650</v>
      </c>
      <c r="M148" s="1">
        <v>99.680999999999997</v>
      </c>
    </row>
    <row r="149" spans="1:13" x14ac:dyDescent="0.35">
      <c r="A149" t="s">
        <v>181</v>
      </c>
      <c r="B149" s="1" t="s">
        <v>182</v>
      </c>
      <c r="C149" s="1">
        <v>2006</v>
      </c>
      <c r="E149" s="1" t="s">
        <v>190</v>
      </c>
      <c r="F149" s="1">
        <v>2014</v>
      </c>
      <c r="G149" s="1" t="s">
        <v>191</v>
      </c>
      <c r="H149" s="1">
        <v>410000</v>
      </c>
      <c r="I149" s="1">
        <v>3.85</v>
      </c>
      <c r="J149" s="1">
        <f t="shared" si="9"/>
        <v>7100000</v>
      </c>
      <c r="K149" s="1">
        <v>307837</v>
      </c>
      <c r="M149" s="1">
        <v>99.924999999999997</v>
      </c>
    </row>
    <row r="150" spans="1:13" x14ac:dyDescent="0.35">
      <c r="A150" t="s">
        <v>181</v>
      </c>
      <c r="B150" s="1" t="s">
        <v>182</v>
      </c>
      <c r="C150" s="1">
        <v>2006</v>
      </c>
      <c r="E150" s="1" t="s">
        <v>190</v>
      </c>
      <c r="F150" s="1">
        <v>2015</v>
      </c>
      <c r="G150" s="1" t="s">
        <v>191</v>
      </c>
      <c r="H150" s="1">
        <v>425000</v>
      </c>
      <c r="I150" s="1">
        <v>3.9</v>
      </c>
      <c r="J150" s="1">
        <f t="shared" si="9"/>
        <v>6675000</v>
      </c>
      <c r="K150" s="1">
        <v>292052</v>
      </c>
      <c r="M150" s="1">
        <v>99.918000000000006</v>
      </c>
    </row>
    <row r="151" spans="1:13" x14ac:dyDescent="0.35">
      <c r="A151" t="s">
        <v>181</v>
      </c>
      <c r="B151" s="1" t="s">
        <v>182</v>
      </c>
      <c r="C151" s="1">
        <v>2006</v>
      </c>
      <c r="E151" s="1" t="s">
        <v>190</v>
      </c>
      <c r="F151" s="1">
        <v>2016</v>
      </c>
      <c r="G151" s="1" t="s">
        <v>191</v>
      </c>
      <c r="H151" s="1">
        <v>440000</v>
      </c>
      <c r="I151" s="1">
        <v>3.9</v>
      </c>
      <c r="J151" s="1">
        <f t="shared" si="9"/>
        <v>6235000</v>
      </c>
      <c r="K151" s="1">
        <v>275477</v>
      </c>
      <c r="M151" s="1">
        <v>99.494</v>
      </c>
    </row>
    <row r="152" spans="1:13" x14ac:dyDescent="0.35">
      <c r="A152" t="s">
        <v>181</v>
      </c>
      <c r="B152" s="1" t="s">
        <v>182</v>
      </c>
      <c r="C152" s="1">
        <v>2006</v>
      </c>
      <c r="E152" s="1" t="s">
        <v>190</v>
      </c>
      <c r="F152" s="1">
        <v>2017</v>
      </c>
      <c r="G152" s="1" t="s">
        <v>191</v>
      </c>
      <c r="H152" s="1">
        <v>460000</v>
      </c>
      <c r="I152" s="1">
        <v>4</v>
      </c>
      <c r="J152" s="1">
        <f t="shared" si="9"/>
        <v>5775000</v>
      </c>
      <c r="K152" s="1">
        <v>258318</v>
      </c>
      <c r="M152" s="1">
        <v>99.725999999999999</v>
      </c>
    </row>
    <row r="153" spans="1:13" x14ac:dyDescent="0.35">
      <c r="A153" t="s">
        <v>181</v>
      </c>
      <c r="B153" s="1" t="s">
        <v>182</v>
      </c>
      <c r="C153" s="1">
        <v>2006</v>
      </c>
      <c r="E153" s="1" t="s">
        <v>190</v>
      </c>
      <c r="F153" s="1">
        <v>2018</v>
      </c>
      <c r="G153" s="1" t="s">
        <v>191</v>
      </c>
      <c r="H153" s="1">
        <v>480000</v>
      </c>
      <c r="I153" s="1">
        <v>4</v>
      </c>
      <c r="J153" s="1">
        <f t="shared" si="9"/>
        <v>5295000</v>
      </c>
      <c r="K153" s="1">
        <v>239918</v>
      </c>
      <c r="M153" s="1">
        <v>99.516000000000005</v>
      </c>
    </row>
    <row r="154" spans="1:13" x14ac:dyDescent="0.35">
      <c r="A154" t="s">
        <v>181</v>
      </c>
      <c r="B154" s="1" t="s">
        <v>182</v>
      </c>
      <c r="C154" s="1">
        <v>2006</v>
      </c>
      <c r="E154" s="1" t="s">
        <v>190</v>
      </c>
      <c r="F154" s="1">
        <v>2019</v>
      </c>
      <c r="G154" s="1" t="s">
        <v>191</v>
      </c>
      <c r="H154" s="1">
        <v>495000</v>
      </c>
      <c r="I154" s="1">
        <v>4.05</v>
      </c>
      <c r="J154" s="1">
        <f t="shared" si="9"/>
        <v>4800000</v>
      </c>
      <c r="K154" s="1">
        <v>220718</v>
      </c>
      <c r="M154" s="1">
        <v>99.488</v>
      </c>
    </row>
    <row r="155" spans="1:13" x14ac:dyDescent="0.35">
      <c r="A155" t="s">
        <v>181</v>
      </c>
      <c r="B155" s="1" t="s">
        <v>182</v>
      </c>
      <c r="C155" s="1">
        <v>2006</v>
      </c>
      <c r="E155" s="1" t="s">
        <v>190</v>
      </c>
      <c r="F155" s="1">
        <v>2020</v>
      </c>
      <c r="G155" s="1" t="s">
        <v>191</v>
      </c>
      <c r="H155" s="1">
        <v>515000</v>
      </c>
      <c r="I155" s="1">
        <v>4.0999999999999996</v>
      </c>
      <c r="J155" s="1">
        <f t="shared" si="9"/>
        <v>4285000</v>
      </c>
      <c r="K155" s="1">
        <v>200670</v>
      </c>
      <c r="M155" s="1">
        <v>99.566999999999993</v>
      </c>
    </row>
    <row r="156" spans="1:13" x14ac:dyDescent="0.35">
      <c r="A156" t="s">
        <v>181</v>
      </c>
      <c r="B156" s="1" t="s">
        <v>182</v>
      </c>
      <c r="C156" s="1">
        <v>2006</v>
      </c>
      <c r="E156" s="1" t="s">
        <v>190</v>
      </c>
      <c r="F156" s="1">
        <v>2021</v>
      </c>
      <c r="G156" s="1" t="s">
        <v>191</v>
      </c>
      <c r="H156" s="1">
        <v>540000</v>
      </c>
      <c r="I156" s="1">
        <v>4.1500000000000004</v>
      </c>
      <c r="J156" s="1">
        <f t="shared" si="9"/>
        <v>3745000</v>
      </c>
      <c r="K156" s="1">
        <v>179555</v>
      </c>
      <c r="M156" s="1">
        <v>99.659000000000006</v>
      </c>
    </row>
    <row r="157" spans="1:13" x14ac:dyDescent="0.35">
      <c r="A157" t="s">
        <v>181</v>
      </c>
      <c r="B157" s="1" t="s">
        <v>182</v>
      </c>
      <c r="C157" s="1">
        <v>2006</v>
      </c>
      <c r="E157" s="1" t="s">
        <v>190</v>
      </c>
      <c r="F157" s="1">
        <v>2022</v>
      </c>
      <c r="G157" s="1" t="s">
        <v>191</v>
      </c>
      <c r="H157" s="1">
        <v>560000</v>
      </c>
      <c r="I157" s="1">
        <v>4.1500000000000004</v>
      </c>
      <c r="J157" s="1">
        <f t="shared" si="9"/>
        <v>3185000</v>
      </c>
      <c r="K157" s="1">
        <v>157145</v>
      </c>
      <c r="M157" s="1">
        <v>99.41</v>
      </c>
    </row>
    <row r="158" spans="1:13" x14ac:dyDescent="0.35">
      <c r="A158" t="s">
        <v>181</v>
      </c>
      <c r="B158" s="1" t="s">
        <v>182</v>
      </c>
      <c r="C158" s="1">
        <v>2006</v>
      </c>
      <c r="E158" s="1" t="s">
        <v>190</v>
      </c>
      <c r="F158" s="1">
        <v>2023</v>
      </c>
      <c r="G158" s="1" t="s">
        <v>191</v>
      </c>
      <c r="H158" s="1">
        <v>585000</v>
      </c>
      <c r="I158" s="1">
        <v>4.2</v>
      </c>
      <c r="J158" s="1">
        <f t="shared" si="9"/>
        <v>2600000</v>
      </c>
      <c r="K158" s="1">
        <v>133905</v>
      </c>
      <c r="M158" s="1">
        <v>99.682000000000002</v>
      </c>
    </row>
    <row r="159" spans="1:13" x14ac:dyDescent="0.35">
      <c r="A159" t="s">
        <v>181</v>
      </c>
      <c r="B159" s="1" t="s">
        <v>182</v>
      </c>
      <c r="C159" s="1">
        <v>2006</v>
      </c>
      <c r="E159" s="1" t="s">
        <v>190</v>
      </c>
      <c r="F159" s="1">
        <v>2024</v>
      </c>
      <c r="G159" s="1" t="s">
        <v>191</v>
      </c>
      <c r="H159" s="1">
        <v>610000</v>
      </c>
      <c r="I159" s="1">
        <v>4.2</v>
      </c>
      <c r="J159" s="1">
        <f t="shared" si="9"/>
        <v>1990000</v>
      </c>
      <c r="K159" s="1">
        <v>109335</v>
      </c>
      <c r="M159" s="1">
        <v>99.741</v>
      </c>
    </row>
    <row r="160" spans="1:13" x14ac:dyDescent="0.35">
      <c r="A160" t="s">
        <v>181</v>
      </c>
      <c r="B160" s="1" t="s">
        <v>182</v>
      </c>
      <c r="C160" s="1">
        <v>2006</v>
      </c>
      <c r="E160" s="1" t="s">
        <v>190</v>
      </c>
      <c r="F160" s="1">
        <v>2025</v>
      </c>
      <c r="G160" s="1" t="s">
        <v>191</v>
      </c>
      <c r="H160" s="1">
        <v>635000</v>
      </c>
      <c r="I160" s="1">
        <v>4.2</v>
      </c>
      <c r="J160" s="1">
        <f t="shared" si="9"/>
        <v>1355000</v>
      </c>
      <c r="K160" s="1">
        <v>83715</v>
      </c>
      <c r="M160" s="1">
        <v>99.602000000000004</v>
      </c>
    </row>
    <row r="161" spans="1:13" x14ac:dyDescent="0.35">
      <c r="A161" t="s">
        <v>181</v>
      </c>
      <c r="B161" s="1" t="s">
        <v>182</v>
      </c>
      <c r="C161" s="1">
        <v>2006</v>
      </c>
      <c r="E161" s="1" t="s">
        <v>190</v>
      </c>
      <c r="F161" s="1">
        <v>2026</v>
      </c>
      <c r="G161" s="1" t="s">
        <v>191</v>
      </c>
      <c r="H161" s="1">
        <v>660000</v>
      </c>
      <c r="I161" s="1">
        <v>4.2</v>
      </c>
      <c r="J161" s="1">
        <f t="shared" si="9"/>
        <v>695000</v>
      </c>
      <c r="K161" s="1">
        <v>57045</v>
      </c>
      <c r="M161" s="1">
        <v>99.32</v>
      </c>
    </row>
    <row r="162" spans="1:13" x14ac:dyDescent="0.35">
      <c r="A162" t="s">
        <v>181</v>
      </c>
      <c r="B162" s="1" t="s">
        <v>182</v>
      </c>
      <c r="C162" s="1">
        <v>2006</v>
      </c>
      <c r="E162" s="1" t="s">
        <v>190</v>
      </c>
      <c r="F162" s="1">
        <v>2027</v>
      </c>
      <c r="G162" s="1" t="s">
        <v>191</v>
      </c>
      <c r="H162" s="1">
        <v>690000</v>
      </c>
      <c r="I162" s="1">
        <v>4.25</v>
      </c>
      <c r="J162" s="1">
        <f t="shared" si="9"/>
        <v>5000</v>
      </c>
      <c r="K162" s="1">
        <v>29325</v>
      </c>
      <c r="M162" s="1">
        <v>99.715999999999994</v>
      </c>
    </row>
    <row r="163" spans="1:13" x14ac:dyDescent="0.35">
      <c r="A163" t="s">
        <v>181</v>
      </c>
      <c r="B163" s="1" t="s">
        <v>182</v>
      </c>
      <c r="C163" s="1">
        <v>2005</v>
      </c>
      <c r="E163" s="1" t="s">
        <v>190</v>
      </c>
      <c r="F163" s="1">
        <v>2005</v>
      </c>
      <c r="G163" s="1" t="s">
        <v>191</v>
      </c>
      <c r="K163" s="1">
        <v>265527.11</v>
      </c>
    </row>
    <row r="164" spans="1:13" x14ac:dyDescent="0.35">
      <c r="A164" t="s">
        <v>181</v>
      </c>
      <c r="B164" s="1" t="s">
        <v>182</v>
      </c>
      <c r="C164" s="1">
        <v>2005</v>
      </c>
      <c r="E164" s="1" t="s">
        <v>190</v>
      </c>
      <c r="F164" s="1">
        <v>2006</v>
      </c>
      <c r="G164" s="1" t="s">
        <v>191</v>
      </c>
      <c r="K164" s="1">
        <v>373397.5</v>
      </c>
    </row>
    <row r="165" spans="1:13" x14ac:dyDescent="0.35">
      <c r="A165" t="s">
        <v>181</v>
      </c>
      <c r="B165" s="1" t="s">
        <v>182</v>
      </c>
      <c r="C165" s="1">
        <v>2005</v>
      </c>
      <c r="E165" s="1" t="s">
        <v>190</v>
      </c>
      <c r="F165" s="1">
        <v>2007</v>
      </c>
      <c r="G165" s="1" t="s">
        <v>191</v>
      </c>
      <c r="H165" s="1">
        <v>5000</v>
      </c>
      <c r="I165" s="1">
        <v>3</v>
      </c>
      <c r="J165" s="1">
        <f>9700000-5000</f>
        <v>9695000</v>
      </c>
      <c r="K165" s="1">
        <v>373397.5</v>
      </c>
      <c r="L165" s="1">
        <v>2.4</v>
      </c>
      <c r="M165" s="1">
        <v>101.563</v>
      </c>
    </row>
    <row r="166" spans="1:13" x14ac:dyDescent="0.35">
      <c r="A166" t="s">
        <v>181</v>
      </c>
      <c r="B166" s="1" t="s">
        <v>182</v>
      </c>
      <c r="C166" s="1">
        <v>2005</v>
      </c>
      <c r="E166" s="1" t="s">
        <v>190</v>
      </c>
      <c r="F166" s="1">
        <v>2008</v>
      </c>
      <c r="G166" s="1" t="s">
        <v>191</v>
      </c>
      <c r="H166" s="1">
        <v>5000</v>
      </c>
      <c r="I166" s="1">
        <v>3</v>
      </c>
      <c r="J166" s="1">
        <f>J165-H166</f>
        <v>9690000</v>
      </c>
      <c r="K166" s="1">
        <v>373397.5</v>
      </c>
      <c r="L166" s="1">
        <v>2.5499999999999998</v>
      </c>
      <c r="M166" s="1">
        <v>101.581</v>
      </c>
    </row>
    <row r="167" spans="1:13" x14ac:dyDescent="0.35">
      <c r="A167" t="s">
        <v>181</v>
      </c>
      <c r="B167" s="1" t="s">
        <v>182</v>
      </c>
      <c r="C167" s="1">
        <v>2005</v>
      </c>
      <c r="E167" s="1" t="s">
        <v>190</v>
      </c>
      <c r="F167" s="1">
        <v>2009</v>
      </c>
      <c r="G167" s="1" t="s">
        <v>191</v>
      </c>
      <c r="H167" s="1">
        <v>220000</v>
      </c>
      <c r="I167" s="1">
        <v>3</v>
      </c>
      <c r="J167" s="1">
        <f t="shared" ref="J167:J183" si="10">J166-H167</f>
        <v>9470000</v>
      </c>
      <c r="K167" s="1">
        <v>373397.5</v>
      </c>
      <c r="L167" s="1">
        <v>2.7</v>
      </c>
      <c r="M167" s="1">
        <v>101.316</v>
      </c>
    </row>
    <row r="168" spans="1:13" x14ac:dyDescent="0.35">
      <c r="A168" t="s">
        <v>181</v>
      </c>
      <c r="B168" s="1" t="s">
        <v>182</v>
      </c>
      <c r="C168" s="1">
        <v>2005</v>
      </c>
      <c r="E168" s="1" t="s">
        <v>190</v>
      </c>
      <c r="F168" s="1">
        <v>2010</v>
      </c>
      <c r="G168" s="1" t="s">
        <v>191</v>
      </c>
      <c r="H168" s="1">
        <v>235000</v>
      </c>
      <c r="I168" s="1">
        <v>3.25</v>
      </c>
      <c r="J168" s="1">
        <f t="shared" si="10"/>
        <v>9235000</v>
      </c>
      <c r="K168" s="1">
        <v>366497.5</v>
      </c>
      <c r="L168" s="1">
        <v>2.915</v>
      </c>
      <c r="M168" s="1">
        <v>101.748</v>
      </c>
    </row>
    <row r="169" spans="1:13" x14ac:dyDescent="0.35">
      <c r="A169" t="s">
        <v>181</v>
      </c>
      <c r="B169" s="1" t="s">
        <v>182</v>
      </c>
      <c r="C169" s="1">
        <v>2005</v>
      </c>
      <c r="E169" s="1" t="s">
        <v>190</v>
      </c>
      <c r="F169" s="1">
        <v>2011</v>
      </c>
      <c r="G169" s="1" t="s">
        <v>191</v>
      </c>
      <c r="H169" s="1">
        <v>180000</v>
      </c>
      <c r="I169" s="1">
        <v>3.25</v>
      </c>
      <c r="J169" s="1">
        <f t="shared" si="10"/>
        <v>9055000</v>
      </c>
      <c r="K169" s="1">
        <v>358860</v>
      </c>
      <c r="L169" s="1">
        <v>3.105</v>
      </c>
      <c r="M169" s="1">
        <v>100.86799999999999</v>
      </c>
    </row>
    <row r="170" spans="1:13" x14ac:dyDescent="0.35">
      <c r="A170" t="s">
        <v>181</v>
      </c>
      <c r="B170" s="1" t="s">
        <v>182</v>
      </c>
      <c r="C170" s="1">
        <v>2005</v>
      </c>
      <c r="E170" s="1" t="s">
        <v>190</v>
      </c>
      <c r="F170" s="1">
        <v>2012</v>
      </c>
      <c r="G170" s="1" t="s">
        <v>191</v>
      </c>
      <c r="H170" s="1">
        <v>195000</v>
      </c>
      <c r="I170" s="1">
        <v>3.25</v>
      </c>
      <c r="J170" s="1">
        <f t="shared" si="10"/>
        <v>8860000</v>
      </c>
      <c r="K170" s="1">
        <v>353010</v>
      </c>
      <c r="L170" s="1">
        <v>3.1859999999999999</v>
      </c>
      <c r="M170" s="1">
        <v>100.431</v>
      </c>
    </row>
    <row r="171" spans="1:13" x14ac:dyDescent="0.35">
      <c r="A171" t="s">
        <v>181</v>
      </c>
      <c r="B171" s="1" t="s">
        <v>182</v>
      </c>
      <c r="C171" s="1">
        <v>2005</v>
      </c>
      <c r="E171" s="1" t="s">
        <v>190</v>
      </c>
      <c r="F171" s="1">
        <v>2013</v>
      </c>
      <c r="G171" s="1" t="s">
        <v>191</v>
      </c>
      <c r="H171" s="1">
        <v>210000</v>
      </c>
      <c r="I171" s="1">
        <v>3.25</v>
      </c>
      <c r="J171" s="1">
        <f t="shared" si="10"/>
        <v>8650000</v>
      </c>
      <c r="K171" s="1">
        <v>346672.5</v>
      </c>
      <c r="L171" s="1">
        <v>3.3</v>
      </c>
      <c r="M171" s="1">
        <v>99.62</v>
      </c>
    </row>
    <row r="172" spans="1:13" x14ac:dyDescent="0.35">
      <c r="A172" t="s">
        <v>181</v>
      </c>
      <c r="B172" s="1" t="s">
        <v>182</v>
      </c>
      <c r="C172" s="1">
        <v>2005</v>
      </c>
      <c r="E172" s="1" t="s">
        <v>190</v>
      </c>
      <c r="F172" s="1">
        <v>2014</v>
      </c>
      <c r="G172" s="1" t="s">
        <v>191</v>
      </c>
      <c r="H172" s="1">
        <v>615000</v>
      </c>
      <c r="I172" s="1">
        <v>3.5</v>
      </c>
      <c r="J172" s="1">
        <f t="shared" si="10"/>
        <v>8035000</v>
      </c>
      <c r="K172" s="1">
        <v>339847.5</v>
      </c>
      <c r="L172" s="1">
        <v>3.4470000000000001</v>
      </c>
      <c r="M172" s="1">
        <v>100.428</v>
      </c>
    </row>
    <row r="173" spans="1:13" x14ac:dyDescent="0.35">
      <c r="A173" t="s">
        <v>181</v>
      </c>
      <c r="B173" s="1" t="s">
        <v>182</v>
      </c>
      <c r="C173" s="1">
        <v>2005</v>
      </c>
      <c r="E173" s="1" t="s">
        <v>190</v>
      </c>
      <c r="F173" s="1">
        <v>2015</v>
      </c>
      <c r="G173" s="1" t="s">
        <v>191</v>
      </c>
      <c r="H173" s="1">
        <v>635000</v>
      </c>
      <c r="I173" s="1">
        <v>3.5</v>
      </c>
      <c r="J173" s="1">
        <f t="shared" si="10"/>
        <v>7400000</v>
      </c>
      <c r="K173" s="1">
        <v>318322.5</v>
      </c>
      <c r="L173" s="1">
        <v>3.55</v>
      </c>
      <c r="M173" s="1">
        <v>99.552999999999997</v>
      </c>
    </row>
    <row r="174" spans="1:13" x14ac:dyDescent="0.35">
      <c r="A174" t="s">
        <v>181</v>
      </c>
      <c r="B174" s="1" t="s">
        <v>182</v>
      </c>
      <c r="C174" s="1">
        <v>2005</v>
      </c>
      <c r="E174" s="1" t="s">
        <v>190</v>
      </c>
      <c r="F174" s="1">
        <v>2016</v>
      </c>
      <c r="G174" s="1" t="s">
        <v>191</v>
      </c>
      <c r="H174" s="1">
        <v>655000</v>
      </c>
      <c r="I174" s="1">
        <v>3.625</v>
      </c>
      <c r="J174" s="1">
        <f t="shared" si="10"/>
        <v>6745000</v>
      </c>
      <c r="K174" s="1">
        <v>296097.5</v>
      </c>
      <c r="L174" s="1">
        <v>3.7</v>
      </c>
      <c r="M174" s="1">
        <v>99.287999999999997</v>
      </c>
    </row>
    <row r="175" spans="1:13" x14ac:dyDescent="0.35">
      <c r="A175" t="s">
        <v>181</v>
      </c>
      <c r="B175" s="1" t="s">
        <v>182</v>
      </c>
      <c r="C175" s="1">
        <v>2005</v>
      </c>
      <c r="E175" s="1" t="s">
        <v>190</v>
      </c>
      <c r="F175" s="1">
        <v>2017</v>
      </c>
      <c r="G175" s="1" t="s">
        <v>191</v>
      </c>
      <c r="H175" s="1">
        <v>720000</v>
      </c>
      <c r="I175" s="1">
        <v>3.75</v>
      </c>
      <c r="J175" s="1">
        <f t="shared" si="10"/>
        <v>6025000</v>
      </c>
      <c r="K175" s="1">
        <v>272373.75</v>
      </c>
      <c r="L175" s="1">
        <v>3.8</v>
      </c>
      <c r="M175" s="1">
        <v>99.495000000000005</v>
      </c>
    </row>
    <row r="176" spans="1:13" x14ac:dyDescent="0.35">
      <c r="A176" t="s">
        <v>181</v>
      </c>
      <c r="B176" s="1" t="s">
        <v>182</v>
      </c>
      <c r="C176" s="1">
        <v>2005</v>
      </c>
      <c r="E176" s="1" t="s">
        <v>190</v>
      </c>
      <c r="F176" s="1">
        <v>2018</v>
      </c>
      <c r="G176" s="1" t="s">
        <v>191</v>
      </c>
      <c r="H176" s="1">
        <v>745000</v>
      </c>
      <c r="I176" s="1">
        <v>4</v>
      </c>
      <c r="J176" s="1">
        <f t="shared" si="10"/>
        <v>5280000</v>
      </c>
      <c r="K176" s="1">
        <v>245353.75</v>
      </c>
      <c r="L176" s="1">
        <v>3.9390000000000001</v>
      </c>
      <c r="M176" s="1">
        <v>100.636</v>
      </c>
    </row>
    <row r="177" spans="1:13" x14ac:dyDescent="0.35">
      <c r="A177" t="s">
        <v>181</v>
      </c>
      <c r="B177" s="1" t="s">
        <v>182</v>
      </c>
      <c r="C177" s="1">
        <v>2005</v>
      </c>
      <c r="E177" s="1" t="s">
        <v>190</v>
      </c>
      <c r="F177" s="1">
        <v>2019</v>
      </c>
      <c r="G177" s="1" t="s">
        <v>191</v>
      </c>
      <c r="H177" s="1">
        <v>780000</v>
      </c>
      <c r="I177" s="1">
        <v>4</v>
      </c>
      <c r="J177" s="1">
        <f t="shared" si="10"/>
        <v>4500000</v>
      </c>
      <c r="K177" s="1">
        <v>215553.75</v>
      </c>
      <c r="L177" s="1">
        <v>3.9620000000000002</v>
      </c>
      <c r="M177" s="1">
        <v>100.42100000000001</v>
      </c>
    </row>
    <row r="178" spans="1:13" x14ac:dyDescent="0.35">
      <c r="A178" t="s">
        <v>181</v>
      </c>
      <c r="B178" s="1" t="s">
        <v>182</v>
      </c>
      <c r="C178" s="1">
        <v>2005</v>
      </c>
      <c r="E178" s="1" t="s">
        <v>190</v>
      </c>
      <c r="F178" s="1">
        <v>2020</v>
      </c>
      <c r="G178" s="1" t="s">
        <v>191</v>
      </c>
      <c r="H178" s="1">
        <v>810000</v>
      </c>
      <c r="I178" s="1">
        <v>4</v>
      </c>
      <c r="J178" s="1">
        <f t="shared" si="10"/>
        <v>3690000</v>
      </c>
      <c r="K178" s="1">
        <v>184353.75</v>
      </c>
      <c r="L178" s="1">
        <v>4</v>
      </c>
      <c r="M178" s="1">
        <v>100</v>
      </c>
    </row>
    <row r="179" spans="1:13" x14ac:dyDescent="0.35">
      <c r="A179" t="s">
        <v>181</v>
      </c>
      <c r="B179" s="1" t="s">
        <v>182</v>
      </c>
      <c r="C179" s="1">
        <v>2005</v>
      </c>
      <c r="E179" s="1" t="s">
        <v>190</v>
      </c>
      <c r="F179" s="1">
        <v>2021</v>
      </c>
      <c r="G179" s="1" t="s">
        <v>191</v>
      </c>
      <c r="H179" s="1">
        <v>855000</v>
      </c>
      <c r="I179" s="1">
        <v>4</v>
      </c>
      <c r="J179" s="1">
        <f t="shared" si="10"/>
        <v>2835000</v>
      </c>
      <c r="K179" s="1">
        <v>151953.75</v>
      </c>
      <c r="L179" s="1">
        <v>4.05</v>
      </c>
      <c r="M179" s="1">
        <v>99.391999999999996</v>
      </c>
    </row>
    <row r="180" spans="1:13" x14ac:dyDescent="0.35">
      <c r="A180" t="s">
        <v>181</v>
      </c>
      <c r="B180" s="1" t="s">
        <v>182</v>
      </c>
      <c r="C180" s="1">
        <v>2005</v>
      </c>
      <c r="E180" s="1" t="s">
        <v>190</v>
      </c>
      <c r="F180" s="1">
        <v>2022</v>
      </c>
      <c r="G180" s="1" t="s">
        <v>191</v>
      </c>
      <c r="H180" s="1">
        <v>860000</v>
      </c>
      <c r="I180" s="1">
        <v>4.125</v>
      </c>
      <c r="J180" s="1">
        <f t="shared" si="10"/>
        <v>1975000</v>
      </c>
      <c r="K180" s="1">
        <v>117753.75</v>
      </c>
      <c r="L180" s="1">
        <v>4.117</v>
      </c>
      <c r="M180" s="1">
        <v>100.101</v>
      </c>
    </row>
    <row r="181" spans="1:13" x14ac:dyDescent="0.35">
      <c r="A181" t="s">
        <v>181</v>
      </c>
      <c r="B181" s="1" t="s">
        <v>182</v>
      </c>
      <c r="C181" s="1">
        <v>2005</v>
      </c>
      <c r="E181" s="1" t="s">
        <v>190</v>
      </c>
      <c r="F181" s="1">
        <v>2023</v>
      </c>
      <c r="G181" s="1" t="s">
        <v>191</v>
      </c>
      <c r="H181" s="1">
        <v>895000</v>
      </c>
      <c r="I181" s="1">
        <v>4.125</v>
      </c>
      <c r="J181" s="1">
        <f t="shared" si="10"/>
        <v>1080000</v>
      </c>
      <c r="K181" s="1">
        <v>82278.75</v>
      </c>
      <c r="L181" s="1">
        <v>4.1500000000000004</v>
      </c>
      <c r="M181" s="1">
        <v>99.671000000000006</v>
      </c>
    </row>
    <row r="182" spans="1:13" x14ac:dyDescent="0.35">
      <c r="A182" t="s">
        <v>181</v>
      </c>
      <c r="B182" s="1" t="s">
        <v>182</v>
      </c>
      <c r="C182" s="1">
        <v>2005</v>
      </c>
      <c r="E182" s="1" t="s">
        <v>190</v>
      </c>
      <c r="F182" s="1">
        <v>2024</v>
      </c>
      <c r="G182" s="1" t="s">
        <v>191</v>
      </c>
      <c r="H182" s="1">
        <v>530000</v>
      </c>
      <c r="I182" s="1">
        <v>4.2</v>
      </c>
      <c r="J182" s="1">
        <f t="shared" si="10"/>
        <v>550000</v>
      </c>
      <c r="K182" s="1">
        <v>45360</v>
      </c>
      <c r="L182" s="1">
        <v>4.2</v>
      </c>
      <c r="M182" s="1">
        <v>100</v>
      </c>
    </row>
    <row r="183" spans="1:13" x14ac:dyDescent="0.35">
      <c r="A183" t="s">
        <v>181</v>
      </c>
      <c r="B183" s="1" t="s">
        <v>182</v>
      </c>
      <c r="C183" s="1">
        <v>2005</v>
      </c>
      <c r="E183" s="1" t="s">
        <v>190</v>
      </c>
      <c r="F183" s="1">
        <v>2025</v>
      </c>
      <c r="G183" s="1" t="s">
        <v>191</v>
      </c>
      <c r="H183" s="1">
        <v>550000</v>
      </c>
      <c r="I183" s="1">
        <v>4.2</v>
      </c>
      <c r="J183" s="1">
        <f t="shared" si="10"/>
        <v>0</v>
      </c>
      <c r="K183" s="1">
        <v>23100</v>
      </c>
      <c r="L183" s="1">
        <v>4.25</v>
      </c>
      <c r="M183" s="1">
        <v>99.31</v>
      </c>
    </row>
    <row r="184" spans="1:13" x14ac:dyDescent="0.35">
      <c r="A184" t="s">
        <v>181</v>
      </c>
      <c r="B184" s="1" t="s">
        <v>182</v>
      </c>
      <c r="C184" s="1">
        <v>2005</v>
      </c>
      <c r="D184" s="1" t="s">
        <v>185</v>
      </c>
      <c r="E184" s="1" t="s">
        <v>190</v>
      </c>
      <c r="F184" s="1">
        <v>2005</v>
      </c>
      <c r="G184" s="1" t="s">
        <v>191</v>
      </c>
      <c r="H184" s="1">
        <v>60000</v>
      </c>
      <c r="I184" s="1">
        <v>3.25</v>
      </c>
      <c r="J184" s="1">
        <f>3330000-H184</f>
        <v>3270000</v>
      </c>
      <c r="K184" s="1">
        <v>28741</v>
      </c>
      <c r="M184" s="1">
        <v>100.157</v>
      </c>
    </row>
    <row r="185" spans="1:13" x14ac:dyDescent="0.35">
      <c r="A185" t="s">
        <v>181</v>
      </c>
      <c r="B185" s="1" t="s">
        <v>182</v>
      </c>
      <c r="C185" s="1">
        <v>2005</v>
      </c>
      <c r="D185" s="1" t="s">
        <v>185</v>
      </c>
      <c r="E185" s="1" t="s">
        <v>190</v>
      </c>
      <c r="F185" s="1">
        <v>2006</v>
      </c>
      <c r="G185" s="1" t="s">
        <v>191</v>
      </c>
      <c r="H185" s="1">
        <v>155000</v>
      </c>
      <c r="I185" s="1">
        <v>3.25</v>
      </c>
      <c r="J185" s="1">
        <f>J184-H185</f>
        <v>3115000</v>
      </c>
      <c r="K185" s="1">
        <v>276225</v>
      </c>
      <c r="M185" s="1">
        <v>100.599</v>
      </c>
    </row>
    <row r="186" spans="1:13" x14ac:dyDescent="0.35">
      <c r="A186" t="s">
        <v>181</v>
      </c>
      <c r="B186" s="1" t="s">
        <v>182</v>
      </c>
      <c r="C186" s="1">
        <v>2005</v>
      </c>
      <c r="D186" s="1" t="s">
        <v>185</v>
      </c>
      <c r="E186" s="1" t="s">
        <v>190</v>
      </c>
      <c r="F186" s="1">
        <v>2007</v>
      </c>
      <c r="G186" s="1" t="s">
        <v>191</v>
      </c>
      <c r="H186" s="1">
        <v>165000</v>
      </c>
      <c r="I186" s="1">
        <v>3.25</v>
      </c>
      <c r="J186" s="1">
        <f t="shared" ref="J186:J200" si="11">J185-H186</f>
        <v>2950000</v>
      </c>
      <c r="K186" s="1">
        <v>281187</v>
      </c>
      <c r="M186" s="1">
        <v>100.85599999999999</v>
      </c>
    </row>
    <row r="187" spans="1:13" x14ac:dyDescent="0.35">
      <c r="A187" t="s">
        <v>181</v>
      </c>
      <c r="B187" s="1" t="s">
        <v>182</v>
      </c>
      <c r="C187" s="1">
        <v>2005</v>
      </c>
      <c r="D187" s="1" t="s">
        <v>185</v>
      </c>
      <c r="E187" s="1" t="s">
        <v>190</v>
      </c>
      <c r="F187" s="1">
        <v>2008</v>
      </c>
      <c r="G187" s="1" t="s">
        <v>191</v>
      </c>
      <c r="H187" s="1">
        <v>165000</v>
      </c>
      <c r="I187" s="1">
        <v>3.25</v>
      </c>
      <c r="J187" s="1">
        <f t="shared" si="11"/>
        <v>2785000</v>
      </c>
      <c r="K187" s="1">
        <v>275825</v>
      </c>
      <c r="M187" s="1">
        <v>100.91500000000001</v>
      </c>
    </row>
    <row r="188" spans="1:13" x14ac:dyDescent="0.35">
      <c r="A188" t="s">
        <v>181</v>
      </c>
      <c r="B188" s="1" t="s">
        <v>182</v>
      </c>
      <c r="C188" s="1">
        <v>2005</v>
      </c>
      <c r="D188" s="1" t="s">
        <v>185</v>
      </c>
      <c r="E188" s="1" t="s">
        <v>190</v>
      </c>
      <c r="F188" s="1">
        <v>2009</v>
      </c>
      <c r="G188" s="1" t="s">
        <v>191</v>
      </c>
      <c r="H188" s="1">
        <v>170000</v>
      </c>
      <c r="I188" s="1">
        <v>3.25</v>
      </c>
      <c r="J188" s="1">
        <f t="shared" si="11"/>
        <v>2615000</v>
      </c>
      <c r="K188" s="1">
        <v>275462</v>
      </c>
      <c r="M188" s="1">
        <v>100.785</v>
      </c>
    </row>
    <row r="189" spans="1:13" x14ac:dyDescent="0.35">
      <c r="A189" t="s">
        <v>181</v>
      </c>
      <c r="B189" s="1" t="s">
        <v>182</v>
      </c>
      <c r="C189" s="1">
        <v>2005</v>
      </c>
      <c r="D189" s="1" t="s">
        <v>185</v>
      </c>
      <c r="E189" s="1" t="s">
        <v>190</v>
      </c>
      <c r="F189" s="1">
        <v>2010</v>
      </c>
      <c r="G189" s="1" t="s">
        <v>191</v>
      </c>
      <c r="H189" s="1">
        <v>175000</v>
      </c>
      <c r="I189" s="1">
        <v>3.25</v>
      </c>
      <c r="J189" s="1">
        <f t="shared" si="11"/>
        <v>2440000</v>
      </c>
      <c r="K189" s="1">
        <v>274937</v>
      </c>
      <c r="M189" s="1">
        <v>100.214</v>
      </c>
    </row>
    <row r="190" spans="1:13" x14ac:dyDescent="0.35">
      <c r="A190" t="s">
        <v>181</v>
      </c>
      <c r="B190" s="1" t="s">
        <v>182</v>
      </c>
      <c r="C190" s="1">
        <v>2005</v>
      </c>
      <c r="D190" s="1" t="s">
        <v>185</v>
      </c>
      <c r="E190" s="1" t="s">
        <v>190</v>
      </c>
      <c r="F190" s="1">
        <v>2011</v>
      </c>
      <c r="G190" s="1" t="s">
        <v>191</v>
      </c>
      <c r="H190" s="1">
        <v>185000</v>
      </c>
      <c r="I190" s="1">
        <v>3.25</v>
      </c>
      <c r="J190" s="1">
        <f t="shared" si="11"/>
        <v>2255000</v>
      </c>
      <c r="K190" s="1">
        <v>279250</v>
      </c>
      <c r="M190" s="1">
        <v>99.438000000000002</v>
      </c>
    </row>
    <row r="191" spans="1:13" x14ac:dyDescent="0.35">
      <c r="A191" t="s">
        <v>181</v>
      </c>
      <c r="B191" s="1" t="s">
        <v>182</v>
      </c>
      <c r="C191" s="1">
        <v>2005</v>
      </c>
      <c r="D191" s="1" t="s">
        <v>185</v>
      </c>
      <c r="E191" s="1" t="s">
        <v>190</v>
      </c>
      <c r="F191" s="1">
        <v>2012</v>
      </c>
      <c r="G191" s="1" t="s">
        <v>191</v>
      </c>
      <c r="H191" s="1">
        <v>190000</v>
      </c>
      <c r="I191" s="1">
        <v>3.4</v>
      </c>
      <c r="J191" s="1">
        <f t="shared" si="11"/>
        <v>2065000</v>
      </c>
      <c r="K191" s="1">
        <v>278237</v>
      </c>
      <c r="M191" s="1">
        <v>99.361999999999995</v>
      </c>
    </row>
    <row r="192" spans="1:13" x14ac:dyDescent="0.35">
      <c r="A192" t="s">
        <v>181</v>
      </c>
      <c r="B192" s="1" t="s">
        <v>182</v>
      </c>
      <c r="C192" s="1">
        <v>2005</v>
      </c>
      <c r="D192" s="1" t="s">
        <v>185</v>
      </c>
      <c r="E192" s="1" t="s">
        <v>190</v>
      </c>
      <c r="F192" s="1">
        <v>2013</v>
      </c>
      <c r="G192" s="1" t="s">
        <v>191</v>
      </c>
      <c r="H192" s="1">
        <v>195000</v>
      </c>
      <c r="I192" s="1">
        <v>3.55</v>
      </c>
      <c r="J192" s="1">
        <f t="shared" si="11"/>
        <v>1870000</v>
      </c>
      <c r="K192" s="1">
        <v>276777</v>
      </c>
      <c r="M192" s="1">
        <v>99.29</v>
      </c>
    </row>
    <row r="193" spans="1:13" x14ac:dyDescent="0.35">
      <c r="A193" t="s">
        <v>181</v>
      </c>
      <c r="B193" s="1" t="s">
        <v>182</v>
      </c>
      <c r="C193" s="1">
        <v>2005</v>
      </c>
      <c r="D193" s="1" t="s">
        <v>185</v>
      </c>
      <c r="E193" s="1" t="s">
        <v>190</v>
      </c>
      <c r="F193" s="1">
        <v>2014</v>
      </c>
      <c r="G193" s="1" t="s">
        <v>191</v>
      </c>
      <c r="H193" s="1">
        <v>205000</v>
      </c>
      <c r="I193" s="1">
        <v>3.65</v>
      </c>
      <c r="J193" s="1">
        <f t="shared" si="11"/>
        <v>1665000</v>
      </c>
      <c r="K193" s="1">
        <v>279855</v>
      </c>
      <c r="M193" s="1">
        <v>99.221000000000004</v>
      </c>
    </row>
    <row r="194" spans="1:13" x14ac:dyDescent="0.35">
      <c r="A194" t="s">
        <v>181</v>
      </c>
      <c r="B194" s="1" t="s">
        <v>182</v>
      </c>
      <c r="C194" s="1">
        <v>2005</v>
      </c>
      <c r="D194" s="1" t="s">
        <v>185</v>
      </c>
      <c r="E194" s="1" t="s">
        <v>190</v>
      </c>
      <c r="F194" s="1">
        <v>2015</v>
      </c>
      <c r="G194" s="1" t="s">
        <v>191</v>
      </c>
      <c r="H194" s="1">
        <v>210000</v>
      </c>
      <c r="I194" s="1">
        <v>3.75</v>
      </c>
      <c r="J194" s="1">
        <f t="shared" si="11"/>
        <v>1455000</v>
      </c>
      <c r="K194" s="1">
        <v>277373</v>
      </c>
      <c r="M194" s="1">
        <v>99.156000000000006</v>
      </c>
    </row>
    <row r="195" spans="1:13" x14ac:dyDescent="0.35">
      <c r="A195" t="s">
        <v>181</v>
      </c>
      <c r="B195" s="1" t="s">
        <v>182</v>
      </c>
      <c r="C195" s="1">
        <v>2005</v>
      </c>
      <c r="D195" s="1" t="s">
        <v>185</v>
      </c>
      <c r="E195" s="1" t="s">
        <v>190</v>
      </c>
      <c r="F195" s="1">
        <v>2016</v>
      </c>
      <c r="G195" s="1" t="s">
        <v>191</v>
      </c>
      <c r="H195" s="1">
        <v>220000</v>
      </c>
      <c r="I195" s="1">
        <v>4</v>
      </c>
      <c r="J195" s="1">
        <f t="shared" si="11"/>
        <v>1235000</v>
      </c>
      <c r="K195" s="1">
        <v>279497</v>
      </c>
      <c r="M195" s="1">
        <v>100</v>
      </c>
    </row>
    <row r="196" spans="1:13" x14ac:dyDescent="0.35">
      <c r="A196" t="s">
        <v>181</v>
      </c>
      <c r="B196" s="1" t="s">
        <v>182</v>
      </c>
      <c r="C196" s="1">
        <v>2005</v>
      </c>
      <c r="D196" s="1" t="s">
        <v>185</v>
      </c>
      <c r="E196" s="1" t="s">
        <v>190</v>
      </c>
      <c r="F196" s="1">
        <v>2017</v>
      </c>
      <c r="G196" s="1" t="s">
        <v>191</v>
      </c>
      <c r="H196" s="1">
        <v>225000</v>
      </c>
      <c r="I196" s="1">
        <v>4</v>
      </c>
      <c r="J196" s="1">
        <f t="shared" si="11"/>
        <v>1010000</v>
      </c>
      <c r="K196" s="1">
        <v>275698</v>
      </c>
      <c r="M196" s="1">
        <v>99.516000000000005</v>
      </c>
    </row>
    <row r="197" spans="1:13" x14ac:dyDescent="0.35">
      <c r="A197" t="s">
        <v>181</v>
      </c>
      <c r="B197" s="1" t="s">
        <v>182</v>
      </c>
      <c r="C197" s="1">
        <v>2005</v>
      </c>
      <c r="D197" s="1" t="s">
        <v>185</v>
      </c>
      <c r="E197" s="1" t="s">
        <v>190</v>
      </c>
      <c r="F197" s="1">
        <v>2018</v>
      </c>
      <c r="G197" s="1" t="s">
        <v>191</v>
      </c>
      <c r="H197" s="1">
        <v>240000</v>
      </c>
      <c r="I197" s="1">
        <v>4</v>
      </c>
      <c r="J197" s="1">
        <f t="shared" si="11"/>
        <v>770000</v>
      </c>
      <c r="K197" s="1">
        <v>281698</v>
      </c>
      <c r="M197" s="1">
        <v>99</v>
      </c>
    </row>
    <row r="198" spans="1:13" x14ac:dyDescent="0.35">
      <c r="A198" t="s">
        <v>181</v>
      </c>
      <c r="B198" s="1" t="s">
        <v>182</v>
      </c>
      <c r="C198" s="1">
        <v>2005</v>
      </c>
      <c r="D198" s="1" t="s">
        <v>185</v>
      </c>
      <c r="E198" s="1" t="s">
        <v>190</v>
      </c>
      <c r="F198" s="1">
        <v>2019</v>
      </c>
      <c r="G198" s="1" t="s">
        <v>191</v>
      </c>
      <c r="H198" s="1">
        <v>245000</v>
      </c>
      <c r="I198" s="1">
        <v>4.0999999999999996</v>
      </c>
      <c r="J198" s="1">
        <f t="shared" si="11"/>
        <v>525000</v>
      </c>
      <c r="K198" s="1">
        <v>277098</v>
      </c>
      <c r="M198" s="1">
        <v>99.143000000000001</v>
      </c>
    </row>
    <row r="199" spans="1:13" x14ac:dyDescent="0.35">
      <c r="A199" t="s">
        <v>181</v>
      </c>
      <c r="B199" s="1" t="s">
        <v>182</v>
      </c>
      <c r="C199" s="1">
        <v>2005</v>
      </c>
      <c r="D199" s="1" t="s">
        <v>185</v>
      </c>
      <c r="E199" s="1" t="s">
        <v>190</v>
      </c>
      <c r="F199" s="1">
        <v>2020</v>
      </c>
      <c r="G199" s="1" t="s">
        <v>191</v>
      </c>
      <c r="H199" s="1">
        <v>260000</v>
      </c>
      <c r="I199" s="1">
        <v>4.1500000000000004</v>
      </c>
      <c r="J199" s="1">
        <f t="shared" si="11"/>
        <v>265000</v>
      </c>
      <c r="K199" s="1">
        <v>282053</v>
      </c>
      <c r="M199" s="1">
        <v>99.102000000000004</v>
      </c>
    </row>
    <row r="200" spans="1:13" x14ac:dyDescent="0.35">
      <c r="A200" t="s">
        <v>181</v>
      </c>
      <c r="B200" s="1" t="s">
        <v>182</v>
      </c>
      <c r="C200" s="1">
        <v>2005</v>
      </c>
      <c r="D200" s="1" t="s">
        <v>185</v>
      </c>
      <c r="E200" s="1" t="s">
        <v>190</v>
      </c>
      <c r="F200" s="1">
        <v>2021</v>
      </c>
      <c r="G200" s="1" t="s">
        <v>191</v>
      </c>
      <c r="H200" s="1">
        <v>265000</v>
      </c>
      <c r="I200" s="1">
        <v>4.25</v>
      </c>
      <c r="J200" s="1">
        <f t="shared" si="11"/>
        <v>0</v>
      </c>
      <c r="K200" s="1">
        <v>276262</v>
      </c>
      <c r="M200" s="1">
        <v>99.414000000000001</v>
      </c>
    </row>
    <row r="201" spans="1:13" x14ac:dyDescent="0.35">
      <c r="A201" t="s">
        <v>181</v>
      </c>
      <c r="B201" s="1" t="s">
        <v>182</v>
      </c>
      <c r="C201" s="1">
        <v>2004</v>
      </c>
      <c r="E201" s="1" t="s">
        <v>190</v>
      </c>
      <c r="F201" s="1">
        <v>2004</v>
      </c>
      <c r="G201" s="1" t="s">
        <v>191</v>
      </c>
      <c r="H201" s="1">
        <v>0</v>
      </c>
      <c r="J201" s="1">
        <v>6000000</v>
      </c>
      <c r="K201" s="1" t="s">
        <v>388</v>
      </c>
    </row>
    <row r="202" spans="1:13" x14ac:dyDescent="0.35">
      <c r="A202" t="s">
        <v>181</v>
      </c>
      <c r="B202" s="1" t="s">
        <v>182</v>
      </c>
      <c r="C202" s="1">
        <v>2004</v>
      </c>
      <c r="E202" s="1" t="s">
        <v>190</v>
      </c>
      <c r="F202" s="1">
        <v>2005</v>
      </c>
      <c r="G202" s="1" t="s">
        <v>191</v>
      </c>
      <c r="H202" s="1">
        <v>0</v>
      </c>
      <c r="J202" s="1">
        <v>6000000</v>
      </c>
      <c r="K202" s="1">
        <v>210149</v>
      </c>
    </row>
    <row r="203" spans="1:13" x14ac:dyDescent="0.35">
      <c r="A203" t="s">
        <v>181</v>
      </c>
      <c r="B203" s="1" t="s">
        <v>182</v>
      </c>
      <c r="C203" s="1">
        <v>2004</v>
      </c>
      <c r="E203" s="1" t="s">
        <v>190</v>
      </c>
      <c r="F203" s="1">
        <v>2006</v>
      </c>
      <c r="G203" s="1" t="s">
        <v>191</v>
      </c>
      <c r="H203" s="1">
        <v>0</v>
      </c>
      <c r="J203" s="1">
        <v>6000000</v>
      </c>
      <c r="K203" s="1">
        <v>218653</v>
      </c>
    </row>
    <row r="204" spans="1:13" x14ac:dyDescent="0.35">
      <c r="A204" t="s">
        <v>181</v>
      </c>
      <c r="B204" s="1" t="s">
        <v>182</v>
      </c>
      <c r="C204" s="1">
        <v>2004</v>
      </c>
      <c r="E204" s="1" t="s">
        <v>190</v>
      </c>
      <c r="F204" s="1">
        <v>2007</v>
      </c>
      <c r="G204" s="1" t="s">
        <v>191</v>
      </c>
      <c r="H204" s="1">
        <v>300000</v>
      </c>
      <c r="I204" s="1">
        <v>2.75</v>
      </c>
      <c r="J204" s="1">
        <f>6000000-H204</f>
        <v>5700000</v>
      </c>
      <c r="K204" s="1">
        <v>218653</v>
      </c>
      <c r="M204" s="1">
        <v>101.56699999999999</v>
      </c>
    </row>
    <row r="205" spans="1:13" x14ac:dyDescent="0.35">
      <c r="A205" t="s">
        <v>181</v>
      </c>
      <c r="B205" s="1" t="s">
        <v>182</v>
      </c>
      <c r="C205" s="1">
        <v>2004</v>
      </c>
      <c r="E205" s="1" t="s">
        <v>190</v>
      </c>
      <c r="F205" s="1">
        <v>2008</v>
      </c>
      <c r="G205" s="1" t="s">
        <v>191</v>
      </c>
      <c r="H205" s="1">
        <v>300000</v>
      </c>
      <c r="I205" s="1">
        <v>2.75</v>
      </c>
      <c r="J205" s="1">
        <f>J204-H205</f>
        <v>5400000</v>
      </c>
      <c r="K205" s="1">
        <v>210402</v>
      </c>
      <c r="M205" s="1">
        <v>101.125</v>
      </c>
    </row>
    <row r="206" spans="1:13" x14ac:dyDescent="0.35">
      <c r="A206" t="s">
        <v>181</v>
      </c>
      <c r="B206" s="1" t="s">
        <v>182</v>
      </c>
      <c r="C206" s="1">
        <v>2004</v>
      </c>
      <c r="E206" s="1" t="s">
        <v>190</v>
      </c>
      <c r="F206" s="1">
        <v>2009</v>
      </c>
      <c r="G206" s="1" t="s">
        <v>191</v>
      </c>
      <c r="H206" s="1">
        <v>300000</v>
      </c>
      <c r="I206" s="1">
        <v>3</v>
      </c>
      <c r="J206" s="1">
        <f t="shared" ref="J206:J220" si="12">J205-H206</f>
        <v>5100000</v>
      </c>
      <c r="K206" s="1">
        <v>202152</v>
      </c>
      <c r="M206" s="1">
        <v>101.151</v>
      </c>
    </row>
    <row r="207" spans="1:13" x14ac:dyDescent="0.35">
      <c r="A207" t="s">
        <v>181</v>
      </c>
      <c r="B207" s="1" t="s">
        <v>182</v>
      </c>
      <c r="C207" s="1">
        <v>2004</v>
      </c>
      <c r="E207" s="1" t="s">
        <v>190</v>
      </c>
      <c r="F207" s="1">
        <v>2010</v>
      </c>
      <c r="G207" s="1" t="s">
        <v>191</v>
      </c>
      <c r="H207" s="1">
        <v>300000</v>
      </c>
      <c r="I207" s="1">
        <v>3</v>
      </c>
      <c r="J207" s="1">
        <f t="shared" si="12"/>
        <v>4800000</v>
      </c>
      <c r="K207" s="1">
        <v>193152</v>
      </c>
      <c r="M207" s="1">
        <v>100</v>
      </c>
    </row>
    <row r="208" spans="1:13" x14ac:dyDescent="0.35">
      <c r="A208" t="s">
        <v>181</v>
      </c>
      <c r="B208" s="1" t="s">
        <v>182</v>
      </c>
      <c r="C208" s="1">
        <v>2004</v>
      </c>
      <c r="E208" s="1" t="s">
        <v>190</v>
      </c>
      <c r="F208" s="1">
        <v>2011</v>
      </c>
      <c r="G208" s="1" t="s">
        <v>191</v>
      </c>
      <c r="H208" s="1">
        <v>300000</v>
      </c>
      <c r="I208" s="1">
        <v>3</v>
      </c>
      <c r="J208" s="1">
        <f t="shared" si="12"/>
        <v>4500000</v>
      </c>
      <c r="K208" s="1">
        <v>184152</v>
      </c>
      <c r="M208" s="1">
        <v>99.067999999999998</v>
      </c>
    </row>
    <row r="209" spans="1:13" x14ac:dyDescent="0.35">
      <c r="A209" t="s">
        <v>181</v>
      </c>
      <c r="B209" s="1" t="s">
        <v>182</v>
      </c>
      <c r="C209" s="1">
        <v>2004</v>
      </c>
      <c r="E209" s="1" t="s">
        <v>190</v>
      </c>
      <c r="F209" s="1">
        <v>2012</v>
      </c>
      <c r="G209" s="1" t="s">
        <v>191</v>
      </c>
      <c r="H209" s="1">
        <v>300000</v>
      </c>
      <c r="I209" s="1">
        <v>3.25</v>
      </c>
      <c r="J209" s="1">
        <f t="shared" si="12"/>
        <v>4200000</v>
      </c>
      <c r="K209" s="1">
        <v>175153</v>
      </c>
      <c r="M209" s="1">
        <v>99.650999999999996</v>
      </c>
    </row>
    <row r="210" spans="1:13" x14ac:dyDescent="0.35">
      <c r="A210" t="s">
        <v>181</v>
      </c>
      <c r="B210" s="1" t="s">
        <v>182</v>
      </c>
      <c r="C210" s="1">
        <v>2004</v>
      </c>
      <c r="E210" s="1" t="s">
        <v>190</v>
      </c>
      <c r="F210" s="1">
        <v>2013</v>
      </c>
      <c r="G210" s="1" t="s">
        <v>191</v>
      </c>
      <c r="H210" s="1">
        <v>300000</v>
      </c>
      <c r="I210" s="1">
        <v>3.375</v>
      </c>
      <c r="J210" s="1">
        <f t="shared" si="12"/>
        <v>3900000</v>
      </c>
      <c r="K210" s="1">
        <v>165402</v>
      </c>
      <c r="M210" s="1">
        <v>99.424999999999997</v>
      </c>
    </row>
    <row r="211" spans="1:13" x14ac:dyDescent="0.35">
      <c r="A211" t="s">
        <v>181</v>
      </c>
      <c r="B211" s="1" t="s">
        <v>182</v>
      </c>
      <c r="C211" s="1">
        <v>2004</v>
      </c>
      <c r="E211" s="1" t="s">
        <v>190</v>
      </c>
      <c r="F211" s="1">
        <v>2014</v>
      </c>
      <c r="G211" s="1" t="s">
        <v>191</v>
      </c>
      <c r="H211" s="1">
        <v>200000</v>
      </c>
      <c r="I211" s="1">
        <v>3.5</v>
      </c>
      <c r="J211" s="1">
        <f t="shared" si="12"/>
        <v>3700000</v>
      </c>
      <c r="K211" s="1">
        <v>155277</v>
      </c>
      <c r="M211" s="1">
        <v>99.581999999999994</v>
      </c>
    </row>
    <row r="212" spans="1:13" x14ac:dyDescent="0.35">
      <c r="A212" t="s">
        <v>181</v>
      </c>
      <c r="B212" s="1" t="s">
        <v>182</v>
      </c>
      <c r="C212" s="1">
        <v>2004</v>
      </c>
      <c r="E212" s="1" t="s">
        <v>190</v>
      </c>
      <c r="F212" s="1">
        <v>2015</v>
      </c>
      <c r="G212" s="1" t="s">
        <v>191</v>
      </c>
      <c r="H212" s="1">
        <v>210000</v>
      </c>
      <c r="I212" s="1">
        <v>3.6</v>
      </c>
      <c r="J212" s="1">
        <f t="shared" si="12"/>
        <v>3490000</v>
      </c>
      <c r="K212" s="1">
        <v>148278</v>
      </c>
      <c r="M212" s="1">
        <v>99.55</v>
      </c>
    </row>
    <row r="213" spans="1:13" x14ac:dyDescent="0.35">
      <c r="A213" t="s">
        <v>181</v>
      </c>
      <c r="B213" s="1" t="s">
        <v>182</v>
      </c>
      <c r="C213" s="1">
        <v>2004</v>
      </c>
      <c r="E213" s="1" t="s">
        <v>190</v>
      </c>
      <c r="F213" s="1">
        <v>2016</v>
      </c>
      <c r="G213" s="1" t="s">
        <v>191</v>
      </c>
      <c r="H213" s="1">
        <v>225000</v>
      </c>
      <c r="I213" s="1">
        <v>3.7</v>
      </c>
      <c r="J213" s="1">
        <f t="shared" si="12"/>
        <v>3265000</v>
      </c>
      <c r="K213" s="1">
        <v>140718</v>
      </c>
      <c r="M213" s="1">
        <v>99.52</v>
      </c>
    </row>
    <row r="214" spans="1:13" x14ac:dyDescent="0.35">
      <c r="A214" t="s">
        <v>181</v>
      </c>
      <c r="B214" s="1" t="s">
        <v>182</v>
      </c>
      <c r="C214" s="1">
        <v>2004</v>
      </c>
      <c r="E214" s="1" t="s">
        <v>190</v>
      </c>
      <c r="F214" s="1">
        <v>2017</v>
      </c>
      <c r="G214" s="1" t="s">
        <v>191</v>
      </c>
      <c r="H214" s="1">
        <v>425000</v>
      </c>
      <c r="I214" s="1">
        <v>3.75</v>
      </c>
      <c r="J214" s="1">
        <f t="shared" si="12"/>
        <v>2840000</v>
      </c>
      <c r="K214" s="1">
        <v>132392</v>
      </c>
      <c r="M214" s="1">
        <v>99.085999999999999</v>
      </c>
    </row>
    <row r="215" spans="1:13" x14ac:dyDescent="0.35">
      <c r="A215" t="s">
        <v>181</v>
      </c>
      <c r="B215" s="1" t="s">
        <v>182</v>
      </c>
      <c r="C215" s="1">
        <v>2004</v>
      </c>
      <c r="E215" s="1" t="s">
        <v>190</v>
      </c>
      <c r="F215" s="1">
        <v>2018</v>
      </c>
      <c r="G215" s="1" t="s">
        <v>191</v>
      </c>
      <c r="H215" s="1">
        <v>435000</v>
      </c>
      <c r="I215" s="1">
        <v>4</v>
      </c>
      <c r="J215" s="1">
        <f t="shared" si="12"/>
        <v>2405000</v>
      </c>
      <c r="K215" s="1">
        <v>116455</v>
      </c>
      <c r="M215" s="1">
        <v>100.44499999999999</v>
      </c>
    </row>
    <row r="216" spans="1:13" x14ac:dyDescent="0.35">
      <c r="A216" t="s">
        <v>181</v>
      </c>
      <c r="B216" s="1" t="s">
        <v>182</v>
      </c>
      <c r="C216" s="1">
        <v>2004</v>
      </c>
      <c r="E216" s="1" t="s">
        <v>190</v>
      </c>
      <c r="F216" s="1">
        <v>2019</v>
      </c>
      <c r="G216" s="1" t="s">
        <v>191</v>
      </c>
      <c r="H216" s="1">
        <v>455000</v>
      </c>
      <c r="I216" s="1">
        <v>4</v>
      </c>
      <c r="J216" s="1">
        <f t="shared" si="12"/>
        <v>1950000</v>
      </c>
      <c r="K216" s="1">
        <v>99055</v>
      </c>
      <c r="M216" s="1">
        <v>100</v>
      </c>
    </row>
    <row r="217" spans="1:13" x14ac:dyDescent="0.35">
      <c r="A217" t="s">
        <v>181</v>
      </c>
      <c r="B217" s="1" t="s">
        <v>182</v>
      </c>
      <c r="C217" s="1">
        <v>2004</v>
      </c>
      <c r="E217" s="1" t="s">
        <v>190</v>
      </c>
      <c r="F217" s="1">
        <v>2020</v>
      </c>
      <c r="G217" s="1" t="s">
        <v>191</v>
      </c>
      <c r="H217" s="1">
        <v>470000</v>
      </c>
      <c r="I217" s="1">
        <v>4</v>
      </c>
      <c r="J217" s="1">
        <f t="shared" si="12"/>
        <v>1480000</v>
      </c>
      <c r="K217" s="1">
        <v>80855</v>
      </c>
      <c r="M217" s="1">
        <v>99.066000000000003</v>
      </c>
    </row>
    <row r="218" spans="1:13" x14ac:dyDescent="0.35">
      <c r="A218" t="s">
        <v>181</v>
      </c>
      <c r="B218" s="1" t="s">
        <v>182</v>
      </c>
      <c r="C218" s="1">
        <v>2004</v>
      </c>
      <c r="E218" s="1" t="s">
        <v>190</v>
      </c>
      <c r="F218" s="1">
        <v>2021</v>
      </c>
      <c r="G218" s="1" t="s">
        <v>191</v>
      </c>
      <c r="H218" s="1">
        <v>480000</v>
      </c>
      <c r="I218" s="1">
        <v>4.125</v>
      </c>
      <c r="J218" s="1">
        <f t="shared" si="12"/>
        <v>1000000</v>
      </c>
      <c r="K218" s="1">
        <v>62055</v>
      </c>
      <c r="M218" s="1">
        <v>99.695999999999998</v>
      </c>
    </row>
    <row r="219" spans="1:13" x14ac:dyDescent="0.35">
      <c r="A219" t="s">
        <v>181</v>
      </c>
      <c r="B219" s="1" t="s">
        <v>182</v>
      </c>
      <c r="C219" s="1">
        <v>2004</v>
      </c>
      <c r="E219" s="1" t="s">
        <v>190</v>
      </c>
      <c r="F219" s="1">
        <v>2022</v>
      </c>
      <c r="G219" s="1" t="s">
        <v>191</v>
      </c>
      <c r="H219" s="1">
        <v>490000</v>
      </c>
      <c r="I219" s="1">
        <v>4.2</v>
      </c>
      <c r="J219" s="1">
        <f t="shared" si="12"/>
        <v>510000</v>
      </c>
      <c r="K219" s="1">
        <v>42255</v>
      </c>
      <c r="M219" s="1">
        <v>99.373999999999995</v>
      </c>
    </row>
    <row r="220" spans="1:13" x14ac:dyDescent="0.35">
      <c r="A220" t="s">
        <v>181</v>
      </c>
      <c r="B220" s="1" t="s">
        <v>182</v>
      </c>
      <c r="C220" s="1">
        <v>2004</v>
      </c>
      <c r="E220" s="1" t="s">
        <v>190</v>
      </c>
      <c r="F220" s="1">
        <v>2023</v>
      </c>
      <c r="G220" s="1" t="s">
        <v>191</v>
      </c>
      <c r="H220" s="1">
        <v>510000</v>
      </c>
      <c r="I220" s="1">
        <v>4.25</v>
      </c>
      <c r="J220" s="1">
        <f t="shared" si="12"/>
        <v>0</v>
      </c>
      <c r="K220" s="1">
        <v>21675</v>
      </c>
      <c r="M220" s="1">
        <v>99.353999999999999</v>
      </c>
    </row>
    <row r="221" spans="1:13" x14ac:dyDescent="0.35">
      <c r="A221" t="s">
        <v>181</v>
      </c>
      <c r="B221" s="1" t="s">
        <v>182</v>
      </c>
      <c r="C221" s="1">
        <v>2003</v>
      </c>
      <c r="E221" s="1" t="s">
        <v>190</v>
      </c>
      <c r="F221" s="1">
        <v>2003</v>
      </c>
      <c r="G221" s="1" t="s">
        <v>191</v>
      </c>
      <c r="H221" s="1">
        <v>455000</v>
      </c>
      <c r="I221" s="1">
        <v>2</v>
      </c>
      <c r="J221" s="1">
        <f>9955000-H221</f>
        <v>9500000</v>
      </c>
      <c r="K221" s="1">
        <v>66724</v>
      </c>
      <c r="M221" s="1">
        <v>100.226</v>
      </c>
    </row>
    <row r="222" spans="1:13" x14ac:dyDescent="0.35">
      <c r="A222" t="s">
        <v>181</v>
      </c>
      <c r="B222" s="1" t="s">
        <v>182</v>
      </c>
      <c r="C222" s="1">
        <v>2003</v>
      </c>
      <c r="E222" s="1" t="s">
        <v>190</v>
      </c>
      <c r="F222" s="1">
        <v>2004</v>
      </c>
      <c r="G222" s="1" t="s">
        <v>191</v>
      </c>
      <c r="H222" s="1">
        <v>1510000</v>
      </c>
      <c r="I222" s="1">
        <v>2</v>
      </c>
      <c r="J222" s="1">
        <f>J221-H222</f>
        <v>7990000</v>
      </c>
      <c r="K222" s="1">
        <v>257798</v>
      </c>
      <c r="M222" s="1">
        <v>101.21599999999999</v>
      </c>
    </row>
    <row r="223" spans="1:13" x14ac:dyDescent="0.35">
      <c r="A223" t="s">
        <v>181</v>
      </c>
      <c r="B223" s="1" t="s">
        <v>182</v>
      </c>
      <c r="C223" s="1">
        <v>2003</v>
      </c>
      <c r="E223" s="1" t="s">
        <v>190</v>
      </c>
      <c r="F223" s="1">
        <v>2005</v>
      </c>
      <c r="G223" s="1" t="s">
        <v>191</v>
      </c>
      <c r="H223" s="1">
        <v>1540000</v>
      </c>
      <c r="I223" s="1">
        <v>2</v>
      </c>
      <c r="J223" s="1">
        <f t="shared" ref="J223:J231" si="13">J222-H223</f>
        <v>6450000</v>
      </c>
      <c r="K223" s="1">
        <v>227598</v>
      </c>
      <c r="M223" s="1">
        <v>101.31</v>
      </c>
    </row>
    <row r="224" spans="1:13" x14ac:dyDescent="0.35">
      <c r="A224" t="s">
        <v>181</v>
      </c>
      <c r="B224" s="1" t="s">
        <v>182</v>
      </c>
      <c r="C224" s="1">
        <v>2003</v>
      </c>
      <c r="E224" s="1" t="s">
        <v>190</v>
      </c>
      <c r="F224" s="1">
        <v>2006</v>
      </c>
      <c r="G224" s="1" t="s">
        <v>191</v>
      </c>
      <c r="H224" s="1">
        <v>855000</v>
      </c>
      <c r="I224" s="1">
        <v>2</v>
      </c>
      <c r="J224" s="1">
        <f t="shared" si="13"/>
        <v>5595000</v>
      </c>
      <c r="K224" s="1">
        <v>196798</v>
      </c>
      <c r="M224" s="1">
        <v>100.46599999999999</v>
      </c>
    </row>
    <row r="225" spans="1:13" x14ac:dyDescent="0.35">
      <c r="A225" t="s">
        <v>181</v>
      </c>
      <c r="B225" s="1" t="s">
        <v>182</v>
      </c>
      <c r="C225" s="1">
        <v>2003</v>
      </c>
      <c r="E225" s="1" t="s">
        <v>190</v>
      </c>
      <c r="F225" s="1">
        <v>2007</v>
      </c>
      <c r="G225" s="1" t="s">
        <v>191</v>
      </c>
      <c r="H225" s="1">
        <v>740000</v>
      </c>
      <c r="I225" s="1">
        <v>2.25</v>
      </c>
      <c r="J225" s="1">
        <f t="shared" si="13"/>
        <v>4855000</v>
      </c>
      <c r="K225" s="1">
        <v>179697</v>
      </c>
      <c r="M225" s="1">
        <v>99.798000000000002</v>
      </c>
    </row>
    <row r="226" spans="1:13" x14ac:dyDescent="0.35">
      <c r="A226" t="s">
        <v>181</v>
      </c>
      <c r="B226" s="1" t="s">
        <v>182</v>
      </c>
      <c r="C226" s="1">
        <v>2003</v>
      </c>
      <c r="E226" s="1" t="s">
        <v>190</v>
      </c>
      <c r="F226" s="1">
        <v>2008</v>
      </c>
      <c r="G226" s="1" t="s">
        <v>191</v>
      </c>
      <c r="H226" s="1">
        <v>760000</v>
      </c>
      <c r="I226" s="1">
        <v>2.5499999999999998</v>
      </c>
      <c r="J226" s="1">
        <f t="shared" si="13"/>
        <v>4095000</v>
      </c>
      <c r="K226" s="1">
        <v>163048</v>
      </c>
      <c r="M226" s="1">
        <v>99.512</v>
      </c>
    </row>
    <row r="227" spans="1:13" x14ac:dyDescent="0.35">
      <c r="A227" t="s">
        <v>181</v>
      </c>
      <c r="B227" s="1" t="s">
        <v>182</v>
      </c>
      <c r="C227" s="1">
        <v>2003</v>
      </c>
      <c r="E227" s="1" t="s">
        <v>190</v>
      </c>
      <c r="F227" s="1">
        <v>2009</v>
      </c>
      <c r="G227" s="1" t="s">
        <v>191</v>
      </c>
      <c r="H227" s="1">
        <v>770000</v>
      </c>
      <c r="I227" s="1">
        <v>3</v>
      </c>
      <c r="J227" s="1">
        <f t="shared" si="13"/>
        <v>3325000</v>
      </c>
      <c r="K227" s="1">
        <v>143667</v>
      </c>
      <c r="M227" s="1">
        <v>100</v>
      </c>
    </row>
    <row r="228" spans="1:13" x14ac:dyDescent="0.35">
      <c r="A228" t="s">
        <v>181</v>
      </c>
      <c r="B228" s="1" t="s">
        <v>182</v>
      </c>
      <c r="C228" s="1">
        <v>2003</v>
      </c>
      <c r="E228" s="1" t="s">
        <v>190</v>
      </c>
      <c r="F228" s="1">
        <v>2010</v>
      </c>
      <c r="G228" s="1" t="s">
        <v>191</v>
      </c>
      <c r="H228" s="1">
        <v>795000</v>
      </c>
      <c r="I228" s="1">
        <v>3.25</v>
      </c>
      <c r="J228" s="1">
        <f t="shared" si="13"/>
        <v>2530000</v>
      </c>
      <c r="K228" s="1">
        <v>120657</v>
      </c>
      <c r="M228" s="1">
        <v>99.677000000000007</v>
      </c>
    </row>
    <row r="229" spans="1:13" x14ac:dyDescent="0.35">
      <c r="A229" t="s">
        <v>181</v>
      </c>
      <c r="B229" s="1" t="s">
        <v>182</v>
      </c>
      <c r="C229" s="1">
        <v>2003</v>
      </c>
      <c r="E229" s="1" t="s">
        <v>190</v>
      </c>
      <c r="F229" s="1">
        <v>2011</v>
      </c>
      <c r="G229" s="1" t="s">
        <v>191</v>
      </c>
      <c r="H229" s="1">
        <v>830000</v>
      </c>
      <c r="I229" s="1">
        <v>3.55</v>
      </c>
      <c r="J229" s="1">
        <f t="shared" si="13"/>
        <v>1700000</v>
      </c>
      <c r="K229" s="1">
        <v>94730</v>
      </c>
      <c r="M229" s="1">
        <v>99.641999999999996</v>
      </c>
    </row>
    <row r="230" spans="1:13" x14ac:dyDescent="0.35">
      <c r="A230" t="s">
        <v>181</v>
      </c>
      <c r="B230" s="1" t="s">
        <v>182</v>
      </c>
      <c r="C230" s="1">
        <v>2003</v>
      </c>
      <c r="E230" s="1" t="s">
        <v>190</v>
      </c>
      <c r="F230" s="1">
        <v>2012</v>
      </c>
      <c r="G230" s="1" t="s">
        <v>191</v>
      </c>
      <c r="H230" s="1">
        <v>855000</v>
      </c>
      <c r="I230" s="1">
        <v>3.7</v>
      </c>
      <c r="J230" s="1">
        <f t="shared" si="13"/>
        <v>845000</v>
      </c>
      <c r="K230" s="1">
        <v>65265</v>
      </c>
      <c r="M230" s="1">
        <v>99.608000000000004</v>
      </c>
    </row>
    <row r="231" spans="1:13" x14ac:dyDescent="0.35">
      <c r="A231" t="s">
        <v>181</v>
      </c>
      <c r="B231" s="1" t="s">
        <v>182</v>
      </c>
      <c r="C231" s="1">
        <v>2003</v>
      </c>
      <c r="E231" s="1" t="s">
        <v>190</v>
      </c>
      <c r="F231" s="1">
        <v>2013</v>
      </c>
      <c r="G231" s="1" t="s">
        <v>191</v>
      </c>
      <c r="H231" s="1">
        <v>885000</v>
      </c>
      <c r="I231" s="1">
        <v>3.8</v>
      </c>
      <c r="J231" s="1">
        <f t="shared" si="13"/>
        <v>-40000</v>
      </c>
      <c r="K231" s="1">
        <v>33630</v>
      </c>
      <c r="M231" s="1">
        <v>99.575999999999993</v>
      </c>
    </row>
    <row r="232" spans="1:13" x14ac:dyDescent="0.35">
      <c r="A232" t="s">
        <v>181</v>
      </c>
      <c r="B232" s="1" t="s">
        <v>182</v>
      </c>
      <c r="C232" s="1">
        <v>2003</v>
      </c>
      <c r="E232" s="1" t="s">
        <v>190</v>
      </c>
      <c r="F232" s="1">
        <v>2003</v>
      </c>
      <c r="G232" s="1" t="s">
        <v>191</v>
      </c>
      <c r="H232" s="1">
        <v>15000</v>
      </c>
      <c r="I232" s="1">
        <v>1</v>
      </c>
      <c r="J232" s="1">
        <f>4075000-H232</f>
        <v>4060000</v>
      </c>
      <c r="K232" s="1">
        <v>14127</v>
      </c>
      <c r="M232" s="1">
        <v>100</v>
      </c>
    </row>
    <row r="233" spans="1:13" x14ac:dyDescent="0.35">
      <c r="A233" t="s">
        <v>181</v>
      </c>
      <c r="B233" s="1" t="s">
        <v>182</v>
      </c>
      <c r="C233" s="1">
        <v>2003</v>
      </c>
      <c r="E233" s="1" t="s">
        <v>190</v>
      </c>
      <c r="F233" s="1">
        <v>2004</v>
      </c>
      <c r="G233" s="1" t="s">
        <v>191</v>
      </c>
      <c r="H233" s="1">
        <v>55000</v>
      </c>
      <c r="I233" s="1">
        <v>1</v>
      </c>
      <c r="J233" s="1">
        <f>J232-H233</f>
        <v>4005000</v>
      </c>
      <c r="K233" s="1">
        <v>97650</v>
      </c>
      <c r="M233" s="1">
        <v>1.05</v>
      </c>
    </row>
    <row r="234" spans="1:13" x14ac:dyDescent="0.35">
      <c r="A234" t="s">
        <v>181</v>
      </c>
      <c r="B234" s="1" t="s">
        <v>182</v>
      </c>
      <c r="C234" s="1">
        <v>2003</v>
      </c>
      <c r="E234" s="1" t="s">
        <v>190</v>
      </c>
      <c r="F234" s="1">
        <v>2005</v>
      </c>
      <c r="G234" s="1" t="s">
        <v>191</v>
      </c>
      <c r="H234" s="1">
        <v>60000</v>
      </c>
      <c r="I234" s="1">
        <v>1.2</v>
      </c>
      <c r="J234" s="1">
        <f t="shared" ref="J234" si="14">4075000-H234</f>
        <v>4015000</v>
      </c>
      <c r="K234" s="1">
        <v>97100</v>
      </c>
      <c r="M234" s="1">
        <v>1.25</v>
      </c>
    </row>
    <row r="235" spans="1:13" x14ac:dyDescent="0.35">
      <c r="A235" t="s">
        <v>181</v>
      </c>
      <c r="B235" s="1" t="s">
        <v>182</v>
      </c>
      <c r="C235" s="1">
        <v>2003</v>
      </c>
      <c r="E235" s="1" t="s">
        <v>190</v>
      </c>
      <c r="F235" s="1">
        <v>2006</v>
      </c>
      <c r="G235" s="1" t="s">
        <v>191</v>
      </c>
      <c r="H235" s="1">
        <v>770000</v>
      </c>
      <c r="I235" s="1">
        <v>1.5</v>
      </c>
      <c r="J235" s="1">
        <f t="shared" ref="J235" si="15">J234-H235</f>
        <v>3245000</v>
      </c>
      <c r="K235" s="1">
        <v>96380</v>
      </c>
      <c r="M235" s="1">
        <v>1.53</v>
      </c>
    </row>
    <row r="236" spans="1:13" x14ac:dyDescent="0.35">
      <c r="A236" t="s">
        <v>181</v>
      </c>
      <c r="B236" s="1" t="s">
        <v>182</v>
      </c>
      <c r="C236" s="1">
        <v>2003</v>
      </c>
      <c r="E236" s="1" t="s">
        <v>190</v>
      </c>
      <c r="F236" s="1">
        <v>2007</v>
      </c>
      <c r="G236" s="1" t="s">
        <v>191</v>
      </c>
      <c r="H236" s="1">
        <v>915000</v>
      </c>
      <c r="I236" s="1">
        <v>1.85</v>
      </c>
      <c r="J236" s="1">
        <f t="shared" ref="J236" si="16">4075000-H236</f>
        <v>3160000</v>
      </c>
      <c r="K236" s="1">
        <v>84830</v>
      </c>
      <c r="M236" s="1">
        <v>1.92</v>
      </c>
    </row>
    <row r="237" spans="1:13" x14ac:dyDescent="0.35">
      <c r="A237" t="s">
        <v>181</v>
      </c>
      <c r="B237" s="1" t="s">
        <v>182</v>
      </c>
      <c r="C237" s="1">
        <v>2003</v>
      </c>
      <c r="E237" s="1" t="s">
        <v>190</v>
      </c>
      <c r="F237" s="1">
        <v>2008</v>
      </c>
      <c r="G237" s="1" t="s">
        <v>191</v>
      </c>
      <c r="H237" s="1">
        <v>355000</v>
      </c>
      <c r="I237" s="1">
        <v>2.25</v>
      </c>
      <c r="J237" s="1">
        <f t="shared" ref="J237" si="17">J236-H237</f>
        <v>2805000</v>
      </c>
      <c r="K237" s="1">
        <v>67903</v>
      </c>
      <c r="M237" s="1">
        <v>2.27</v>
      </c>
    </row>
    <row r="238" spans="1:13" x14ac:dyDescent="0.35">
      <c r="A238" t="s">
        <v>181</v>
      </c>
      <c r="B238" s="1" t="s">
        <v>182</v>
      </c>
      <c r="C238" s="1">
        <v>2003</v>
      </c>
      <c r="E238" s="1" t="s">
        <v>190</v>
      </c>
      <c r="F238" s="1">
        <v>2009</v>
      </c>
      <c r="G238" s="1" t="s">
        <v>191</v>
      </c>
      <c r="H238" s="1">
        <v>360000</v>
      </c>
      <c r="I238" s="1">
        <v>2.5499999999999998</v>
      </c>
      <c r="J238" s="1">
        <f t="shared" ref="J238" si="18">4075000-H238</f>
        <v>3715000</v>
      </c>
      <c r="K238" s="1">
        <v>59915</v>
      </c>
      <c r="M238" s="1">
        <v>2.62</v>
      </c>
    </row>
    <row r="239" spans="1:13" x14ac:dyDescent="0.35">
      <c r="A239" t="s">
        <v>181</v>
      </c>
      <c r="B239" s="1" t="s">
        <v>182</v>
      </c>
      <c r="C239" s="1">
        <v>2003</v>
      </c>
      <c r="E239" s="1" t="s">
        <v>190</v>
      </c>
      <c r="F239" s="1">
        <v>2010</v>
      </c>
      <c r="G239" s="1" t="s">
        <v>191</v>
      </c>
      <c r="H239" s="1">
        <v>370000</v>
      </c>
      <c r="I239" s="1">
        <v>2.9</v>
      </c>
      <c r="J239" s="1">
        <f t="shared" ref="J239" si="19">J238-H239</f>
        <v>3345000</v>
      </c>
      <c r="K239" s="1">
        <v>50735</v>
      </c>
      <c r="M239" s="1">
        <v>2.99</v>
      </c>
    </row>
    <row r="240" spans="1:13" x14ac:dyDescent="0.35">
      <c r="A240" t="s">
        <v>181</v>
      </c>
      <c r="B240" s="1" t="s">
        <v>182</v>
      </c>
      <c r="C240" s="1">
        <v>2003</v>
      </c>
      <c r="E240" s="1" t="s">
        <v>190</v>
      </c>
      <c r="F240" s="1">
        <v>2011</v>
      </c>
      <c r="G240" s="1" t="s">
        <v>191</v>
      </c>
      <c r="H240" s="1">
        <v>375000</v>
      </c>
      <c r="I240" s="1">
        <v>3.2</v>
      </c>
      <c r="J240" s="1">
        <f t="shared" ref="J240" si="20">4075000-H240</f>
        <v>3700000</v>
      </c>
      <c r="K240" s="1">
        <v>40005</v>
      </c>
      <c r="M240" s="1">
        <v>3.26</v>
      </c>
    </row>
    <row r="241" spans="1:13" x14ac:dyDescent="0.35">
      <c r="A241" t="s">
        <v>181</v>
      </c>
      <c r="B241" s="1" t="s">
        <v>182</v>
      </c>
      <c r="C241" s="1">
        <v>2003</v>
      </c>
      <c r="E241" s="1" t="s">
        <v>190</v>
      </c>
      <c r="F241" s="1">
        <v>2012</v>
      </c>
      <c r="G241" s="1" t="s">
        <v>191</v>
      </c>
      <c r="H241" s="1">
        <v>395000</v>
      </c>
      <c r="I241" s="1">
        <v>3.45</v>
      </c>
      <c r="J241" s="1">
        <f t="shared" ref="J241" si="21">J240-H241</f>
        <v>3305000</v>
      </c>
      <c r="K241" s="1">
        <v>28005</v>
      </c>
      <c r="M241" s="1">
        <v>100</v>
      </c>
    </row>
    <row r="242" spans="1:13" x14ac:dyDescent="0.35">
      <c r="A242" t="s">
        <v>181</v>
      </c>
      <c r="B242" s="1" t="s">
        <v>182</v>
      </c>
      <c r="C242" s="1">
        <v>2003</v>
      </c>
      <c r="E242" s="1" t="s">
        <v>190</v>
      </c>
      <c r="F242" s="1">
        <v>2013</v>
      </c>
      <c r="G242" s="1" t="s">
        <v>191</v>
      </c>
      <c r="H242" s="1">
        <v>405000</v>
      </c>
      <c r="I242" s="1">
        <v>3.55</v>
      </c>
      <c r="J242" s="1">
        <f t="shared" ref="J242" si="22">4075000-H242</f>
        <v>3670000</v>
      </c>
      <c r="K242" s="1">
        <v>14337</v>
      </c>
      <c r="M242" s="1">
        <v>3.57</v>
      </c>
    </row>
    <row r="243" spans="1:13" x14ac:dyDescent="0.35">
      <c r="A243" t="s">
        <v>181</v>
      </c>
      <c r="B243" s="1" t="s">
        <v>182</v>
      </c>
      <c r="C243" s="1">
        <v>2002</v>
      </c>
      <c r="E243" s="1" t="s">
        <v>190</v>
      </c>
      <c r="F243" s="1">
        <v>2002</v>
      </c>
      <c r="G243" s="1" t="s">
        <v>545</v>
      </c>
      <c r="H243" s="1">
        <v>0</v>
      </c>
      <c r="K243" s="1">
        <v>244927</v>
      </c>
    </row>
    <row r="244" spans="1:13" x14ac:dyDescent="0.35">
      <c r="A244" t="s">
        <v>181</v>
      </c>
      <c r="B244" s="1" t="s">
        <v>182</v>
      </c>
      <c r="C244" s="1">
        <v>2002</v>
      </c>
      <c r="E244" s="1" t="s">
        <v>190</v>
      </c>
      <c r="F244" s="1">
        <v>2003</v>
      </c>
      <c r="G244" s="1" t="s">
        <v>546</v>
      </c>
      <c r="H244" s="1">
        <v>0</v>
      </c>
      <c r="K244" s="1">
        <v>449865</v>
      </c>
    </row>
    <row r="245" spans="1:13" x14ac:dyDescent="0.35">
      <c r="A245" t="s">
        <v>181</v>
      </c>
      <c r="B245" s="1" t="s">
        <v>182</v>
      </c>
      <c r="C245" s="1">
        <v>2002</v>
      </c>
      <c r="E245" s="1" t="s">
        <v>190</v>
      </c>
      <c r="F245" s="1">
        <v>2004</v>
      </c>
      <c r="G245" s="1" t="s">
        <v>191</v>
      </c>
      <c r="H245" s="1">
        <v>335000</v>
      </c>
      <c r="I245" s="1">
        <v>2.7</v>
      </c>
      <c r="J245" s="1">
        <f>10000000-H245</f>
        <v>9665000</v>
      </c>
      <c r="K245" s="1">
        <v>449865</v>
      </c>
      <c r="M245" s="1">
        <v>100</v>
      </c>
    </row>
    <row r="246" spans="1:13" x14ac:dyDescent="0.35">
      <c r="A246" t="s">
        <v>181</v>
      </c>
      <c r="B246" s="1" t="s">
        <v>182</v>
      </c>
      <c r="C246" s="1">
        <v>2002</v>
      </c>
      <c r="E246" s="1" t="s">
        <v>190</v>
      </c>
      <c r="F246" s="1">
        <v>2005</v>
      </c>
      <c r="G246" s="1" t="s">
        <v>191</v>
      </c>
      <c r="H246" s="1">
        <v>345000</v>
      </c>
      <c r="I246" s="1">
        <v>3.15</v>
      </c>
      <c r="J246" s="1">
        <f>J245-H246</f>
        <v>9320000</v>
      </c>
      <c r="K246" s="1">
        <v>440820</v>
      </c>
      <c r="M246" s="1">
        <v>100</v>
      </c>
    </row>
    <row r="247" spans="1:13" x14ac:dyDescent="0.35">
      <c r="A247" t="s">
        <v>181</v>
      </c>
      <c r="B247" s="1" t="s">
        <v>182</v>
      </c>
      <c r="C247" s="1">
        <v>2002</v>
      </c>
      <c r="E247" s="1" t="s">
        <v>190</v>
      </c>
      <c r="F247" s="1">
        <v>2006</v>
      </c>
      <c r="G247" s="1" t="s">
        <v>191</v>
      </c>
      <c r="H247" s="1">
        <v>355000</v>
      </c>
      <c r="I247" s="1">
        <v>3.4</v>
      </c>
      <c r="J247" s="1">
        <f t="shared" ref="J247:J264" si="23">J246-H247</f>
        <v>8965000</v>
      </c>
      <c r="K247" s="1">
        <v>429953</v>
      </c>
      <c r="M247" s="1">
        <v>100</v>
      </c>
    </row>
    <row r="248" spans="1:13" x14ac:dyDescent="0.35">
      <c r="A248" t="s">
        <v>181</v>
      </c>
      <c r="B248" s="1" t="s">
        <v>182</v>
      </c>
      <c r="C248" s="1">
        <v>2002</v>
      </c>
      <c r="E248" s="1" t="s">
        <v>190</v>
      </c>
      <c r="F248" s="1">
        <v>2007</v>
      </c>
      <c r="G248" s="1" t="s">
        <v>191</v>
      </c>
      <c r="H248" s="1">
        <v>365000</v>
      </c>
      <c r="I248" s="1">
        <v>3.65</v>
      </c>
      <c r="J248" s="1">
        <f t="shared" si="23"/>
        <v>8600000</v>
      </c>
      <c r="K248" s="1">
        <v>417883</v>
      </c>
      <c r="M248" s="1">
        <v>100</v>
      </c>
    </row>
    <row r="249" spans="1:13" x14ac:dyDescent="0.35">
      <c r="A249" t="s">
        <v>181</v>
      </c>
      <c r="B249" s="1" t="s">
        <v>182</v>
      </c>
      <c r="C249" s="1">
        <v>2002</v>
      </c>
      <c r="E249" s="1" t="s">
        <v>190</v>
      </c>
      <c r="F249" s="1">
        <v>2008</v>
      </c>
      <c r="G249" s="1" t="s">
        <v>191</v>
      </c>
      <c r="H249" s="1">
        <v>380000</v>
      </c>
      <c r="I249" s="1">
        <v>3.9</v>
      </c>
      <c r="J249" s="1">
        <f t="shared" si="23"/>
        <v>8220000</v>
      </c>
      <c r="K249" s="1">
        <v>404560</v>
      </c>
      <c r="M249" s="1">
        <v>100</v>
      </c>
    </row>
    <row r="250" spans="1:13" x14ac:dyDescent="0.35">
      <c r="A250" t="s">
        <v>181</v>
      </c>
      <c r="B250" s="1" t="s">
        <v>182</v>
      </c>
      <c r="C250" s="1">
        <v>2002</v>
      </c>
      <c r="E250" s="1" t="s">
        <v>190</v>
      </c>
      <c r="F250" s="1">
        <v>2009</v>
      </c>
      <c r="G250" s="1" t="s">
        <v>191</v>
      </c>
      <c r="H250" s="1">
        <v>395000</v>
      </c>
      <c r="I250" s="1">
        <v>4</v>
      </c>
      <c r="J250" s="1">
        <f t="shared" si="23"/>
        <v>7825000</v>
      </c>
      <c r="K250" s="1">
        <v>389740</v>
      </c>
      <c r="M250" s="1">
        <v>100</v>
      </c>
    </row>
    <row r="251" spans="1:13" x14ac:dyDescent="0.35">
      <c r="A251" t="s">
        <v>181</v>
      </c>
      <c r="B251" s="1" t="s">
        <v>182</v>
      </c>
      <c r="C251" s="1">
        <v>2002</v>
      </c>
      <c r="E251" s="1" t="s">
        <v>190</v>
      </c>
      <c r="F251" s="1">
        <v>2010</v>
      </c>
      <c r="G251" s="1" t="s">
        <v>191</v>
      </c>
      <c r="H251" s="1">
        <v>410000</v>
      </c>
      <c r="I251" s="1">
        <v>4.0999999999999996</v>
      </c>
      <c r="J251" s="1">
        <f t="shared" si="23"/>
        <v>7415000</v>
      </c>
      <c r="K251" s="1">
        <v>373940</v>
      </c>
      <c r="M251" s="1">
        <v>104.15</v>
      </c>
    </row>
    <row r="252" spans="1:13" x14ac:dyDescent="0.35">
      <c r="A252" t="s">
        <v>181</v>
      </c>
      <c r="B252" s="1" t="s">
        <v>182</v>
      </c>
      <c r="C252" s="1">
        <v>2002</v>
      </c>
      <c r="E252" s="1" t="s">
        <v>190</v>
      </c>
      <c r="F252" s="1">
        <v>2011</v>
      </c>
      <c r="G252" s="1" t="s">
        <v>191</v>
      </c>
      <c r="H252" s="1">
        <v>425000</v>
      </c>
      <c r="I252" s="1">
        <v>4.2</v>
      </c>
      <c r="J252" s="1">
        <f t="shared" si="23"/>
        <v>6990000</v>
      </c>
      <c r="K252" s="1">
        <v>357130</v>
      </c>
      <c r="M252" s="1">
        <v>104.24</v>
      </c>
    </row>
    <row r="253" spans="1:13" x14ac:dyDescent="0.35">
      <c r="A253" t="s">
        <v>181</v>
      </c>
      <c r="B253" s="1" t="s">
        <v>182</v>
      </c>
      <c r="C253" s="1">
        <v>2002</v>
      </c>
      <c r="E253" s="1" t="s">
        <v>190</v>
      </c>
      <c r="F253" s="1">
        <v>2012</v>
      </c>
      <c r="G253" s="1" t="s">
        <v>191</v>
      </c>
      <c r="H253" s="1">
        <v>445000</v>
      </c>
      <c r="I253" s="1">
        <v>4.3499999999999996</v>
      </c>
      <c r="J253" s="1">
        <f t="shared" si="23"/>
        <v>6545000</v>
      </c>
      <c r="K253" s="1">
        <v>339280</v>
      </c>
      <c r="M253" s="1">
        <v>104.4</v>
      </c>
    </row>
    <row r="254" spans="1:13" x14ac:dyDescent="0.35">
      <c r="A254" t="s">
        <v>181</v>
      </c>
      <c r="B254" s="1" t="s">
        <v>182</v>
      </c>
      <c r="C254" s="1">
        <v>2002</v>
      </c>
      <c r="E254" s="1" t="s">
        <v>190</v>
      </c>
      <c r="F254" s="1">
        <v>2013</v>
      </c>
      <c r="G254" s="1" t="s">
        <v>191</v>
      </c>
      <c r="H254" s="1">
        <v>465000</v>
      </c>
      <c r="I254" s="1">
        <v>4.45</v>
      </c>
      <c r="J254" s="1">
        <f t="shared" si="23"/>
        <v>6080000</v>
      </c>
      <c r="K254" s="1">
        <v>319923</v>
      </c>
      <c r="M254" s="1">
        <v>104.5</v>
      </c>
    </row>
    <row r="255" spans="1:13" x14ac:dyDescent="0.35">
      <c r="A255" t="s">
        <v>181</v>
      </c>
      <c r="B255" s="1" t="s">
        <v>182</v>
      </c>
      <c r="C255" s="1">
        <v>2002</v>
      </c>
      <c r="E255" s="1" t="s">
        <v>190</v>
      </c>
      <c r="F255" s="1">
        <v>2014</v>
      </c>
      <c r="G255" s="1" t="s">
        <v>191</v>
      </c>
      <c r="H255" s="1">
        <v>485000</v>
      </c>
      <c r="I255" s="1">
        <v>4.55</v>
      </c>
      <c r="J255" s="1">
        <f t="shared" si="23"/>
        <v>5595000</v>
      </c>
      <c r="K255" s="1">
        <v>299230</v>
      </c>
      <c r="M255" s="1">
        <v>104.6</v>
      </c>
    </row>
    <row r="256" spans="1:13" x14ac:dyDescent="0.35">
      <c r="A256" t="s">
        <v>181</v>
      </c>
      <c r="B256" s="1" t="s">
        <v>182</v>
      </c>
      <c r="C256" s="1">
        <v>2002</v>
      </c>
      <c r="E256" s="1" t="s">
        <v>190</v>
      </c>
      <c r="F256" s="1">
        <v>2015</v>
      </c>
      <c r="G256" s="1" t="s">
        <v>191</v>
      </c>
      <c r="H256" s="1">
        <v>510000</v>
      </c>
      <c r="I256" s="1">
        <v>4.7</v>
      </c>
      <c r="J256" s="1">
        <f t="shared" si="23"/>
        <v>5085000</v>
      </c>
      <c r="K256" s="1">
        <v>277163</v>
      </c>
      <c r="M256" s="1">
        <v>104.75</v>
      </c>
    </row>
    <row r="257" spans="1:13" x14ac:dyDescent="0.35">
      <c r="A257" t="s">
        <v>181</v>
      </c>
      <c r="B257" s="1" t="s">
        <v>182</v>
      </c>
      <c r="C257" s="1">
        <v>2002</v>
      </c>
      <c r="E257" s="1" t="s">
        <v>190</v>
      </c>
      <c r="F257" s="1">
        <v>2016</v>
      </c>
      <c r="G257" s="1" t="s">
        <v>191</v>
      </c>
      <c r="H257" s="1">
        <v>530000</v>
      </c>
      <c r="I257" s="1">
        <v>4.75</v>
      </c>
      <c r="J257" s="1">
        <f t="shared" si="23"/>
        <v>4555000</v>
      </c>
      <c r="K257" s="1">
        <v>253193</v>
      </c>
      <c r="M257" s="1">
        <v>99</v>
      </c>
    </row>
    <row r="258" spans="1:13" x14ac:dyDescent="0.35">
      <c r="A258" t="s">
        <v>181</v>
      </c>
      <c r="B258" s="1" t="s">
        <v>182</v>
      </c>
      <c r="C258" s="1">
        <v>2002</v>
      </c>
      <c r="E258" s="1" t="s">
        <v>190</v>
      </c>
      <c r="F258" s="1">
        <v>2017</v>
      </c>
      <c r="G258" s="1" t="s">
        <v>191</v>
      </c>
      <c r="H258" s="1">
        <v>560000</v>
      </c>
      <c r="I258" s="1">
        <v>4.8499999999999996</v>
      </c>
      <c r="J258" s="1">
        <f t="shared" si="23"/>
        <v>3995000</v>
      </c>
      <c r="K258" s="1">
        <v>228018</v>
      </c>
      <c r="M258" s="1">
        <v>99</v>
      </c>
    </row>
    <row r="259" spans="1:13" x14ac:dyDescent="0.35">
      <c r="A259" t="s">
        <v>181</v>
      </c>
      <c r="B259" s="1" t="s">
        <v>182</v>
      </c>
      <c r="C259" s="1">
        <v>2002</v>
      </c>
      <c r="E259" s="1" t="s">
        <v>190</v>
      </c>
      <c r="F259" s="1">
        <v>2018</v>
      </c>
      <c r="G259" s="1" t="s">
        <v>191</v>
      </c>
      <c r="H259" s="1">
        <v>590000</v>
      </c>
      <c r="I259" s="1">
        <v>5</v>
      </c>
      <c r="J259" s="1">
        <f t="shared" si="23"/>
        <v>3405000</v>
      </c>
      <c r="K259" s="1">
        <v>200858</v>
      </c>
      <c r="M259" s="1">
        <v>100</v>
      </c>
    </row>
    <row r="260" spans="1:13" x14ac:dyDescent="0.35">
      <c r="A260" t="s">
        <v>181</v>
      </c>
      <c r="B260" s="1" t="s">
        <v>182</v>
      </c>
      <c r="C260" s="1">
        <v>2002</v>
      </c>
      <c r="E260" s="1" t="s">
        <v>190</v>
      </c>
      <c r="F260" s="1">
        <v>2019</v>
      </c>
      <c r="G260" s="1" t="s">
        <v>191</v>
      </c>
      <c r="H260" s="1">
        <v>615000</v>
      </c>
      <c r="I260" s="1">
        <v>5</v>
      </c>
      <c r="J260" s="1">
        <f t="shared" si="23"/>
        <v>2790000</v>
      </c>
      <c r="K260" s="1">
        <v>171358</v>
      </c>
      <c r="M260" s="1">
        <v>105.05</v>
      </c>
    </row>
    <row r="261" spans="1:13" x14ac:dyDescent="0.35">
      <c r="A261" t="s">
        <v>181</v>
      </c>
      <c r="B261" s="1" t="s">
        <v>182</v>
      </c>
      <c r="C261" s="1">
        <v>2002</v>
      </c>
      <c r="E261" s="1" t="s">
        <v>190</v>
      </c>
      <c r="F261" s="1">
        <v>2020</v>
      </c>
      <c r="G261" s="1" t="s">
        <v>191</v>
      </c>
      <c r="H261" s="1">
        <v>645000</v>
      </c>
      <c r="I261" s="1">
        <v>5</v>
      </c>
      <c r="J261" s="1">
        <f t="shared" si="23"/>
        <v>2145000</v>
      </c>
      <c r="K261" s="1">
        <v>140608</v>
      </c>
      <c r="M261" s="1">
        <v>105.08</v>
      </c>
    </row>
    <row r="262" spans="1:13" x14ac:dyDescent="0.35">
      <c r="A262" t="s">
        <v>181</v>
      </c>
      <c r="B262" s="1" t="s">
        <v>182</v>
      </c>
      <c r="C262" s="1">
        <v>2002</v>
      </c>
      <c r="E262" s="1" t="s">
        <v>190</v>
      </c>
      <c r="F262" s="1">
        <v>2021</v>
      </c>
      <c r="G262" s="1" t="s">
        <v>191</v>
      </c>
      <c r="H262" s="1">
        <v>680000</v>
      </c>
      <c r="I262" s="1">
        <v>5</v>
      </c>
      <c r="J262" s="1">
        <f t="shared" si="23"/>
        <v>1465000</v>
      </c>
      <c r="K262" s="1">
        <v>108358</v>
      </c>
      <c r="M262" s="1">
        <v>99</v>
      </c>
    </row>
    <row r="263" spans="1:13" x14ac:dyDescent="0.35">
      <c r="A263" t="s">
        <v>181</v>
      </c>
      <c r="B263" s="1" t="s">
        <v>182</v>
      </c>
      <c r="C263" s="1">
        <v>2002</v>
      </c>
      <c r="E263" s="1" t="s">
        <v>190</v>
      </c>
      <c r="F263" s="1">
        <v>2022</v>
      </c>
      <c r="G263" s="1" t="s">
        <v>191</v>
      </c>
      <c r="H263" s="1">
        <v>715000</v>
      </c>
      <c r="I263" s="1">
        <v>5.05</v>
      </c>
      <c r="J263" s="1">
        <f t="shared" si="23"/>
        <v>750000</v>
      </c>
      <c r="K263" s="1">
        <v>74358</v>
      </c>
      <c r="M263" s="1">
        <v>105.12</v>
      </c>
    </row>
    <row r="264" spans="1:13" x14ac:dyDescent="0.35">
      <c r="A264" t="s">
        <v>181</v>
      </c>
      <c r="B264" s="1" t="s">
        <v>182</v>
      </c>
      <c r="C264" s="1">
        <v>2002</v>
      </c>
      <c r="E264" s="1" t="s">
        <v>190</v>
      </c>
      <c r="F264" s="1">
        <v>2023</v>
      </c>
      <c r="G264" s="1" t="s">
        <v>191</v>
      </c>
      <c r="H264" s="1">
        <v>750000</v>
      </c>
      <c r="I264" s="1">
        <v>5.0999999999999996</v>
      </c>
      <c r="J264" s="1">
        <f t="shared" si="23"/>
        <v>0</v>
      </c>
      <c r="K264" s="1">
        <v>38250</v>
      </c>
      <c r="M264" s="1">
        <v>105.12</v>
      </c>
    </row>
    <row r="265" spans="1:13" x14ac:dyDescent="0.35">
      <c r="A265" t="s">
        <v>181</v>
      </c>
      <c r="B265" s="1" t="s">
        <v>182</v>
      </c>
      <c r="C265" s="1">
        <v>2000</v>
      </c>
      <c r="E265" s="1" t="s">
        <v>190</v>
      </c>
      <c r="F265" s="1">
        <v>2000</v>
      </c>
      <c r="G265" s="1" t="s">
        <v>191</v>
      </c>
      <c r="H265" s="1" t="s">
        <v>388</v>
      </c>
      <c r="J265" s="1">
        <v>340000</v>
      </c>
      <c r="K265" s="1">
        <v>0</v>
      </c>
    </row>
    <row r="266" spans="1:13" x14ac:dyDescent="0.35">
      <c r="A266" t="s">
        <v>181</v>
      </c>
      <c r="B266" s="1" t="s">
        <v>182</v>
      </c>
      <c r="C266" s="1">
        <v>2000</v>
      </c>
      <c r="E266" s="1" t="s">
        <v>190</v>
      </c>
      <c r="F266" s="1">
        <v>2001</v>
      </c>
      <c r="G266" s="1" t="s">
        <v>191</v>
      </c>
      <c r="H266" s="1" t="s">
        <v>388</v>
      </c>
      <c r="J266" s="1">
        <v>340000</v>
      </c>
      <c r="K266" s="1">
        <v>170925</v>
      </c>
    </row>
    <row r="267" spans="1:13" x14ac:dyDescent="0.35">
      <c r="A267" t="s">
        <v>181</v>
      </c>
      <c r="B267" s="1" t="s">
        <v>182</v>
      </c>
      <c r="C267" s="1">
        <v>2000</v>
      </c>
      <c r="E267" s="1" t="s">
        <v>190</v>
      </c>
      <c r="F267" s="1">
        <v>2002</v>
      </c>
      <c r="G267" s="1" t="s">
        <v>191</v>
      </c>
      <c r="H267" s="1">
        <v>65000</v>
      </c>
      <c r="I267" s="1">
        <v>4.4000000000000004</v>
      </c>
      <c r="J267" s="1">
        <f>3400000-H267</f>
        <v>3335000</v>
      </c>
      <c r="K267" s="1">
        <v>170925</v>
      </c>
      <c r="M267" s="1">
        <v>100</v>
      </c>
    </row>
    <row r="268" spans="1:13" x14ac:dyDescent="0.35">
      <c r="A268" t="s">
        <v>181</v>
      </c>
      <c r="B268" s="1" t="s">
        <v>182</v>
      </c>
      <c r="C268" s="1">
        <v>2000</v>
      </c>
      <c r="E268" s="1" t="s">
        <v>190</v>
      </c>
      <c r="F268" s="1">
        <v>2003</v>
      </c>
      <c r="G268" s="1" t="s">
        <v>191</v>
      </c>
      <c r="H268" s="1">
        <v>110000</v>
      </c>
      <c r="I268" s="1">
        <v>4.45</v>
      </c>
      <c r="J268" s="1">
        <f>J267-H268</f>
        <v>3225000</v>
      </c>
      <c r="K268" s="1">
        <v>168065</v>
      </c>
      <c r="M268" s="1">
        <v>100</v>
      </c>
    </row>
    <row r="269" spans="1:13" x14ac:dyDescent="0.35">
      <c r="A269" t="s">
        <v>181</v>
      </c>
      <c r="B269" s="1" t="s">
        <v>182</v>
      </c>
      <c r="C269" s="1">
        <v>2000</v>
      </c>
      <c r="E269" s="1" t="s">
        <v>190</v>
      </c>
      <c r="F269" s="1">
        <v>2004</v>
      </c>
      <c r="G269" s="1" t="s">
        <v>191</v>
      </c>
      <c r="H269" s="1">
        <v>115000</v>
      </c>
      <c r="I269" s="1">
        <v>4.5</v>
      </c>
      <c r="J269" s="1">
        <f t="shared" ref="J269:J286" si="24">J268-H269</f>
        <v>3110000</v>
      </c>
      <c r="K269" s="1">
        <v>163170</v>
      </c>
      <c r="M269" s="1">
        <v>100</v>
      </c>
    </row>
    <row r="270" spans="1:13" x14ac:dyDescent="0.35">
      <c r="A270" t="s">
        <v>181</v>
      </c>
      <c r="B270" s="1" t="s">
        <v>182</v>
      </c>
      <c r="C270" s="1">
        <v>2000</v>
      </c>
      <c r="E270" s="1" t="s">
        <v>190</v>
      </c>
      <c r="F270" s="1">
        <v>2005</v>
      </c>
      <c r="G270" s="1" t="s">
        <v>191</v>
      </c>
      <c r="H270" s="1">
        <v>120000</v>
      </c>
      <c r="I270" s="1">
        <v>4.5</v>
      </c>
      <c r="J270" s="1">
        <f t="shared" si="24"/>
        <v>2990000</v>
      </c>
      <c r="K270" s="1">
        <v>157995</v>
      </c>
      <c r="M270" s="1">
        <v>99.778000000000006</v>
      </c>
    </row>
    <row r="271" spans="1:13" x14ac:dyDescent="0.35">
      <c r="A271" t="s">
        <v>181</v>
      </c>
      <c r="B271" s="1" t="s">
        <v>182</v>
      </c>
      <c r="C271" s="1">
        <v>2000</v>
      </c>
      <c r="E271" s="1" t="s">
        <v>190</v>
      </c>
      <c r="F271" s="1">
        <v>2006</v>
      </c>
      <c r="G271" s="1" t="s">
        <v>191</v>
      </c>
      <c r="H271" s="1">
        <v>125000</v>
      </c>
      <c r="I271" s="1">
        <v>4.55</v>
      </c>
      <c r="J271" s="1">
        <f t="shared" si="24"/>
        <v>2865000</v>
      </c>
      <c r="K271" s="1">
        <v>153595</v>
      </c>
      <c r="M271" s="1">
        <v>99.74</v>
      </c>
    </row>
    <row r="272" spans="1:13" x14ac:dyDescent="0.35">
      <c r="A272" t="s">
        <v>181</v>
      </c>
      <c r="B272" s="1" t="s">
        <v>182</v>
      </c>
      <c r="C272" s="1">
        <v>2000</v>
      </c>
      <c r="E272" s="1" t="s">
        <v>190</v>
      </c>
      <c r="F272" s="1">
        <v>2007</v>
      </c>
      <c r="G272" s="1" t="s">
        <v>191</v>
      </c>
      <c r="H272" s="1">
        <v>135000</v>
      </c>
      <c r="I272" s="1">
        <v>4.5999999999999996</v>
      </c>
      <c r="J272" s="1">
        <f t="shared" si="24"/>
        <v>2730000</v>
      </c>
      <c r="K272" s="1">
        <v>146908</v>
      </c>
      <c r="M272" s="1">
        <v>99.703000000000003</v>
      </c>
    </row>
    <row r="273" spans="1:13" x14ac:dyDescent="0.35">
      <c r="A273" t="s">
        <v>181</v>
      </c>
      <c r="B273" s="1" t="s">
        <v>182</v>
      </c>
      <c r="C273" s="1">
        <v>2000</v>
      </c>
      <c r="E273" s="1" t="s">
        <v>190</v>
      </c>
      <c r="F273" s="1">
        <v>2008</v>
      </c>
      <c r="G273" s="1" t="s">
        <v>191</v>
      </c>
      <c r="H273" s="1">
        <v>140000</v>
      </c>
      <c r="I273" s="1">
        <v>4.6500000000000004</v>
      </c>
      <c r="J273" s="1">
        <f t="shared" si="24"/>
        <v>2590000</v>
      </c>
      <c r="K273" s="1">
        <v>140698</v>
      </c>
      <c r="M273" s="1">
        <v>99.668999999999997</v>
      </c>
    </row>
    <row r="274" spans="1:13" x14ac:dyDescent="0.35">
      <c r="A274" t="s">
        <v>181</v>
      </c>
      <c r="B274" s="1" t="s">
        <v>182</v>
      </c>
      <c r="C274" s="1">
        <v>2000</v>
      </c>
      <c r="E274" s="1" t="s">
        <v>190</v>
      </c>
      <c r="F274" s="1">
        <v>2009</v>
      </c>
      <c r="G274" s="1" t="s">
        <v>191</v>
      </c>
      <c r="H274" s="1">
        <v>145000</v>
      </c>
      <c r="I274" s="1">
        <v>4.7</v>
      </c>
      <c r="J274" s="1">
        <f t="shared" si="24"/>
        <v>2445000</v>
      </c>
      <c r="K274" s="1">
        <v>134188</v>
      </c>
      <c r="M274" s="1">
        <v>99.635999999999996</v>
      </c>
    </row>
    <row r="275" spans="1:13" x14ac:dyDescent="0.35">
      <c r="A275" t="s">
        <v>181</v>
      </c>
      <c r="B275" s="1" t="s">
        <v>182</v>
      </c>
      <c r="C275" s="1">
        <v>2000</v>
      </c>
      <c r="E275" s="1" t="s">
        <v>190</v>
      </c>
      <c r="F275" s="1">
        <v>2010</v>
      </c>
      <c r="G275" s="1" t="s">
        <v>191</v>
      </c>
      <c r="H275" s="1">
        <v>150000</v>
      </c>
      <c r="I275" s="1">
        <v>4.8</v>
      </c>
      <c r="J275" s="1">
        <f t="shared" si="24"/>
        <v>2295000</v>
      </c>
      <c r="K275" s="1">
        <v>127373</v>
      </c>
      <c r="M275" s="1">
        <v>99.605999999999995</v>
      </c>
    </row>
    <row r="276" spans="1:13" x14ac:dyDescent="0.35">
      <c r="A276" t="s">
        <v>181</v>
      </c>
      <c r="B276" s="1" t="s">
        <v>182</v>
      </c>
      <c r="C276" s="1">
        <v>2000</v>
      </c>
      <c r="E276" s="1" t="s">
        <v>190</v>
      </c>
      <c r="F276" s="1">
        <v>2011</v>
      </c>
      <c r="G276" s="1" t="s">
        <v>191</v>
      </c>
      <c r="H276" s="1">
        <v>160000</v>
      </c>
      <c r="I276" s="1">
        <v>4.8499999999999996</v>
      </c>
      <c r="J276" s="1">
        <f t="shared" si="24"/>
        <v>2135000</v>
      </c>
      <c r="K276" s="1">
        <v>120173</v>
      </c>
      <c r="M276" s="1">
        <v>99.159000000000006</v>
      </c>
    </row>
    <row r="277" spans="1:13" x14ac:dyDescent="0.35">
      <c r="A277" t="s">
        <v>181</v>
      </c>
      <c r="B277" s="1" t="s">
        <v>182</v>
      </c>
      <c r="C277" s="1">
        <v>2000</v>
      </c>
      <c r="E277" s="1" t="s">
        <v>190</v>
      </c>
      <c r="F277" s="1">
        <v>2012</v>
      </c>
      <c r="G277" s="1" t="s">
        <v>191</v>
      </c>
      <c r="H277" s="1">
        <v>170000</v>
      </c>
      <c r="I277" s="1">
        <v>5</v>
      </c>
      <c r="J277" s="1">
        <f t="shared" si="24"/>
        <v>1965000</v>
      </c>
      <c r="K277" s="1">
        <v>112413</v>
      </c>
      <c r="M277" s="1">
        <v>100</v>
      </c>
    </row>
    <row r="278" spans="1:13" x14ac:dyDescent="0.35">
      <c r="A278" t="s">
        <v>181</v>
      </c>
      <c r="B278" s="1" t="s">
        <v>182</v>
      </c>
      <c r="C278" s="1">
        <v>2000</v>
      </c>
      <c r="E278" s="1" t="s">
        <v>190</v>
      </c>
      <c r="F278" s="1">
        <v>2013</v>
      </c>
      <c r="G278" s="1" t="s">
        <v>191</v>
      </c>
      <c r="H278" s="1">
        <v>175000</v>
      </c>
      <c r="I278" s="1">
        <v>5</v>
      </c>
      <c r="J278" s="1">
        <f t="shared" si="24"/>
        <v>1790000</v>
      </c>
      <c r="K278" s="1">
        <v>103913</v>
      </c>
      <c r="M278" s="1">
        <v>99.057000000000002</v>
      </c>
    </row>
    <row r="279" spans="1:13" x14ac:dyDescent="0.35">
      <c r="A279" t="s">
        <v>181</v>
      </c>
      <c r="B279" s="1" t="s">
        <v>182</v>
      </c>
      <c r="C279" s="1">
        <v>2000</v>
      </c>
      <c r="E279" s="1" t="s">
        <v>190</v>
      </c>
      <c r="F279" s="1">
        <v>2014</v>
      </c>
      <c r="G279" s="1" t="s">
        <v>191</v>
      </c>
      <c r="H279" s="1">
        <v>185000</v>
      </c>
      <c r="I279" s="1">
        <v>5.0999999999999996</v>
      </c>
      <c r="J279" s="1">
        <f t="shared" si="24"/>
        <v>1605000</v>
      </c>
      <c r="K279" s="1">
        <v>95163</v>
      </c>
      <c r="M279" s="1">
        <v>99.013000000000005</v>
      </c>
    </row>
    <row r="280" spans="1:13" x14ac:dyDescent="0.35">
      <c r="A280" t="s">
        <v>181</v>
      </c>
      <c r="B280" s="1" t="s">
        <v>182</v>
      </c>
      <c r="C280" s="1">
        <v>2000</v>
      </c>
      <c r="E280" s="1" t="s">
        <v>190</v>
      </c>
      <c r="F280" s="1">
        <v>2015</v>
      </c>
      <c r="G280" s="1" t="s">
        <v>191</v>
      </c>
      <c r="H280" s="1">
        <v>195000</v>
      </c>
      <c r="I280" s="1">
        <v>5.15</v>
      </c>
      <c r="J280" s="1">
        <f t="shared" si="24"/>
        <v>1410000</v>
      </c>
      <c r="K280" s="1">
        <v>85728</v>
      </c>
      <c r="M280" s="1">
        <v>99</v>
      </c>
    </row>
    <row r="281" spans="1:13" x14ac:dyDescent="0.35">
      <c r="A281" t="s">
        <v>181</v>
      </c>
      <c r="B281" s="1" t="s">
        <v>182</v>
      </c>
      <c r="C281" s="1">
        <v>2000</v>
      </c>
      <c r="E281" s="1" t="s">
        <v>190</v>
      </c>
      <c r="F281" s="1">
        <v>2016</v>
      </c>
      <c r="G281" s="1" t="s">
        <v>191</v>
      </c>
      <c r="H281" s="1">
        <v>205000</v>
      </c>
      <c r="I281" s="1">
        <v>5.2</v>
      </c>
      <c r="J281" s="1">
        <f t="shared" si="24"/>
        <v>1205000</v>
      </c>
      <c r="K281" s="1">
        <v>75685</v>
      </c>
      <c r="M281" s="1">
        <v>99</v>
      </c>
    </row>
    <row r="282" spans="1:13" x14ac:dyDescent="0.35">
      <c r="A282" t="s">
        <v>181</v>
      </c>
      <c r="B282" s="1" t="s">
        <v>182</v>
      </c>
      <c r="C282" s="1">
        <v>2000</v>
      </c>
      <c r="E282" s="1" t="s">
        <v>190</v>
      </c>
      <c r="F282" s="1">
        <v>2017</v>
      </c>
      <c r="G282" s="1" t="s">
        <v>191</v>
      </c>
      <c r="H282" s="1">
        <v>215000</v>
      </c>
      <c r="I282" s="1">
        <v>5.3</v>
      </c>
      <c r="J282" s="1">
        <f t="shared" si="24"/>
        <v>990000</v>
      </c>
      <c r="K282" s="1">
        <v>65025</v>
      </c>
      <c r="M282" s="1">
        <v>99.168999999999997</v>
      </c>
    </row>
    <row r="283" spans="1:13" x14ac:dyDescent="0.35">
      <c r="A283" t="s">
        <v>181</v>
      </c>
      <c r="B283" s="1" t="s">
        <v>182</v>
      </c>
      <c r="C283" s="1">
        <v>2000</v>
      </c>
      <c r="E283" s="1" t="s">
        <v>190</v>
      </c>
      <c r="F283" s="1">
        <v>2018</v>
      </c>
      <c r="G283" s="1" t="s">
        <v>191</v>
      </c>
      <c r="H283" s="1">
        <v>230000</v>
      </c>
      <c r="I283" s="1">
        <v>5.3</v>
      </c>
      <c r="J283" s="1">
        <f t="shared" si="24"/>
        <v>760000</v>
      </c>
      <c r="K283" s="1">
        <v>53630</v>
      </c>
      <c r="M283" s="1">
        <v>99</v>
      </c>
    </row>
    <row r="284" spans="1:13" x14ac:dyDescent="0.35">
      <c r="A284" t="s">
        <v>181</v>
      </c>
      <c r="B284" s="1" t="s">
        <v>182</v>
      </c>
      <c r="C284" s="1">
        <v>2000</v>
      </c>
      <c r="E284" s="1" t="s">
        <v>190</v>
      </c>
      <c r="F284" s="1">
        <v>2019</v>
      </c>
      <c r="G284" s="1" t="s">
        <v>191</v>
      </c>
      <c r="H284" s="1">
        <v>240000</v>
      </c>
      <c r="I284" s="1">
        <v>5.35</v>
      </c>
      <c r="J284" s="1">
        <f t="shared" si="24"/>
        <v>520000</v>
      </c>
      <c r="K284" s="1">
        <v>41440</v>
      </c>
      <c r="M284" s="1">
        <v>99</v>
      </c>
    </row>
    <row r="285" spans="1:13" x14ac:dyDescent="0.35">
      <c r="A285" t="s">
        <v>181</v>
      </c>
      <c r="B285" s="1" t="s">
        <v>182</v>
      </c>
      <c r="C285" s="1">
        <v>2000</v>
      </c>
      <c r="E285" s="1" t="s">
        <v>190</v>
      </c>
      <c r="F285" s="1">
        <v>2020</v>
      </c>
      <c r="G285" s="1" t="s">
        <v>191</v>
      </c>
      <c r="H285" s="1">
        <v>255000</v>
      </c>
      <c r="I285" s="1">
        <v>5.5</v>
      </c>
      <c r="J285" s="1">
        <f t="shared" si="24"/>
        <v>265000</v>
      </c>
      <c r="K285" s="1">
        <v>28600</v>
      </c>
      <c r="M285" s="1">
        <v>99.25</v>
      </c>
    </row>
    <row r="286" spans="1:13" x14ac:dyDescent="0.35">
      <c r="A286" t="s">
        <v>181</v>
      </c>
      <c r="B286" s="1" t="s">
        <v>182</v>
      </c>
      <c r="C286" s="1">
        <v>2000</v>
      </c>
      <c r="E286" s="1" t="s">
        <v>190</v>
      </c>
      <c r="F286" s="1">
        <v>2021</v>
      </c>
      <c r="G286" s="1" t="s">
        <v>191</v>
      </c>
      <c r="H286" s="1">
        <v>265000</v>
      </c>
      <c r="I286" s="1">
        <v>5.5</v>
      </c>
      <c r="J286" s="1">
        <f t="shared" si="24"/>
        <v>0</v>
      </c>
      <c r="K286" s="1">
        <v>14575</v>
      </c>
      <c r="M286" s="1">
        <v>99</v>
      </c>
    </row>
    <row r="287" spans="1:13" x14ac:dyDescent="0.35">
      <c r="A287" t="s">
        <v>181</v>
      </c>
      <c r="B287" s="1" t="s">
        <v>182</v>
      </c>
      <c r="C287" s="1">
        <v>2001</v>
      </c>
      <c r="E287" s="1" t="s">
        <v>190</v>
      </c>
      <c r="F287" s="1">
        <v>2001</v>
      </c>
      <c r="G287" s="1" t="s">
        <v>191</v>
      </c>
      <c r="H287" s="1">
        <v>545000</v>
      </c>
      <c r="I287" s="1">
        <v>3.25</v>
      </c>
      <c r="J287" s="1">
        <f>5690000-H287</f>
        <v>5145000</v>
      </c>
      <c r="K287" s="1">
        <v>121585</v>
      </c>
      <c r="M287" s="1">
        <v>100</v>
      </c>
    </row>
    <row r="288" spans="1:13" x14ac:dyDescent="0.35">
      <c r="A288" t="s">
        <v>181</v>
      </c>
      <c r="B288" s="1" t="s">
        <v>182</v>
      </c>
      <c r="C288" s="1">
        <v>2001</v>
      </c>
      <c r="E288" s="1" t="s">
        <v>190</v>
      </c>
      <c r="F288" s="1">
        <v>2002</v>
      </c>
      <c r="G288" s="1" t="s">
        <v>191</v>
      </c>
      <c r="H288" s="1">
        <v>520000</v>
      </c>
      <c r="I288" s="1">
        <v>3.35</v>
      </c>
      <c r="J288" s="1">
        <f>J287-H288</f>
        <v>4625000</v>
      </c>
      <c r="K288" s="1">
        <v>205608</v>
      </c>
      <c r="M288" s="1">
        <v>100</v>
      </c>
    </row>
    <row r="289" spans="1:13" x14ac:dyDescent="0.35">
      <c r="A289" t="s">
        <v>181</v>
      </c>
      <c r="B289" s="1" t="s">
        <v>182</v>
      </c>
      <c r="C289" s="1">
        <v>2001</v>
      </c>
      <c r="E289" s="1" t="s">
        <v>190</v>
      </c>
      <c r="F289" s="1">
        <v>2003</v>
      </c>
      <c r="G289" s="1" t="s">
        <v>191</v>
      </c>
      <c r="H289" s="1">
        <v>540000</v>
      </c>
      <c r="I289" s="1">
        <v>3.55</v>
      </c>
      <c r="J289" s="1">
        <f t="shared" ref="J289:J296" si="25">J288-H289</f>
        <v>4085000</v>
      </c>
      <c r="K289" s="1">
        <v>188188</v>
      </c>
      <c r="M289" s="1">
        <v>100</v>
      </c>
    </row>
    <row r="290" spans="1:13" x14ac:dyDescent="0.35">
      <c r="A290" t="s">
        <v>181</v>
      </c>
      <c r="B290" s="1" t="s">
        <v>182</v>
      </c>
      <c r="C290" s="1">
        <v>2001</v>
      </c>
      <c r="E290" s="1" t="s">
        <v>190</v>
      </c>
      <c r="F290" s="1">
        <v>2004</v>
      </c>
      <c r="G290" s="1" t="s">
        <v>191</v>
      </c>
      <c r="H290" s="1">
        <v>560000</v>
      </c>
      <c r="I290" s="1">
        <v>3.7</v>
      </c>
      <c r="J290" s="1">
        <f t="shared" si="25"/>
        <v>3525000</v>
      </c>
      <c r="K290" s="1">
        <v>169018</v>
      </c>
      <c r="M290" s="1">
        <v>100</v>
      </c>
    </row>
    <row r="291" spans="1:13" x14ac:dyDescent="0.35">
      <c r="A291" t="s">
        <v>181</v>
      </c>
      <c r="B291" s="1" t="s">
        <v>182</v>
      </c>
      <c r="C291" s="1">
        <v>2001</v>
      </c>
      <c r="E291" s="1" t="s">
        <v>190</v>
      </c>
      <c r="F291" s="1">
        <v>2005</v>
      </c>
      <c r="G291" s="1" t="s">
        <v>191</v>
      </c>
      <c r="H291" s="1">
        <v>590000</v>
      </c>
      <c r="I291" s="1">
        <v>3.8</v>
      </c>
      <c r="J291" s="1">
        <f t="shared" si="25"/>
        <v>2935000</v>
      </c>
      <c r="K291" s="1">
        <v>148298</v>
      </c>
      <c r="M291" s="1">
        <v>100</v>
      </c>
    </row>
    <row r="292" spans="1:13" x14ac:dyDescent="0.35">
      <c r="A292" t="s">
        <v>181</v>
      </c>
      <c r="B292" s="1" t="s">
        <v>182</v>
      </c>
      <c r="C292" s="1">
        <v>2001</v>
      </c>
      <c r="E292" s="1" t="s">
        <v>190</v>
      </c>
      <c r="F292" s="1">
        <v>2006</v>
      </c>
      <c r="G292" s="1" t="s">
        <v>191</v>
      </c>
      <c r="H292" s="1">
        <v>610000</v>
      </c>
      <c r="I292" s="1">
        <v>3.9</v>
      </c>
      <c r="J292" s="1">
        <f t="shared" si="25"/>
        <v>2325000</v>
      </c>
      <c r="K292" s="1">
        <v>125878</v>
      </c>
      <c r="M292" s="1">
        <v>100</v>
      </c>
    </row>
    <row r="293" spans="1:13" x14ac:dyDescent="0.35">
      <c r="A293" t="s">
        <v>181</v>
      </c>
      <c r="B293" s="1" t="s">
        <v>182</v>
      </c>
      <c r="C293" s="1">
        <v>2001</v>
      </c>
      <c r="E293" s="1" t="s">
        <v>190</v>
      </c>
      <c r="F293" s="1">
        <v>2007</v>
      </c>
      <c r="G293" s="1" t="s">
        <v>191</v>
      </c>
      <c r="H293" s="1">
        <v>640000</v>
      </c>
      <c r="I293" s="1">
        <v>4</v>
      </c>
      <c r="J293" s="1">
        <f t="shared" si="25"/>
        <v>1685000</v>
      </c>
      <c r="K293" s="1">
        <v>102088</v>
      </c>
      <c r="M293" s="1">
        <v>99.430999999999997</v>
      </c>
    </row>
    <row r="294" spans="1:13" x14ac:dyDescent="0.35">
      <c r="A294" t="s">
        <v>181</v>
      </c>
      <c r="B294" s="1" t="s">
        <v>182</v>
      </c>
      <c r="C294" s="1">
        <v>2001</v>
      </c>
      <c r="E294" s="1" t="s">
        <v>190</v>
      </c>
      <c r="F294" s="1">
        <v>2008</v>
      </c>
      <c r="G294" s="1" t="s">
        <v>191</v>
      </c>
      <c r="H294" s="1">
        <v>665000</v>
      </c>
      <c r="I294" s="1">
        <v>4.75</v>
      </c>
      <c r="J294" s="1">
        <f t="shared" si="25"/>
        <v>1020000</v>
      </c>
      <c r="K294" s="1">
        <v>76488</v>
      </c>
      <c r="M294" s="1">
        <v>102.01300000000001</v>
      </c>
    </row>
    <row r="295" spans="1:13" x14ac:dyDescent="0.35">
      <c r="A295" t="s">
        <v>181</v>
      </c>
      <c r="B295" s="1" t="s">
        <v>182</v>
      </c>
      <c r="C295" s="1">
        <v>2001</v>
      </c>
      <c r="E295" s="1" t="s">
        <v>190</v>
      </c>
      <c r="F295" s="1">
        <v>2009</v>
      </c>
      <c r="G295" s="1" t="s">
        <v>191</v>
      </c>
      <c r="H295" s="1">
        <v>500000</v>
      </c>
      <c r="I295" s="1">
        <v>4.3</v>
      </c>
      <c r="J295" s="1">
        <f t="shared" si="25"/>
        <v>520000</v>
      </c>
      <c r="K295" s="1">
        <v>44900</v>
      </c>
      <c r="M295" s="1">
        <v>99</v>
      </c>
    </row>
    <row r="296" spans="1:13" x14ac:dyDescent="0.35">
      <c r="A296" t="s">
        <v>181</v>
      </c>
      <c r="B296" s="1" t="s">
        <v>182</v>
      </c>
      <c r="C296" s="1">
        <v>2001</v>
      </c>
      <c r="E296" s="1" t="s">
        <v>190</v>
      </c>
      <c r="F296" s="1">
        <v>2010</v>
      </c>
      <c r="G296" s="1" t="s">
        <v>191</v>
      </c>
      <c r="H296" s="1">
        <v>520000</v>
      </c>
      <c r="I296" s="1">
        <v>4.5</v>
      </c>
      <c r="J296" s="1">
        <f t="shared" si="25"/>
        <v>0</v>
      </c>
      <c r="K296" s="1">
        <v>23400</v>
      </c>
      <c r="M296" s="1">
        <v>100</v>
      </c>
    </row>
    <row r="297" spans="1:13" x14ac:dyDescent="0.35">
      <c r="A297" t="s">
        <v>181</v>
      </c>
      <c r="B297" s="1" t="s">
        <v>182</v>
      </c>
      <c r="C297" s="1">
        <v>2001</v>
      </c>
      <c r="D297" s="1" t="s">
        <v>185</v>
      </c>
      <c r="E297" s="1" t="s">
        <v>190</v>
      </c>
      <c r="F297" s="1">
        <v>2001</v>
      </c>
      <c r="G297" s="1" t="s">
        <v>191</v>
      </c>
      <c r="H297" s="1">
        <v>50000</v>
      </c>
      <c r="I297" s="1">
        <v>2.2000000000000002</v>
      </c>
      <c r="J297" s="1">
        <f>9950000-H297</f>
        <v>9900000</v>
      </c>
      <c r="K297" s="1">
        <v>50548</v>
      </c>
      <c r="M297" s="1">
        <v>100</v>
      </c>
    </row>
    <row r="298" spans="1:13" x14ac:dyDescent="0.35">
      <c r="A298" t="s">
        <v>181</v>
      </c>
      <c r="B298" s="1" t="s">
        <v>182</v>
      </c>
      <c r="C298" s="1">
        <v>2001</v>
      </c>
      <c r="D298" s="1" t="s">
        <v>185</v>
      </c>
      <c r="E298" s="1" t="s">
        <v>190</v>
      </c>
      <c r="F298" s="1">
        <v>2002</v>
      </c>
      <c r="G298" s="1" t="s">
        <v>191</v>
      </c>
      <c r="H298" s="1">
        <v>670000</v>
      </c>
      <c r="I298" s="1">
        <v>2.2999999999999998</v>
      </c>
      <c r="J298" s="1">
        <f>J297-H298</f>
        <v>9230000</v>
      </c>
      <c r="K298" s="1">
        <v>394495</v>
      </c>
      <c r="M298" s="1">
        <v>100</v>
      </c>
    </row>
    <row r="299" spans="1:13" x14ac:dyDescent="0.35">
      <c r="A299" t="s">
        <v>181</v>
      </c>
      <c r="B299" s="1" t="s">
        <v>182</v>
      </c>
      <c r="C299" s="1">
        <v>2001</v>
      </c>
      <c r="D299" s="1" t="s">
        <v>185</v>
      </c>
      <c r="E299" s="1" t="s">
        <v>190</v>
      </c>
      <c r="F299" s="1">
        <v>2003</v>
      </c>
      <c r="G299" s="1" t="s">
        <v>191</v>
      </c>
      <c r="H299" s="1">
        <v>630000</v>
      </c>
      <c r="I299" s="1">
        <v>3.75</v>
      </c>
      <c r="J299" s="1">
        <f t="shared" ref="J299:J312" si="26">J298-H299</f>
        <v>8600000</v>
      </c>
      <c r="K299" s="1">
        <v>379085</v>
      </c>
      <c r="M299" s="1">
        <v>102.339</v>
      </c>
    </row>
    <row r="300" spans="1:13" x14ac:dyDescent="0.35">
      <c r="A300" t="s">
        <v>181</v>
      </c>
      <c r="B300" s="1" t="s">
        <v>182</v>
      </c>
      <c r="C300" s="1">
        <v>2001</v>
      </c>
      <c r="D300" s="1" t="s">
        <v>185</v>
      </c>
      <c r="E300" s="1" t="s">
        <v>190</v>
      </c>
      <c r="F300" s="1">
        <v>2004</v>
      </c>
      <c r="G300" s="1" t="s">
        <v>191</v>
      </c>
      <c r="H300" s="1">
        <v>605000</v>
      </c>
      <c r="I300" s="1">
        <v>4</v>
      </c>
      <c r="J300" s="1">
        <f t="shared" si="26"/>
        <v>7995000</v>
      </c>
      <c r="K300" s="1">
        <v>355460</v>
      </c>
      <c r="M300" s="1">
        <v>103.241</v>
      </c>
    </row>
    <row r="301" spans="1:13" x14ac:dyDescent="0.35">
      <c r="A301" t="s">
        <v>181</v>
      </c>
      <c r="B301" s="1" t="s">
        <v>182</v>
      </c>
      <c r="C301" s="1">
        <v>2001</v>
      </c>
      <c r="D301" s="1" t="s">
        <v>185</v>
      </c>
      <c r="E301" s="1" t="s">
        <v>190</v>
      </c>
      <c r="F301" s="1">
        <v>2005</v>
      </c>
      <c r="G301" s="1" t="s">
        <v>191</v>
      </c>
      <c r="H301" s="1">
        <v>565000</v>
      </c>
      <c r="I301" s="1">
        <v>4</v>
      </c>
      <c r="J301" s="1">
        <f t="shared" si="26"/>
        <v>7430000</v>
      </c>
      <c r="K301" s="1">
        <v>331260</v>
      </c>
      <c r="M301" s="1">
        <v>103.441</v>
      </c>
    </row>
    <row r="302" spans="1:13" x14ac:dyDescent="0.35">
      <c r="A302" t="s">
        <v>181</v>
      </c>
      <c r="B302" s="1" t="s">
        <v>182</v>
      </c>
      <c r="C302" s="1">
        <v>2001</v>
      </c>
      <c r="D302" s="1" t="s">
        <v>185</v>
      </c>
      <c r="E302" s="1" t="s">
        <v>190</v>
      </c>
      <c r="F302" s="1">
        <v>2006</v>
      </c>
      <c r="G302" s="1" t="s">
        <v>191</v>
      </c>
      <c r="H302" s="1">
        <v>745000</v>
      </c>
      <c r="I302" s="1">
        <v>4</v>
      </c>
      <c r="J302" s="1">
        <f t="shared" si="26"/>
        <v>6685000</v>
      </c>
      <c r="K302" s="1">
        <v>308660</v>
      </c>
      <c r="M302" s="1">
        <v>103.024</v>
      </c>
    </row>
    <row r="303" spans="1:13" x14ac:dyDescent="0.35">
      <c r="A303" t="s">
        <v>181</v>
      </c>
      <c r="B303" s="1" t="s">
        <v>182</v>
      </c>
      <c r="C303" s="1">
        <v>2001</v>
      </c>
      <c r="D303" s="1" t="s">
        <v>185</v>
      </c>
      <c r="E303" s="1" t="s">
        <v>190</v>
      </c>
      <c r="F303" s="1">
        <v>2007</v>
      </c>
      <c r="G303" s="1" t="s">
        <v>191</v>
      </c>
      <c r="H303" s="1">
        <v>555000</v>
      </c>
      <c r="I303" s="1">
        <v>3.5</v>
      </c>
      <c r="J303" s="1">
        <f t="shared" si="26"/>
        <v>6130000</v>
      </c>
      <c r="K303" s="1">
        <v>278860</v>
      </c>
      <c r="M303" s="1">
        <v>99.453000000000003</v>
      </c>
    </row>
    <row r="304" spans="1:13" x14ac:dyDescent="0.35">
      <c r="A304" t="s">
        <v>181</v>
      </c>
      <c r="B304" s="1" t="s">
        <v>182</v>
      </c>
      <c r="C304" s="1">
        <v>2001</v>
      </c>
      <c r="D304" s="1" t="s">
        <v>185</v>
      </c>
      <c r="E304" s="1" t="s">
        <v>190</v>
      </c>
      <c r="F304" s="1">
        <v>2008</v>
      </c>
      <c r="G304" s="1" t="s">
        <v>191</v>
      </c>
      <c r="H304" s="1">
        <v>575000</v>
      </c>
      <c r="I304" s="1">
        <v>3.75</v>
      </c>
      <c r="J304" s="1">
        <f t="shared" si="26"/>
        <v>5555000</v>
      </c>
      <c r="K304" s="1">
        <v>259435</v>
      </c>
      <c r="M304" s="1">
        <v>99.38</v>
      </c>
    </row>
    <row r="305" spans="1:13" x14ac:dyDescent="0.35">
      <c r="A305" t="s">
        <v>181</v>
      </c>
      <c r="B305" s="1" t="s">
        <v>182</v>
      </c>
      <c r="C305" s="1">
        <v>2001</v>
      </c>
      <c r="D305" s="1" t="s">
        <v>185</v>
      </c>
      <c r="E305" s="1" t="s">
        <v>190</v>
      </c>
      <c r="F305" s="1">
        <v>2009</v>
      </c>
      <c r="G305" s="1" t="s">
        <v>191</v>
      </c>
      <c r="H305" s="1">
        <v>600000</v>
      </c>
      <c r="I305" s="1">
        <v>3.9</v>
      </c>
      <c r="J305" s="1">
        <f t="shared" si="26"/>
        <v>4955000</v>
      </c>
      <c r="K305" s="1">
        <v>237873</v>
      </c>
      <c r="M305" s="1">
        <v>99.31</v>
      </c>
    </row>
    <row r="306" spans="1:13" x14ac:dyDescent="0.35">
      <c r="A306" t="s">
        <v>181</v>
      </c>
      <c r="B306" s="1" t="s">
        <v>182</v>
      </c>
      <c r="C306" s="1">
        <v>2001</v>
      </c>
      <c r="D306" s="1" t="s">
        <v>185</v>
      </c>
      <c r="E306" s="1" t="s">
        <v>190</v>
      </c>
      <c r="F306" s="1">
        <v>2010</v>
      </c>
      <c r="G306" s="1" t="s">
        <v>191</v>
      </c>
      <c r="H306" s="1">
        <v>625000</v>
      </c>
      <c r="I306" s="1">
        <v>4</v>
      </c>
      <c r="J306" s="1">
        <f t="shared" si="26"/>
        <v>4330000</v>
      </c>
      <c r="K306" s="1">
        <v>214473</v>
      </c>
      <c r="M306" s="1">
        <v>99.242999999999995</v>
      </c>
    </row>
    <row r="307" spans="1:13" x14ac:dyDescent="0.35">
      <c r="A307" t="s">
        <v>181</v>
      </c>
      <c r="B307" s="1" t="s">
        <v>182</v>
      </c>
      <c r="C307" s="1">
        <v>2001</v>
      </c>
      <c r="D307" s="1" t="s">
        <v>185</v>
      </c>
      <c r="E307" s="1" t="s">
        <v>190</v>
      </c>
      <c r="F307" s="1">
        <v>2011</v>
      </c>
      <c r="G307" s="1" t="s">
        <v>191</v>
      </c>
      <c r="H307" s="1">
        <v>650000</v>
      </c>
      <c r="I307" s="1">
        <v>4.0999999999999996</v>
      </c>
      <c r="J307" s="1">
        <f t="shared" si="26"/>
        <v>3680000</v>
      </c>
      <c r="K307" s="1">
        <v>189473</v>
      </c>
      <c r="M307" s="1">
        <v>99.179000000000002</v>
      </c>
    </row>
    <row r="308" spans="1:13" x14ac:dyDescent="0.35">
      <c r="A308" t="s">
        <v>181</v>
      </c>
      <c r="B308" s="1" t="s">
        <v>182</v>
      </c>
      <c r="C308" s="1">
        <v>2001</v>
      </c>
      <c r="D308" s="1" t="s">
        <v>185</v>
      </c>
      <c r="E308" s="1" t="s">
        <v>190</v>
      </c>
      <c r="F308" s="1">
        <v>2012</v>
      </c>
      <c r="G308" s="1" t="s">
        <v>191</v>
      </c>
      <c r="H308" s="1">
        <v>670000</v>
      </c>
      <c r="I308" s="1">
        <v>4.2</v>
      </c>
      <c r="J308" s="1">
        <f t="shared" si="26"/>
        <v>3010000</v>
      </c>
      <c r="K308" s="1">
        <v>162823</v>
      </c>
      <c r="M308" s="1">
        <v>99.12</v>
      </c>
    </row>
    <row r="309" spans="1:13" x14ac:dyDescent="0.35">
      <c r="A309" t="s">
        <v>181</v>
      </c>
      <c r="B309" s="1" t="s">
        <v>182</v>
      </c>
      <c r="C309" s="1">
        <v>2001</v>
      </c>
      <c r="D309" s="1" t="s">
        <v>185</v>
      </c>
      <c r="E309" s="1" t="s">
        <v>190</v>
      </c>
      <c r="F309" s="1">
        <v>2013</v>
      </c>
      <c r="G309" s="1" t="s">
        <v>191</v>
      </c>
      <c r="H309" s="1">
        <v>705000</v>
      </c>
      <c r="I309" s="1">
        <v>4.3</v>
      </c>
      <c r="J309" s="1">
        <f t="shared" si="26"/>
        <v>2305000</v>
      </c>
      <c r="K309" s="1">
        <v>134683</v>
      </c>
      <c r="M309" s="1">
        <v>99.064999999999998</v>
      </c>
    </row>
    <row r="310" spans="1:13" x14ac:dyDescent="0.35">
      <c r="A310" t="s">
        <v>181</v>
      </c>
      <c r="B310" s="1" t="s">
        <v>182</v>
      </c>
      <c r="C310" s="1">
        <v>2001</v>
      </c>
      <c r="D310" s="1" t="s">
        <v>185</v>
      </c>
      <c r="E310" s="1" t="s">
        <v>190</v>
      </c>
      <c r="F310" s="1">
        <v>2014</v>
      </c>
      <c r="G310" s="1" t="s">
        <v>191</v>
      </c>
      <c r="H310" s="1">
        <v>740000</v>
      </c>
      <c r="I310" s="1">
        <v>4.4000000000000004</v>
      </c>
      <c r="J310" s="1">
        <f t="shared" si="26"/>
        <v>1565000</v>
      </c>
      <c r="K310" s="1">
        <v>104368</v>
      </c>
      <c r="M310" s="1">
        <v>99.013000000000005</v>
      </c>
    </row>
    <row r="311" spans="1:13" x14ac:dyDescent="0.35">
      <c r="A311" t="s">
        <v>181</v>
      </c>
      <c r="B311" s="1" t="s">
        <v>182</v>
      </c>
      <c r="C311" s="1">
        <v>2001</v>
      </c>
      <c r="D311" s="1" t="s">
        <v>185</v>
      </c>
      <c r="E311" s="1" t="s">
        <v>190</v>
      </c>
      <c r="F311" s="1">
        <v>2015</v>
      </c>
      <c r="G311" s="1" t="s">
        <v>191</v>
      </c>
      <c r="H311" s="1">
        <v>765000</v>
      </c>
      <c r="I311" s="1">
        <v>4.55</v>
      </c>
      <c r="J311" s="1">
        <f t="shared" si="26"/>
        <v>800000</v>
      </c>
      <c r="K311" s="1">
        <v>71808</v>
      </c>
      <c r="M311" s="1">
        <v>99.480999999999995</v>
      </c>
    </row>
    <row r="312" spans="1:13" x14ac:dyDescent="0.35">
      <c r="A312" t="s">
        <v>181</v>
      </c>
      <c r="B312" s="1" t="s">
        <v>182</v>
      </c>
      <c r="C312" s="1">
        <v>2001</v>
      </c>
      <c r="D312" s="1" t="s">
        <v>185</v>
      </c>
      <c r="E312" s="1" t="s">
        <v>190</v>
      </c>
      <c r="F312" s="1">
        <v>2016</v>
      </c>
      <c r="G312" s="1" t="s">
        <v>191</v>
      </c>
      <c r="H312" s="1">
        <v>800000</v>
      </c>
      <c r="I312" s="1">
        <v>4.625</v>
      </c>
      <c r="J312" s="1">
        <f t="shared" si="26"/>
        <v>0</v>
      </c>
      <c r="K312" s="1">
        <v>37000</v>
      </c>
      <c r="M312" s="1">
        <v>99.19</v>
      </c>
    </row>
    <row r="313" spans="1:13" x14ac:dyDescent="0.35">
      <c r="A313" t="s">
        <v>181</v>
      </c>
      <c r="B313" s="1" t="s">
        <v>182</v>
      </c>
      <c r="C313" s="1">
        <v>1999</v>
      </c>
      <c r="E313" s="1" t="s">
        <v>190</v>
      </c>
      <c r="F313" s="1">
        <v>1999</v>
      </c>
      <c r="G313" s="1" t="s">
        <v>191</v>
      </c>
      <c r="H313" s="1">
        <v>220000</v>
      </c>
      <c r="I313" s="1">
        <v>3.1</v>
      </c>
      <c r="J313" s="1">
        <f>9845000-H313</f>
        <v>9625000</v>
      </c>
      <c r="K313" s="1">
        <v>362152</v>
      </c>
      <c r="M313" s="1">
        <v>100</v>
      </c>
    </row>
    <row r="314" spans="1:13" x14ac:dyDescent="0.35">
      <c r="A314" t="s">
        <v>181</v>
      </c>
      <c r="B314" s="1" t="s">
        <v>182</v>
      </c>
      <c r="C314" s="1">
        <v>1999</v>
      </c>
      <c r="E314" s="1" t="s">
        <v>190</v>
      </c>
      <c r="F314" s="1">
        <v>2000</v>
      </c>
      <c r="G314" s="1" t="s">
        <v>191</v>
      </c>
      <c r="H314" s="1">
        <v>535000</v>
      </c>
      <c r="I314" s="1">
        <v>3.4</v>
      </c>
      <c r="J314" s="1">
        <f>J313-H314</f>
        <v>9090000</v>
      </c>
      <c r="K314" s="1">
        <v>388255</v>
      </c>
      <c r="M314" s="1">
        <v>100</v>
      </c>
    </row>
    <row r="315" spans="1:13" x14ac:dyDescent="0.35">
      <c r="A315" t="s">
        <v>181</v>
      </c>
      <c r="B315" s="1" t="s">
        <v>182</v>
      </c>
      <c r="C315" s="1">
        <v>1999</v>
      </c>
      <c r="E315" s="1" t="s">
        <v>190</v>
      </c>
      <c r="F315" s="1">
        <v>2001</v>
      </c>
      <c r="G315" s="1" t="s">
        <v>191</v>
      </c>
      <c r="H315" s="1">
        <v>555000</v>
      </c>
      <c r="I315" s="1">
        <v>3.5</v>
      </c>
      <c r="J315" s="1">
        <f t="shared" ref="J315:J327" si="27">J314-H315</f>
        <v>8535000</v>
      </c>
      <c r="K315" s="1">
        <v>370065</v>
      </c>
      <c r="M315" s="1">
        <v>100</v>
      </c>
    </row>
    <row r="316" spans="1:13" x14ac:dyDescent="0.35">
      <c r="A316" t="s">
        <v>181</v>
      </c>
      <c r="B316" s="1" t="s">
        <v>182</v>
      </c>
      <c r="C316" s="1">
        <v>1999</v>
      </c>
      <c r="E316" s="1" t="s">
        <v>190</v>
      </c>
      <c r="F316" s="1">
        <v>2002</v>
      </c>
      <c r="G316" s="1" t="s">
        <v>191</v>
      </c>
      <c r="H316" s="1">
        <v>570000</v>
      </c>
      <c r="I316" s="1">
        <v>3.6</v>
      </c>
      <c r="J316" s="1">
        <f t="shared" si="27"/>
        <v>7965000</v>
      </c>
      <c r="K316" s="1">
        <v>350640</v>
      </c>
      <c r="M316" s="1">
        <v>100</v>
      </c>
    </row>
    <row r="317" spans="1:13" x14ac:dyDescent="0.35">
      <c r="A317" t="s">
        <v>181</v>
      </c>
      <c r="B317" s="1" t="s">
        <v>182</v>
      </c>
      <c r="C317" s="1">
        <v>1999</v>
      </c>
      <c r="E317" s="1" t="s">
        <v>190</v>
      </c>
      <c r="F317" s="1">
        <v>2003</v>
      </c>
      <c r="G317" s="1" t="s">
        <v>191</v>
      </c>
      <c r="H317" s="1">
        <v>590000</v>
      </c>
      <c r="I317" s="1">
        <v>3.75</v>
      </c>
      <c r="J317" s="1">
        <f t="shared" si="27"/>
        <v>7375000</v>
      </c>
      <c r="K317" s="1">
        <v>330120</v>
      </c>
      <c r="M317" s="1">
        <v>100</v>
      </c>
    </row>
    <row r="318" spans="1:13" x14ac:dyDescent="0.35">
      <c r="A318" t="s">
        <v>181</v>
      </c>
      <c r="B318" s="1" t="s">
        <v>182</v>
      </c>
      <c r="C318" s="1">
        <v>1999</v>
      </c>
      <c r="E318" s="1" t="s">
        <v>190</v>
      </c>
      <c r="F318" s="1">
        <v>2004</v>
      </c>
      <c r="G318" s="1" t="s">
        <v>191</v>
      </c>
      <c r="H318" s="1">
        <v>610000</v>
      </c>
      <c r="I318" s="1">
        <v>3.85</v>
      </c>
      <c r="J318" s="1">
        <f t="shared" si="27"/>
        <v>6765000</v>
      </c>
      <c r="K318" s="1">
        <v>307995</v>
      </c>
      <c r="M318" s="1">
        <v>100</v>
      </c>
    </row>
    <row r="319" spans="1:13" x14ac:dyDescent="0.35">
      <c r="A319" t="s">
        <v>181</v>
      </c>
      <c r="B319" s="1" t="s">
        <v>182</v>
      </c>
      <c r="C319" s="1">
        <v>1999</v>
      </c>
      <c r="E319" s="1" t="s">
        <v>190</v>
      </c>
      <c r="F319" s="1">
        <v>2005</v>
      </c>
      <c r="G319" s="1" t="s">
        <v>191</v>
      </c>
      <c r="H319" s="1">
        <v>640000</v>
      </c>
      <c r="I319" s="1">
        <v>3.9</v>
      </c>
      <c r="J319" s="1">
        <f t="shared" si="27"/>
        <v>6125000</v>
      </c>
      <c r="K319" s="1">
        <v>284510</v>
      </c>
      <c r="M319" s="1">
        <v>99.697000000000003</v>
      </c>
    </row>
    <row r="320" spans="1:13" x14ac:dyDescent="0.35">
      <c r="A320" t="s">
        <v>181</v>
      </c>
      <c r="B320" s="1" t="s">
        <v>182</v>
      </c>
      <c r="C320" s="1">
        <v>1999</v>
      </c>
      <c r="E320" s="1" t="s">
        <v>190</v>
      </c>
      <c r="F320" s="1">
        <v>2006</v>
      </c>
      <c r="G320" s="1" t="s">
        <v>191</v>
      </c>
      <c r="H320" s="1">
        <v>660000</v>
      </c>
      <c r="I320" s="1">
        <v>4</v>
      </c>
      <c r="J320" s="1">
        <f t="shared" si="27"/>
        <v>5465000</v>
      </c>
      <c r="K320" s="1">
        <v>259550</v>
      </c>
      <c r="M320" s="1">
        <v>99.661000000000001</v>
      </c>
    </row>
    <row r="321" spans="1:13" x14ac:dyDescent="0.35">
      <c r="A321" t="s">
        <v>181</v>
      </c>
      <c r="B321" s="1" t="s">
        <v>182</v>
      </c>
      <c r="C321" s="1">
        <v>1999</v>
      </c>
      <c r="E321" s="1" t="s">
        <v>190</v>
      </c>
      <c r="F321" s="1">
        <v>2007</v>
      </c>
      <c r="G321" s="1" t="s">
        <v>191</v>
      </c>
      <c r="H321" s="1">
        <v>690000</v>
      </c>
      <c r="I321" s="1">
        <v>4.0999999999999996</v>
      </c>
      <c r="J321" s="1">
        <f t="shared" si="27"/>
        <v>4775000</v>
      </c>
      <c r="K321" s="1">
        <v>233150</v>
      </c>
      <c r="M321" s="1">
        <v>99.626999999999995</v>
      </c>
    </row>
    <row r="322" spans="1:13" x14ac:dyDescent="0.35">
      <c r="A322" t="s">
        <v>181</v>
      </c>
      <c r="B322" s="1" t="s">
        <v>182</v>
      </c>
      <c r="C322" s="1">
        <v>1999</v>
      </c>
      <c r="E322" s="1" t="s">
        <v>190</v>
      </c>
      <c r="F322" s="1">
        <v>2008</v>
      </c>
      <c r="G322" s="1" t="s">
        <v>191</v>
      </c>
      <c r="H322" s="1">
        <v>720000</v>
      </c>
      <c r="I322" s="1">
        <v>4.1500000000000004</v>
      </c>
      <c r="J322" s="1">
        <f t="shared" si="27"/>
        <v>4055000</v>
      </c>
      <c r="K322" s="1">
        <v>204860</v>
      </c>
      <c r="M322" s="1">
        <v>99.5</v>
      </c>
    </row>
    <row r="323" spans="1:13" x14ac:dyDescent="0.35">
      <c r="A323" t="s">
        <v>181</v>
      </c>
      <c r="B323" s="1" t="s">
        <v>182</v>
      </c>
      <c r="C323" s="1">
        <v>1999</v>
      </c>
      <c r="E323" s="1" t="s">
        <v>190</v>
      </c>
      <c r="F323" s="1">
        <v>2009</v>
      </c>
      <c r="G323" s="1" t="s">
        <v>191</v>
      </c>
      <c r="H323" s="1">
        <v>740000</v>
      </c>
      <c r="I323" s="1">
        <v>4.2</v>
      </c>
      <c r="J323" s="1">
        <f t="shared" si="27"/>
        <v>3315000</v>
      </c>
      <c r="K323" s="1">
        <v>174980</v>
      </c>
      <c r="M323" s="1">
        <v>99.375</v>
      </c>
    </row>
    <row r="324" spans="1:13" x14ac:dyDescent="0.35">
      <c r="A324" t="s">
        <v>181</v>
      </c>
      <c r="B324" s="1" t="s">
        <v>182</v>
      </c>
      <c r="C324" s="1">
        <v>1999</v>
      </c>
      <c r="E324" s="1" t="s">
        <v>190</v>
      </c>
      <c r="F324" s="1">
        <v>2010</v>
      </c>
      <c r="G324" s="1" t="s">
        <v>191</v>
      </c>
      <c r="H324" s="1">
        <v>775000</v>
      </c>
      <c r="I324" s="1">
        <v>4.25</v>
      </c>
      <c r="J324" s="1">
        <f t="shared" si="27"/>
        <v>2540000</v>
      </c>
      <c r="K324" s="1">
        <v>143900</v>
      </c>
      <c r="M324" s="1">
        <v>99.25</v>
      </c>
    </row>
    <row r="325" spans="1:13" x14ac:dyDescent="0.35">
      <c r="A325" t="s">
        <v>181</v>
      </c>
      <c r="B325" s="1" t="s">
        <v>182</v>
      </c>
      <c r="C325" s="1">
        <v>1999</v>
      </c>
      <c r="E325" s="1" t="s">
        <v>190</v>
      </c>
      <c r="F325" s="1">
        <v>2011</v>
      </c>
      <c r="G325" s="1" t="s">
        <v>191</v>
      </c>
      <c r="H325" s="1">
        <v>815000</v>
      </c>
      <c r="I325" s="1">
        <v>4.3</v>
      </c>
      <c r="J325" s="1">
        <f t="shared" si="27"/>
        <v>1725000</v>
      </c>
      <c r="K325" s="1">
        <v>110963</v>
      </c>
      <c r="M325" s="1">
        <v>99.125</v>
      </c>
    </row>
    <row r="326" spans="1:13" x14ac:dyDescent="0.35">
      <c r="A326" t="s">
        <v>181</v>
      </c>
      <c r="B326" s="1" t="s">
        <v>182</v>
      </c>
      <c r="C326" s="1">
        <v>1999</v>
      </c>
      <c r="E326" s="1" t="s">
        <v>190</v>
      </c>
      <c r="F326" s="1">
        <v>2012</v>
      </c>
      <c r="G326" s="1" t="s">
        <v>191</v>
      </c>
      <c r="H326" s="1">
        <v>845000</v>
      </c>
      <c r="I326" s="1">
        <v>4.3499999999999996</v>
      </c>
      <c r="J326" s="1">
        <f t="shared" si="27"/>
        <v>880000</v>
      </c>
      <c r="K326" s="1">
        <v>75918</v>
      </c>
      <c r="M326" s="1">
        <v>99.125</v>
      </c>
    </row>
    <row r="327" spans="1:13" x14ac:dyDescent="0.35">
      <c r="A327" t="s">
        <v>181</v>
      </c>
      <c r="B327" s="1" t="s">
        <v>182</v>
      </c>
      <c r="C327" s="1">
        <v>1999</v>
      </c>
      <c r="E327" s="1" t="s">
        <v>190</v>
      </c>
      <c r="F327" s="1">
        <v>2013</v>
      </c>
      <c r="G327" s="1" t="s">
        <v>191</v>
      </c>
      <c r="H327" s="1">
        <v>880000</v>
      </c>
      <c r="I327" s="1">
        <v>4.45</v>
      </c>
      <c r="J327" s="1">
        <f t="shared" si="27"/>
        <v>0</v>
      </c>
      <c r="K327" s="1">
        <v>39160</v>
      </c>
      <c r="M327" s="1">
        <v>99.456999999999994</v>
      </c>
    </row>
    <row r="328" spans="1:13" x14ac:dyDescent="0.35">
      <c r="A328" t="s">
        <v>181</v>
      </c>
      <c r="B328" s="1" t="s">
        <v>182</v>
      </c>
      <c r="C328" s="1">
        <v>1998</v>
      </c>
      <c r="E328" s="1" t="s">
        <v>190</v>
      </c>
      <c r="F328" s="1">
        <v>1999</v>
      </c>
      <c r="G328" s="1" t="s">
        <v>191</v>
      </c>
      <c r="H328" s="1">
        <v>900000</v>
      </c>
      <c r="I328" s="1">
        <v>3.25</v>
      </c>
      <c r="J328" s="1">
        <f>9995000-H328</f>
        <v>9095000</v>
      </c>
      <c r="K328" s="1">
        <v>385065</v>
      </c>
    </row>
    <row r="329" spans="1:13" x14ac:dyDescent="0.35">
      <c r="A329" t="s">
        <v>181</v>
      </c>
      <c r="B329" s="1" t="s">
        <v>182</v>
      </c>
      <c r="C329" s="1">
        <v>1998</v>
      </c>
      <c r="E329" s="1" t="s">
        <v>190</v>
      </c>
      <c r="F329" s="1">
        <v>2000</v>
      </c>
      <c r="G329" s="1" t="s">
        <v>191</v>
      </c>
      <c r="H329" s="1">
        <v>905000</v>
      </c>
      <c r="I329" s="1">
        <v>3.6</v>
      </c>
      <c r="J329" s="1">
        <f>J328-H329</f>
        <v>8190000</v>
      </c>
      <c r="K329" s="1">
        <v>355815</v>
      </c>
      <c r="M329" s="1">
        <v>100</v>
      </c>
    </row>
    <row r="330" spans="1:13" x14ac:dyDescent="0.35">
      <c r="A330" t="s">
        <v>181</v>
      </c>
      <c r="B330" s="1" t="s">
        <v>182</v>
      </c>
      <c r="C330" s="1">
        <v>1998</v>
      </c>
      <c r="E330" s="1" t="s">
        <v>190</v>
      </c>
      <c r="F330" s="1">
        <v>2001</v>
      </c>
      <c r="G330" s="1" t="s">
        <v>191</v>
      </c>
      <c r="H330" s="1">
        <v>935000</v>
      </c>
      <c r="I330" s="1">
        <v>3.65</v>
      </c>
      <c r="J330" s="1">
        <f t="shared" ref="J330:J342" si="28">J329-H330</f>
        <v>7255000</v>
      </c>
      <c r="K330" s="1">
        <v>323235</v>
      </c>
      <c r="M330" s="1">
        <v>100</v>
      </c>
    </row>
    <row r="331" spans="1:13" x14ac:dyDescent="0.35">
      <c r="A331" t="s">
        <v>181</v>
      </c>
      <c r="B331" s="1" t="s">
        <v>182</v>
      </c>
      <c r="C331" s="1">
        <v>1998</v>
      </c>
      <c r="E331" s="1" t="s">
        <v>190</v>
      </c>
      <c r="F331" s="1">
        <v>2002</v>
      </c>
      <c r="G331" s="1" t="s">
        <v>191</v>
      </c>
      <c r="H331" s="1">
        <v>730000</v>
      </c>
      <c r="I331" s="1">
        <v>3.7</v>
      </c>
      <c r="J331" s="1">
        <f t="shared" si="28"/>
        <v>6525000</v>
      </c>
      <c r="K331" s="1">
        <v>289108</v>
      </c>
      <c r="M331" s="1">
        <v>100</v>
      </c>
    </row>
    <row r="332" spans="1:13" x14ac:dyDescent="0.35">
      <c r="A332" t="s">
        <v>181</v>
      </c>
      <c r="B332" s="1" t="s">
        <v>182</v>
      </c>
      <c r="C332" s="1">
        <v>1998</v>
      </c>
      <c r="E332" s="1" t="s">
        <v>190</v>
      </c>
      <c r="F332" s="1">
        <v>2003</v>
      </c>
      <c r="G332" s="1" t="s">
        <v>191</v>
      </c>
      <c r="H332" s="1">
        <v>1015000</v>
      </c>
      <c r="I332" s="1">
        <v>3.75</v>
      </c>
      <c r="J332" s="1">
        <f t="shared" si="28"/>
        <v>5510000</v>
      </c>
      <c r="K332" s="1">
        <v>262098</v>
      </c>
      <c r="M332" s="1">
        <v>100</v>
      </c>
    </row>
    <row r="333" spans="1:13" x14ac:dyDescent="0.35">
      <c r="A333" t="s">
        <v>181</v>
      </c>
      <c r="B333" s="1" t="s">
        <v>182</v>
      </c>
      <c r="C333" s="1">
        <v>1998</v>
      </c>
      <c r="E333" s="1" t="s">
        <v>190</v>
      </c>
      <c r="F333" s="1">
        <v>2004</v>
      </c>
      <c r="G333" s="1" t="s">
        <v>191</v>
      </c>
      <c r="H333" s="1">
        <v>785000</v>
      </c>
      <c r="I333" s="1">
        <v>3.8</v>
      </c>
      <c r="J333" s="1">
        <f t="shared" si="28"/>
        <v>4725000</v>
      </c>
      <c r="K333" s="1">
        <v>224035</v>
      </c>
      <c r="M333" s="1">
        <v>100</v>
      </c>
    </row>
    <row r="334" spans="1:13" x14ac:dyDescent="0.35">
      <c r="A334" t="s">
        <v>181</v>
      </c>
      <c r="B334" s="1" t="s">
        <v>182</v>
      </c>
      <c r="C334" s="1">
        <v>1998</v>
      </c>
      <c r="E334" s="1" t="s">
        <v>190</v>
      </c>
      <c r="F334" s="1">
        <v>2005</v>
      </c>
      <c r="G334" s="1" t="s">
        <v>191</v>
      </c>
      <c r="H334" s="1">
        <v>810000</v>
      </c>
      <c r="I334" s="1">
        <v>3.9</v>
      </c>
      <c r="J334" s="1">
        <f t="shared" si="28"/>
        <v>3915000</v>
      </c>
      <c r="K334" s="1">
        <v>194205</v>
      </c>
      <c r="M334" s="1">
        <v>99.733999999999995</v>
      </c>
    </row>
    <row r="335" spans="1:13" x14ac:dyDescent="0.35">
      <c r="A335" t="s">
        <v>181</v>
      </c>
      <c r="B335" s="1" t="s">
        <v>182</v>
      </c>
      <c r="C335" s="1">
        <v>1998</v>
      </c>
      <c r="E335" s="1" t="s">
        <v>190</v>
      </c>
      <c r="F335" s="1">
        <v>2006</v>
      </c>
      <c r="G335" s="1" t="s">
        <v>191</v>
      </c>
      <c r="H335" s="1">
        <v>840000</v>
      </c>
      <c r="I335" s="1">
        <v>4</v>
      </c>
      <c r="J335" s="1">
        <f t="shared" si="28"/>
        <v>3075000</v>
      </c>
      <c r="K335" s="1">
        <v>162615</v>
      </c>
      <c r="M335" s="1">
        <v>99.695999999999998</v>
      </c>
    </row>
    <row r="336" spans="1:13" x14ac:dyDescent="0.35">
      <c r="A336" t="s">
        <v>181</v>
      </c>
      <c r="B336" s="1" t="s">
        <v>182</v>
      </c>
      <c r="C336" s="1">
        <v>1998</v>
      </c>
      <c r="E336" s="1" t="s">
        <v>190</v>
      </c>
      <c r="F336" s="1">
        <v>2007</v>
      </c>
      <c r="G336" s="1" t="s">
        <v>191</v>
      </c>
      <c r="H336" s="1">
        <v>875000</v>
      </c>
      <c r="I336" s="1">
        <v>4</v>
      </c>
      <c r="J336" s="1">
        <f t="shared" si="28"/>
        <v>2200000</v>
      </c>
      <c r="K336" s="1">
        <v>129015</v>
      </c>
      <c r="M336" s="1">
        <v>99.661000000000001</v>
      </c>
    </row>
    <row r="337" spans="1:13" x14ac:dyDescent="0.35">
      <c r="A337" t="s">
        <v>181</v>
      </c>
      <c r="B337" s="1" t="s">
        <v>182</v>
      </c>
      <c r="C337" s="1">
        <v>1998</v>
      </c>
      <c r="E337" s="1" t="s">
        <v>190</v>
      </c>
      <c r="F337" s="1">
        <v>2008</v>
      </c>
      <c r="G337" s="1" t="s">
        <v>191</v>
      </c>
      <c r="H337" s="1">
        <v>330000</v>
      </c>
      <c r="I337" s="1">
        <v>4.0999999999999996</v>
      </c>
      <c r="J337" s="1">
        <f t="shared" si="28"/>
        <v>1870000</v>
      </c>
      <c r="K337" s="1">
        <v>94015</v>
      </c>
      <c r="M337" s="1">
        <v>99.254000000000005</v>
      </c>
    </row>
    <row r="338" spans="1:13" x14ac:dyDescent="0.35">
      <c r="A338" t="s">
        <v>181</v>
      </c>
      <c r="B338" s="1" t="s">
        <v>182</v>
      </c>
      <c r="C338" s="1">
        <v>1998</v>
      </c>
      <c r="E338" s="1" t="s">
        <v>190</v>
      </c>
      <c r="F338" s="1">
        <v>2009</v>
      </c>
      <c r="G338" s="1" t="s">
        <v>191</v>
      </c>
      <c r="H338" s="1">
        <v>345000</v>
      </c>
      <c r="I338" s="1">
        <v>4.2</v>
      </c>
      <c r="J338" s="1">
        <f t="shared" si="28"/>
        <v>1525000</v>
      </c>
      <c r="K338" s="1">
        <v>80485</v>
      </c>
      <c r="M338" s="1">
        <v>99.593000000000004</v>
      </c>
    </row>
    <row r="339" spans="1:13" x14ac:dyDescent="0.35">
      <c r="A339" t="s">
        <v>181</v>
      </c>
      <c r="B339" s="1" t="s">
        <v>182</v>
      </c>
      <c r="C339" s="1">
        <v>1998</v>
      </c>
      <c r="E339" s="1" t="s">
        <v>190</v>
      </c>
      <c r="F339" s="1">
        <v>2010</v>
      </c>
      <c r="G339" s="1" t="s">
        <v>191</v>
      </c>
      <c r="H339" s="1">
        <v>360000</v>
      </c>
      <c r="I339" s="1">
        <v>4.25</v>
      </c>
      <c r="J339" s="1">
        <f t="shared" si="28"/>
        <v>1165000</v>
      </c>
      <c r="K339" s="1">
        <v>65995</v>
      </c>
      <c r="M339" s="1">
        <v>99.534000000000006</v>
      </c>
    </row>
    <row r="340" spans="1:13" x14ac:dyDescent="0.35">
      <c r="A340" t="s">
        <v>181</v>
      </c>
      <c r="B340" s="1" t="s">
        <v>182</v>
      </c>
      <c r="C340" s="1">
        <v>1998</v>
      </c>
      <c r="E340" s="1" t="s">
        <v>190</v>
      </c>
      <c r="F340" s="1">
        <v>2011</v>
      </c>
      <c r="G340" s="1" t="s">
        <v>191</v>
      </c>
      <c r="H340" s="1">
        <v>370000</v>
      </c>
      <c r="I340" s="1">
        <v>4.3</v>
      </c>
      <c r="J340" s="1">
        <f t="shared" si="28"/>
        <v>795000</v>
      </c>
      <c r="K340" s="1">
        <v>50695</v>
      </c>
      <c r="M340" s="1">
        <v>99.506</v>
      </c>
    </row>
    <row r="341" spans="1:13" x14ac:dyDescent="0.35">
      <c r="A341" t="s">
        <v>181</v>
      </c>
      <c r="B341" s="1" t="s">
        <v>182</v>
      </c>
      <c r="C341" s="1">
        <v>1998</v>
      </c>
      <c r="E341" s="1" t="s">
        <v>190</v>
      </c>
      <c r="F341" s="1">
        <v>2012</v>
      </c>
      <c r="G341" s="1" t="s">
        <v>191</v>
      </c>
      <c r="H341" s="1">
        <v>390000</v>
      </c>
      <c r="I341" s="1">
        <v>4.3499999999999996</v>
      </c>
      <c r="J341" s="1">
        <f t="shared" si="28"/>
        <v>405000</v>
      </c>
      <c r="K341" s="1">
        <v>34785</v>
      </c>
      <c r="M341" s="1">
        <v>99.48</v>
      </c>
    </row>
    <row r="342" spans="1:13" x14ac:dyDescent="0.35">
      <c r="A342" t="s">
        <v>181</v>
      </c>
      <c r="B342" s="1" t="s">
        <v>182</v>
      </c>
      <c r="C342" s="1">
        <v>1998</v>
      </c>
      <c r="E342" s="1" t="s">
        <v>190</v>
      </c>
      <c r="F342" s="1">
        <v>2013</v>
      </c>
      <c r="G342" s="1" t="s">
        <v>191</v>
      </c>
      <c r="H342" s="1">
        <v>405000</v>
      </c>
      <c r="I342" s="1">
        <v>4.4000000000000004</v>
      </c>
      <c r="J342" s="1">
        <f t="shared" si="28"/>
        <v>0</v>
      </c>
      <c r="K342" s="1">
        <v>17820</v>
      </c>
      <c r="M342" s="1">
        <v>99.456000000000003</v>
      </c>
    </row>
    <row r="343" spans="1:13" x14ac:dyDescent="0.35">
      <c r="A343" t="s">
        <v>181</v>
      </c>
      <c r="B343" s="1" t="s">
        <v>182</v>
      </c>
      <c r="C343" s="1">
        <v>1996</v>
      </c>
      <c r="E343" s="1" t="s">
        <v>190</v>
      </c>
      <c r="F343" s="1">
        <v>1998</v>
      </c>
      <c r="G343" s="1" t="s">
        <v>191</v>
      </c>
      <c r="H343" s="1">
        <v>205000</v>
      </c>
      <c r="I343" s="1">
        <v>4</v>
      </c>
      <c r="J343" s="1">
        <f>9765000-H343</f>
        <v>9560000</v>
      </c>
      <c r="K343" s="1">
        <v>499255</v>
      </c>
      <c r="L343" s="1">
        <v>4</v>
      </c>
    </row>
    <row r="344" spans="1:13" x14ac:dyDescent="0.35">
      <c r="A344" t="s">
        <v>181</v>
      </c>
      <c r="B344" s="1" t="s">
        <v>182</v>
      </c>
      <c r="C344" s="1">
        <v>1996</v>
      </c>
      <c r="E344" s="1" t="s">
        <v>190</v>
      </c>
      <c r="F344" s="1">
        <v>1999</v>
      </c>
      <c r="G344" s="1" t="s">
        <v>191</v>
      </c>
      <c r="H344" s="1">
        <v>345000</v>
      </c>
      <c r="I344" s="1">
        <v>4.2</v>
      </c>
      <c r="J344" s="1">
        <f>J343-H344</f>
        <v>9215000</v>
      </c>
      <c r="K344" s="1">
        <v>491055</v>
      </c>
      <c r="L344" s="1">
        <v>4.2</v>
      </c>
    </row>
    <row r="345" spans="1:13" x14ac:dyDescent="0.35">
      <c r="A345" t="s">
        <v>181</v>
      </c>
      <c r="B345" s="1" t="s">
        <v>182</v>
      </c>
      <c r="C345" s="1">
        <v>1996</v>
      </c>
      <c r="E345" s="1" t="s">
        <v>190</v>
      </c>
      <c r="F345" s="1">
        <v>2000</v>
      </c>
      <c r="G345" s="1" t="s">
        <v>191</v>
      </c>
      <c r="H345" s="1">
        <v>355000</v>
      </c>
      <c r="I345" s="1">
        <v>4.3</v>
      </c>
      <c r="J345" s="1">
        <f t="shared" ref="J345:J361" si="29">J344-H345</f>
        <v>8860000</v>
      </c>
      <c r="K345" s="1">
        <v>476565</v>
      </c>
      <c r="L345" s="1">
        <v>4.3</v>
      </c>
    </row>
    <row r="346" spans="1:13" x14ac:dyDescent="0.35">
      <c r="A346" t="s">
        <v>181</v>
      </c>
      <c r="B346" s="1" t="s">
        <v>182</v>
      </c>
      <c r="C346" s="1">
        <v>1996</v>
      </c>
      <c r="E346" s="1" t="s">
        <v>190</v>
      </c>
      <c r="F346" s="1">
        <v>2001</v>
      </c>
      <c r="G346" s="1" t="s">
        <v>191</v>
      </c>
      <c r="H346" s="1">
        <v>370000</v>
      </c>
      <c r="I346" s="1">
        <v>4.4000000000000004</v>
      </c>
      <c r="J346" s="1">
        <f t="shared" si="29"/>
        <v>8490000</v>
      </c>
      <c r="K346" s="1">
        <v>461300</v>
      </c>
      <c r="L346" s="1">
        <v>4.4000000000000004</v>
      </c>
    </row>
    <row r="347" spans="1:13" x14ac:dyDescent="0.35">
      <c r="A347" t="s">
        <v>181</v>
      </c>
      <c r="B347" s="1" t="s">
        <v>182</v>
      </c>
      <c r="C347" s="1">
        <v>1996</v>
      </c>
      <c r="E347" s="1" t="s">
        <v>190</v>
      </c>
      <c r="F347" s="1">
        <v>2002</v>
      </c>
      <c r="G347" s="1" t="s">
        <v>191</v>
      </c>
      <c r="H347" s="1">
        <v>390000</v>
      </c>
      <c r="I347" s="1">
        <v>4.55</v>
      </c>
      <c r="J347" s="1">
        <f t="shared" si="29"/>
        <v>8100000</v>
      </c>
      <c r="K347" s="1">
        <v>445020</v>
      </c>
      <c r="L347" s="1">
        <v>4.55</v>
      </c>
    </row>
    <row r="348" spans="1:13" x14ac:dyDescent="0.35">
      <c r="A348" t="s">
        <v>181</v>
      </c>
      <c r="B348" s="1" t="s">
        <v>182</v>
      </c>
      <c r="C348" s="1">
        <v>1996</v>
      </c>
      <c r="E348" s="1" t="s">
        <v>190</v>
      </c>
      <c r="F348" s="1">
        <v>2003</v>
      </c>
      <c r="G348" s="1" t="s">
        <v>191</v>
      </c>
      <c r="H348" s="1">
        <v>405000</v>
      </c>
      <c r="I348" s="1">
        <v>4.7</v>
      </c>
      <c r="J348" s="1">
        <f t="shared" si="29"/>
        <v>7695000</v>
      </c>
      <c r="K348" s="1">
        <v>427275</v>
      </c>
      <c r="L348" s="1">
        <v>4.7</v>
      </c>
    </row>
    <row r="349" spans="1:13" x14ac:dyDescent="0.35">
      <c r="A349" t="s">
        <v>181</v>
      </c>
      <c r="B349" s="1" t="s">
        <v>182</v>
      </c>
      <c r="C349" s="1">
        <v>1996</v>
      </c>
      <c r="E349" s="1" t="s">
        <v>190</v>
      </c>
      <c r="F349" s="1">
        <v>2004</v>
      </c>
      <c r="G349" s="1" t="s">
        <v>191</v>
      </c>
      <c r="H349" s="1">
        <v>425000</v>
      </c>
      <c r="I349" s="1">
        <v>4.8</v>
      </c>
      <c r="J349" s="1">
        <f t="shared" si="29"/>
        <v>7270000</v>
      </c>
      <c r="K349" s="1">
        <v>408240</v>
      </c>
      <c r="L349" s="1">
        <v>4.8</v>
      </c>
    </row>
    <row r="350" spans="1:13" x14ac:dyDescent="0.35">
      <c r="A350" t="s">
        <v>181</v>
      </c>
      <c r="B350" s="1" t="s">
        <v>182</v>
      </c>
      <c r="C350" s="1">
        <v>1996</v>
      </c>
      <c r="E350" s="1" t="s">
        <v>190</v>
      </c>
      <c r="F350" s="1">
        <v>2005</v>
      </c>
      <c r="G350" s="1" t="s">
        <v>191</v>
      </c>
      <c r="H350" s="1">
        <v>450000</v>
      </c>
      <c r="I350" s="1">
        <v>4.9000000000000004</v>
      </c>
      <c r="J350" s="1">
        <f t="shared" si="29"/>
        <v>6820000</v>
      </c>
      <c r="K350" s="1">
        <v>387840</v>
      </c>
      <c r="L350" s="1">
        <v>4.9000000000000004</v>
      </c>
    </row>
    <row r="351" spans="1:13" x14ac:dyDescent="0.35">
      <c r="A351" t="s">
        <v>181</v>
      </c>
      <c r="B351" s="1" t="s">
        <v>182</v>
      </c>
      <c r="C351" s="1">
        <v>1996</v>
      </c>
      <c r="E351" s="1" t="s">
        <v>190</v>
      </c>
      <c r="F351" s="1">
        <v>2006</v>
      </c>
      <c r="G351" s="1" t="s">
        <v>191</v>
      </c>
      <c r="H351" s="1">
        <v>470000</v>
      </c>
      <c r="I351" s="1">
        <v>5</v>
      </c>
      <c r="J351" s="1">
        <f t="shared" si="29"/>
        <v>6350000</v>
      </c>
      <c r="K351" s="1">
        <v>365790</v>
      </c>
      <c r="L351" s="1">
        <v>5</v>
      </c>
    </row>
    <row r="352" spans="1:13" x14ac:dyDescent="0.35">
      <c r="A352" t="s">
        <v>181</v>
      </c>
      <c r="B352" s="1" t="s">
        <v>182</v>
      </c>
      <c r="C352" s="1">
        <v>1996</v>
      </c>
      <c r="E352" s="1" t="s">
        <v>190</v>
      </c>
      <c r="F352" s="1">
        <v>2007</v>
      </c>
      <c r="G352" s="1" t="s">
        <v>191</v>
      </c>
      <c r="H352" s="1">
        <v>495000</v>
      </c>
      <c r="I352" s="1">
        <v>5.0999999999999996</v>
      </c>
      <c r="J352" s="1">
        <f t="shared" si="29"/>
        <v>5855000</v>
      </c>
      <c r="K352" s="1">
        <v>342290</v>
      </c>
      <c r="L352" s="1">
        <v>5.0999999999999996</v>
      </c>
    </row>
    <row r="353" spans="1:12" x14ac:dyDescent="0.35">
      <c r="A353" t="s">
        <v>181</v>
      </c>
      <c r="B353" s="1" t="s">
        <v>182</v>
      </c>
      <c r="C353" s="1">
        <v>1996</v>
      </c>
      <c r="E353" s="1" t="s">
        <v>190</v>
      </c>
      <c r="F353" s="1">
        <v>2008</v>
      </c>
      <c r="G353" s="1" t="s">
        <v>191</v>
      </c>
      <c r="H353" s="1">
        <v>520000</v>
      </c>
      <c r="I353" s="1">
        <v>5.0999999999999996</v>
      </c>
      <c r="J353" s="1">
        <f t="shared" si="29"/>
        <v>5335000</v>
      </c>
      <c r="K353" s="1">
        <v>317045</v>
      </c>
      <c r="L353" s="1">
        <v>5.2</v>
      </c>
    </row>
    <row r="354" spans="1:12" x14ac:dyDescent="0.35">
      <c r="A354" t="s">
        <v>181</v>
      </c>
      <c r="B354" s="1" t="s">
        <v>182</v>
      </c>
      <c r="C354" s="1">
        <v>1996</v>
      </c>
      <c r="E354" s="1" t="s">
        <v>190</v>
      </c>
      <c r="F354" s="1">
        <v>2009</v>
      </c>
      <c r="G354" s="1" t="s">
        <v>191</v>
      </c>
      <c r="H354" s="1">
        <v>550000</v>
      </c>
      <c r="I354" s="1">
        <v>5.3</v>
      </c>
      <c r="J354" s="1">
        <f t="shared" si="29"/>
        <v>4785000</v>
      </c>
      <c r="K354" s="1">
        <v>290525</v>
      </c>
      <c r="L354" s="1">
        <v>5.35</v>
      </c>
    </row>
    <row r="355" spans="1:12" x14ac:dyDescent="0.35">
      <c r="A355" t="s">
        <v>181</v>
      </c>
      <c r="B355" s="1" t="s">
        <v>182</v>
      </c>
      <c r="C355" s="1">
        <v>1996</v>
      </c>
      <c r="E355" s="1" t="s">
        <v>190</v>
      </c>
      <c r="F355" s="1">
        <v>2010</v>
      </c>
      <c r="G355" s="1" t="s">
        <v>191</v>
      </c>
      <c r="H355" s="1">
        <v>580000</v>
      </c>
      <c r="I355" s="1">
        <v>5.35</v>
      </c>
      <c r="J355" s="1">
        <f t="shared" si="29"/>
        <v>4205000</v>
      </c>
      <c r="K355" s="1">
        <v>261375</v>
      </c>
      <c r="L355" s="1">
        <v>5.4</v>
      </c>
    </row>
    <row r="356" spans="1:12" x14ac:dyDescent="0.35">
      <c r="A356" t="s">
        <v>181</v>
      </c>
      <c r="B356" s="1" t="s">
        <v>182</v>
      </c>
      <c r="C356" s="1">
        <v>1996</v>
      </c>
      <c r="E356" s="1" t="s">
        <v>190</v>
      </c>
      <c r="F356" s="1">
        <v>2011</v>
      </c>
      <c r="G356" s="1" t="s">
        <v>191</v>
      </c>
      <c r="H356" s="1">
        <v>610000</v>
      </c>
      <c r="I356" s="1">
        <v>5.4</v>
      </c>
      <c r="J356" s="1">
        <f t="shared" si="29"/>
        <v>3595000</v>
      </c>
      <c r="K356" s="1">
        <v>230345</v>
      </c>
      <c r="L356" s="1">
        <v>5.45</v>
      </c>
    </row>
    <row r="357" spans="1:12" x14ac:dyDescent="0.35">
      <c r="A357" t="s">
        <v>181</v>
      </c>
      <c r="B357" s="1" t="s">
        <v>182</v>
      </c>
      <c r="C357" s="1">
        <v>1996</v>
      </c>
      <c r="E357" s="1" t="s">
        <v>190</v>
      </c>
      <c r="F357" s="1">
        <v>2012</v>
      </c>
      <c r="G357" s="1" t="s">
        <v>191</v>
      </c>
      <c r="H357" s="1">
        <v>640000</v>
      </c>
      <c r="I357" s="1">
        <v>5.45</v>
      </c>
      <c r="J357" s="1">
        <f t="shared" si="29"/>
        <v>2955000</v>
      </c>
      <c r="K357" s="1">
        <v>197405</v>
      </c>
      <c r="L357" s="1">
        <v>5.5</v>
      </c>
    </row>
    <row r="358" spans="1:12" x14ac:dyDescent="0.35">
      <c r="A358" t="s">
        <v>181</v>
      </c>
      <c r="B358" s="1" t="s">
        <v>182</v>
      </c>
      <c r="C358" s="1">
        <v>1996</v>
      </c>
      <c r="E358" s="1" t="s">
        <v>190</v>
      </c>
      <c r="F358" s="1">
        <v>2013</v>
      </c>
      <c r="G358" s="1" t="s">
        <v>191</v>
      </c>
      <c r="H358" s="1">
        <v>680000</v>
      </c>
      <c r="I358" s="1">
        <v>5.5</v>
      </c>
      <c r="J358" s="1">
        <f t="shared" si="29"/>
        <v>2275000</v>
      </c>
      <c r="K358" s="1">
        <v>162525</v>
      </c>
      <c r="L358" s="1">
        <v>5.55</v>
      </c>
    </row>
    <row r="359" spans="1:12" x14ac:dyDescent="0.35">
      <c r="A359" t="s">
        <v>181</v>
      </c>
      <c r="B359" s="1" t="s">
        <v>182</v>
      </c>
      <c r="C359" s="1">
        <v>1996</v>
      </c>
      <c r="E359" s="1" t="s">
        <v>190</v>
      </c>
      <c r="F359" s="1">
        <v>2014</v>
      </c>
      <c r="G359" s="1" t="s">
        <v>191</v>
      </c>
      <c r="H359" s="1">
        <v>720000</v>
      </c>
      <c r="I359" s="1">
        <v>5.5</v>
      </c>
      <c r="J359" s="1">
        <f t="shared" si="29"/>
        <v>1555000</v>
      </c>
      <c r="K359" s="1">
        <v>125125</v>
      </c>
      <c r="L359" s="1">
        <v>5.6</v>
      </c>
    </row>
    <row r="360" spans="1:12" x14ac:dyDescent="0.35">
      <c r="A360" t="s">
        <v>181</v>
      </c>
      <c r="B360" s="1" t="s">
        <v>182</v>
      </c>
      <c r="C360" s="1">
        <v>1996</v>
      </c>
      <c r="E360" s="1" t="s">
        <v>190</v>
      </c>
      <c r="F360" s="1">
        <v>2015</v>
      </c>
      <c r="G360" s="1" t="s">
        <v>191</v>
      </c>
      <c r="H360" s="1">
        <v>755000</v>
      </c>
      <c r="I360" s="1">
        <v>5.5</v>
      </c>
      <c r="J360" s="1">
        <f t="shared" si="29"/>
        <v>800000</v>
      </c>
      <c r="K360" s="1">
        <v>85525</v>
      </c>
      <c r="L360" s="1">
        <v>5.6</v>
      </c>
    </row>
    <row r="361" spans="1:12" x14ac:dyDescent="0.35">
      <c r="A361" t="s">
        <v>181</v>
      </c>
      <c r="B361" s="1" t="s">
        <v>182</v>
      </c>
      <c r="C361" s="1">
        <v>1996</v>
      </c>
      <c r="E361" s="1" t="s">
        <v>190</v>
      </c>
      <c r="F361" s="1">
        <v>2016</v>
      </c>
      <c r="G361" s="1" t="s">
        <v>191</v>
      </c>
      <c r="H361" s="1">
        <v>800000</v>
      </c>
      <c r="I361" s="1">
        <v>5.5</v>
      </c>
      <c r="J361" s="1">
        <f t="shared" si="29"/>
        <v>0</v>
      </c>
      <c r="K361" s="1">
        <v>44000</v>
      </c>
      <c r="L361" s="1">
        <v>5.6</v>
      </c>
    </row>
    <row r="362" spans="1:12" x14ac:dyDescent="0.35">
      <c r="A362" t="s">
        <v>181</v>
      </c>
      <c r="B362" s="1" t="s">
        <v>182</v>
      </c>
      <c r="C362" s="1">
        <v>1995</v>
      </c>
      <c r="E362" s="1" t="s">
        <v>190</v>
      </c>
      <c r="F362" s="1">
        <v>1996</v>
      </c>
      <c r="G362" s="1" t="s">
        <v>191</v>
      </c>
      <c r="H362" s="1">
        <v>100000</v>
      </c>
      <c r="I362" s="1">
        <v>3.65</v>
      </c>
      <c r="J362" s="1">
        <f>7245000-H362</f>
        <v>7145000</v>
      </c>
      <c r="K362" s="1">
        <v>361762</v>
      </c>
      <c r="L362" s="1">
        <v>3.65</v>
      </c>
    </row>
    <row r="363" spans="1:12" x14ac:dyDescent="0.35">
      <c r="A363" t="s">
        <v>181</v>
      </c>
      <c r="B363" s="1" t="s">
        <v>182</v>
      </c>
      <c r="C363" s="1">
        <v>1995</v>
      </c>
      <c r="E363" s="1" t="s">
        <v>190</v>
      </c>
      <c r="F363" s="1">
        <v>1997</v>
      </c>
      <c r="G363" s="1" t="s">
        <v>191</v>
      </c>
      <c r="H363" s="1">
        <v>400000</v>
      </c>
      <c r="I363" s="1">
        <v>3.75</v>
      </c>
      <c r="J363" s="1">
        <f>J362-H363</f>
        <v>6745000</v>
      </c>
      <c r="K363" s="1">
        <v>330284</v>
      </c>
      <c r="L363" s="1">
        <v>3.75</v>
      </c>
    </row>
    <row r="364" spans="1:12" x14ac:dyDescent="0.35">
      <c r="A364" t="s">
        <v>181</v>
      </c>
      <c r="B364" s="1" t="s">
        <v>182</v>
      </c>
      <c r="C364" s="1">
        <v>1995</v>
      </c>
      <c r="E364" s="1" t="s">
        <v>190</v>
      </c>
      <c r="F364" s="1">
        <v>1998</v>
      </c>
      <c r="G364" s="1" t="s">
        <v>191</v>
      </c>
      <c r="H364" s="1">
        <v>410000</v>
      </c>
      <c r="I364" s="1">
        <v>4</v>
      </c>
      <c r="J364" s="1">
        <f t="shared" ref="J364:J376" si="30">J363-H364</f>
        <v>6335000</v>
      </c>
      <c r="K364" s="1">
        <v>315284</v>
      </c>
      <c r="L364" s="1">
        <v>4</v>
      </c>
    </row>
    <row r="365" spans="1:12" x14ac:dyDescent="0.35">
      <c r="A365" t="s">
        <v>181</v>
      </c>
      <c r="B365" s="1" t="s">
        <v>182</v>
      </c>
      <c r="C365" s="1">
        <v>1995</v>
      </c>
      <c r="E365" s="1" t="s">
        <v>190</v>
      </c>
      <c r="F365" s="1">
        <v>1999</v>
      </c>
      <c r="G365" s="1" t="s">
        <v>191</v>
      </c>
      <c r="H365" s="1">
        <v>430000</v>
      </c>
      <c r="I365" s="1">
        <v>4.0999999999999996</v>
      </c>
      <c r="J365" s="1">
        <f t="shared" si="30"/>
        <v>5905000</v>
      </c>
      <c r="K365" s="1">
        <v>298884</v>
      </c>
      <c r="L365" s="1">
        <v>4.0999999999999996</v>
      </c>
    </row>
    <row r="366" spans="1:12" x14ac:dyDescent="0.35">
      <c r="A366" t="s">
        <v>181</v>
      </c>
      <c r="B366" s="1" t="s">
        <v>182</v>
      </c>
      <c r="C366" s="1">
        <v>1995</v>
      </c>
      <c r="E366" s="1" t="s">
        <v>190</v>
      </c>
      <c r="F366" s="1">
        <v>2000</v>
      </c>
      <c r="G366" s="1" t="s">
        <v>191</v>
      </c>
      <c r="H366" s="1">
        <v>445000</v>
      </c>
      <c r="I366" s="1">
        <v>4.2</v>
      </c>
      <c r="J366" s="1">
        <f t="shared" si="30"/>
        <v>5460000</v>
      </c>
      <c r="K366" s="1">
        <v>281254</v>
      </c>
      <c r="L366" s="1">
        <v>4.2</v>
      </c>
    </row>
    <row r="367" spans="1:12" x14ac:dyDescent="0.35">
      <c r="A367" t="s">
        <v>181</v>
      </c>
      <c r="B367" s="1" t="s">
        <v>182</v>
      </c>
      <c r="C367" s="1">
        <v>1995</v>
      </c>
      <c r="E367" s="1" t="s">
        <v>190</v>
      </c>
      <c r="F367" s="1">
        <v>2001</v>
      </c>
      <c r="G367" s="1" t="s">
        <v>191</v>
      </c>
      <c r="H367" s="1">
        <v>470000</v>
      </c>
      <c r="I367" s="1">
        <v>4.25</v>
      </c>
      <c r="J367" s="1">
        <f t="shared" si="30"/>
        <v>4990000</v>
      </c>
      <c r="K367" s="1">
        <v>262564</v>
      </c>
      <c r="L367" s="1">
        <v>4.3</v>
      </c>
    </row>
    <row r="368" spans="1:12" x14ac:dyDescent="0.35">
      <c r="A368" t="s">
        <v>181</v>
      </c>
      <c r="B368" s="1" t="s">
        <v>182</v>
      </c>
      <c r="C368" s="1">
        <v>1995</v>
      </c>
      <c r="E368" s="1" t="s">
        <v>190</v>
      </c>
      <c r="F368" s="1">
        <v>2002</v>
      </c>
      <c r="G368" s="1" t="s">
        <v>191</v>
      </c>
      <c r="H368" s="1">
        <v>485000</v>
      </c>
      <c r="I368" s="1">
        <v>4.4000000000000004</v>
      </c>
      <c r="J368" s="1">
        <f t="shared" si="30"/>
        <v>4505000</v>
      </c>
      <c r="K368" s="1">
        <v>242589</v>
      </c>
      <c r="L368" s="1">
        <v>4.5</v>
      </c>
    </row>
    <row r="369" spans="1:13" x14ac:dyDescent="0.35">
      <c r="A369" t="s">
        <v>181</v>
      </c>
      <c r="B369" s="1" t="s">
        <v>182</v>
      </c>
      <c r="C369" s="1">
        <v>1995</v>
      </c>
      <c r="E369" s="1" t="s">
        <v>190</v>
      </c>
      <c r="F369" s="1">
        <v>2003</v>
      </c>
      <c r="G369" s="1" t="s">
        <v>191</v>
      </c>
      <c r="H369" s="1">
        <v>510000</v>
      </c>
      <c r="I369" s="1">
        <v>4.5</v>
      </c>
      <c r="J369" s="1">
        <f t="shared" si="30"/>
        <v>3995000</v>
      </c>
      <c r="K369" s="1">
        <v>221249</v>
      </c>
      <c r="L369" s="1">
        <v>4.5999999999999996</v>
      </c>
    </row>
    <row r="370" spans="1:13" x14ac:dyDescent="0.35">
      <c r="A370" t="s">
        <v>181</v>
      </c>
      <c r="B370" s="1" t="s">
        <v>182</v>
      </c>
      <c r="C370" s="1">
        <v>1995</v>
      </c>
      <c r="E370" s="1" t="s">
        <v>190</v>
      </c>
      <c r="F370" s="1">
        <v>2004</v>
      </c>
      <c r="G370" s="1" t="s">
        <v>191</v>
      </c>
      <c r="H370" s="1">
        <v>535000</v>
      </c>
      <c r="I370" s="1">
        <v>4.625</v>
      </c>
      <c r="J370" s="1">
        <f t="shared" si="30"/>
        <v>3460000</v>
      </c>
      <c r="K370" s="1">
        <v>198299</v>
      </c>
      <c r="L370" s="1">
        <v>4.7</v>
      </c>
    </row>
    <row r="371" spans="1:13" x14ac:dyDescent="0.35">
      <c r="A371" t="s">
        <v>181</v>
      </c>
      <c r="B371" s="1" t="s">
        <v>182</v>
      </c>
      <c r="C371" s="1">
        <v>1995</v>
      </c>
      <c r="E371" s="1" t="s">
        <v>190</v>
      </c>
      <c r="F371" s="1">
        <v>2005</v>
      </c>
      <c r="G371" s="1" t="s">
        <v>191</v>
      </c>
      <c r="H371" s="1">
        <v>565000</v>
      </c>
      <c r="I371" s="1">
        <v>4.75</v>
      </c>
      <c r="J371" s="1">
        <f t="shared" si="30"/>
        <v>2895000</v>
      </c>
      <c r="K371" s="1">
        <v>173555</v>
      </c>
      <c r="L371" s="1">
        <v>4.8</v>
      </c>
    </row>
    <row r="372" spans="1:13" x14ac:dyDescent="0.35">
      <c r="A372" t="s">
        <v>181</v>
      </c>
      <c r="B372" s="1" t="s">
        <v>182</v>
      </c>
      <c r="C372" s="1">
        <v>1995</v>
      </c>
      <c r="E372" s="1" t="s">
        <v>190</v>
      </c>
      <c r="F372" s="1">
        <v>2006</v>
      </c>
      <c r="G372" s="1" t="s">
        <v>191</v>
      </c>
      <c r="H372" s="1">
        <v>590000</v>
      </c>
      <c r="I372" s="1">
        <v>4.875</v>
      </c>
      <c r="J372" s="1">
        <f t="shared" si="30"/>
        <v>2305000</v>
      </c>
      <c r="K372" s="1">
        <v>146718</v>
      </c>
      <c r="L372" s="1">
        <v>4.95</v>
      </c>
    </row>
    <row r="373" spans="1:13" x14ac:dyDescent="0.35">
      <c r="A373" t="s">
        <v>181</v>
      </c>
      <c r="B373" s="1" t="s">
        <v>182</v>
      </c>
      <c r="C373" s="1">
        <v>1995</v>
      </c>
      <c r="E373" s="1" t="s">
        <v>190</v>
      </c>
      <c r="F373" s="1">
        <v>2007</v>
      </c>
      <c r="G373" s="1" t="s">
        <v>191</v>
      </c>
      <c r="H373" s="1">
        <v>625000</v>
      </c>
      <c r="I373" s="1">
        <v>5</v>
      </c>
      <c r="J373" s="1">
        <f t="shared" si="30"/>
        <v>1680000</v>
      </c>
      <c r="K373" s="1">
        <v>117955</v>
      </c>
      <c r="L373" s="1">
        <v>5.05</v>
      </c>
    </row>
    <row r="374" spans="1:13" x14ac:dyDescent="0.35">
      <c r="A374" t="s">
        <v>181</v>
      </c>
      <c r="B374" s="1" t="s">
        <v>182</v>
      </c>
      <c r="C374" s="1">
        <v>1995</v>
      </c>
      <c r="E374" s="1" t="s">
        <v>190</v>
      </c>
      <c r="F374" s="1">
        <v>2008</v>
      </c>
      <c r="G374" s="1" t="s">
        <v>191</v>
      </c>
      <c r="H374" s="1">
        <v>655000</v>
      </c>
      <c r="I374" s="1">
        <v>5.0999999999999996</v>
      </c>
      <c r="J374" s="1">
        <f t="shared" si="30"/>
        <v>1025000</v>
      </c>
      <c r="K374" s="1">
        <v>86705</v>
      </c>
      <c r="L374" s="1">
        <v>5.15</v>
      </c>
    </row>
    <row r="375" spans="1:13" x14ac:dyDescent="0.35">
      <c r="A375" t="s">
        <v>181</v>
      </c>
      <c r="B375" s="1" t="s">
        <v>182</v>
      </c>
      <c r="C375" s="1">
        <v>1995</v>
      </c>
      <c r="E375" s="1" t="s">
        <v>190</v>
      </c>
      <c r="F375" s="1">
        <v>2009</v>
      </c>
      <c r="G375" s="1" t="s">
        <v>191</v>
      </c>
      <c r="H375" s="1">
        <v>500000</v>
      </c>
      <c r="I375" s="1">
        <v>5.2</v>
      </c>
      <c r="J375" s="1">
        <f t="shared" si="30"/>
        <v>525000</v>
      </c>
      <c r="K375" s="1">
        <v>53300</v>
      </c>
      <c r="L375" s="1">
        <v>5.25</v>
      </c>
    </row>
    <row r="376" spans="1:13" x14ac:dyDescent="0.35">
      <c r="A376" t="s">
        <v>181</v>
      </c>
      <c r="B376" s="1" t="s">
        <v>182</v>
      </c>
      <c r="C376" s="1">
        <v>1995</v>
      </c>
      <c r="E376" s="1" t="s">
        <v>190</v>
      </c>
      <c r="F376" s="1">
        <v>2010</v>
      </c>
      <c r="G376" s="1" t="s">
        <v>191</v>
      </c>
      <c r="H376" s="1">
        <v>525000</v>
      </c>
      <c r="I376" s="1">
        <v>5.2</v>
      </c>
      <c r="J376" s="1">
        <f t="shared" si="30"/>
        <v>0</v>
      </c>
      <c r="K376" s="1">
        <v>27300</v>
      </c>
      <c r="L376" s="1">
        <v>5.3</v>
      </c>
    </row>
    <row r="377" spans="1:13" x14ac:dyDescent="0.35">
      <c r="A377" t="s">
        <v>380</v>
      </c>
      <c r="B377" s="1" t="s">
        <v>182</v>
      </c>
      <c r="C377" s="1">
        <v>1993</v>
      </c>
      <c r="E377" s="1" t="s">
        <v>190</v>
      </c>
      <c r="F377" s="1">
        <v>1995</v>
      </c>
      <c r="G377" s="1" t="s">
        <v>612</v>
      </c>
      <c r="H377" s="1">
        <v>590000</v>
      </c>
      <c r="I377" s="1">
        <v>3</v>
      </c>
      <c r="J377" s="1">
        <f>16500000-H377</f>
        <v>15910000</v>
      </c>
      <c r="K377" s="1">
        <v>764680</v>
      </c>
      <c r="M377" s="1">
        <v>100</v>
      </c>
    </row>
    <row r="378" spans="1:13" x14ac:dyDescent="0.35">
      <c r="A378" t="s">
        <v>181</v>
      </c>
      <c r="B378" s="1" t="s">
        <v>182</v>
      </c>
      <c r="C378" s="1">
        <v>1993</v>
      </c>
      <c r="E378" s="1" t="s">
        <v>190</v>
      </c>
      <c r="F378" s="1">
        <v>1996</v>
      </c>
      <c r="G378" s="1" t="s">
        <v>612</v>
      </c>
      <c r="H378" s="1">
        <v>605000</v>
      </c>
      <c r="I378" s="1">
        <v>3.3</v>
      </c>
      <c r="J378" s="1">
        <f>J377-H378</f>
        <v>15305000</v>
      </c>
      <c r="K378" s="1">
        <v>746980</v>
      </c>
      <c r="M378" s="1">
        <v>100</v>
      </c>
    </row>
    <row r="379" spans="1:13" x14ac:dyDescent="0.35">
      <c r="A379" t="s">
        <v>181</v>
      </c>
      <c r="B379" s="1" t="s">
        <v>182</v>
      </c>
      <c r="C379" s="1">
        <v>1993</v>
      </c>
      <c r="E379" s="1" t="s">
        <v>190</v>
      </c>
      <c r="F379" s="1">
        <v>1997</v>
      </c>
      <c r="G379" s="1" t="s">
        <v>612</v>
      </c>
      <c r="H379" s="1">
        <v>620000</v>
      </c>
      <c r="I379" s="1">
        <v>3.6</v>
      </c>
      <c r="J379" s="1">
        <f t="shared" ref="J379:J395" si="31">J378-H379</f>
        <v>14685000</v>
      </c>
      <c r="K379" s="1">
        <v>727015</v>
      </c>
      <c r="M379" s="1">
        <v>100</v>
      </c>
    </row>
    <row r="380" spans="1:13" x14ac:dyDescent="0.35">
      <c r="A380" t="s">
        <v>181</v>
      </c>
      <c r="B380" s="1" t="s">
        <v>182</v>
      </c>
      <c r="C380" s="1">
        <v>1993</v>
      </c>
      <c r="E380" s="1" t="s">
        <v>190</v>
      </c>
      <c r="F380" s="1">
        <v>1998</v>
      </c>
      <c r="G380" s="1" t="s">
        <v>612</v>
      </c>
      <c r="H380" s="1">
        <v>645000</v>
      </c>
      <c r="I380" s="1">
        <v>3.8</v>
      </c>
      <c r="J380" s="1">
        <f t="shared" si="31"/>
        <v>14040000</v>
      </c>
      <c r="K380" s="1">
        <v>704695</v>
      </c>
      <c r="M380" s="1">
        <v>100</v>
      </c>
    </row>
    <row r="381" spans="1:13" x14ac:dyDescent="0.35">
      <c r="A381" t="s">
        <v>181</v>
      </c>
      <c r="B381" s="1" t="s">
        <v>182</v>
      </c>
      <c r="C381" s="1">
        <v>1993</v>
      </c>
      <c r="E381" s="1" t="s">
        <v>190</v>
      </c>
      <c r="F381" s="1">
        <v>1999</v>
      </c>
      <c r="G381" s="1" t="s">
        <v>612</v>
      </c>
      <c r="H381" s="1">
        <v>670000</v>
      </c>
      <c r="I381" s="1">
        <v>4</v>
      </c>
      <c r="J381" s="1">
        <f t="shared" si="31"/>
        <v>13370000</v>
      </c>
      <c r="K381" s="1">
        <v>680185</v>
      </c>
      <c r="M381" s="1">
        <v>100</v>
      </c>
    </row>
    <row r="382" spans="1:13" x14ac:dyDescent="0.35">
      <c r="A382" t="s">
        <v>181</v>
      </c>
      <c r="B382" s="1" t="s">
        <v>182</v>
      </c>
      <c r="C382" s="1">
        <v>1993</v>
      </c>
      <c r="E382" s="1" t="s">
        <v>190</v>
      </c>
      <c r="F382" s="1">
        <v>2000</v>
      </c>
      <c r="G382" s="1" t="s">
        <v>612</v>
      </c>
      <c r="H382" s="1">
        <v>700000</v>
      </c>
      <c r="I382" s="1">
        <v>4.2</v>
      </c>
      <c r="J382" s="1">
        <f t="shared" si="31"/>
        <v>12670000</v>
      </c>
      <c r="K382" s="1">
        <v>653385</v>
      </c>
      <c r="M382" s="1">
        <v>100</v>
      </c>
    </row>
    <row r="383" spans="1:13" x14ac:dyDescent="0.35">
      <c r="A383" t="s">
        <v>181</v>
      </c>
      <c r="B383" s="1" t="s">
        <v>182</v>
      </c>
      <c r="C383" s="1">
        <v>1993</v>
      </c>
      <c r="E383" s="1" t="s">
        <v>190</v>
      </c>
      <c r="F383" s="1">
        <v>2001</v>
      </c>
      <c r="G383" s="1" t="s">
        <v>612</v>
      </c>
      <c r="H383" s="1">
        <v>730000</v>
      </c>
      <c r="I383" s="1">
        <v>4.3499999999999996</v>
      </c>
      <c r="J383" s="1">
        <f t="shared" si="31"/>
        <v>11940000</v>
      </c>
      <c r="K383" s="1">
        <v>623985</v>
      </c>
      <c r="M383" s="1">
        <v>100</v>
      </c>
    </row>
    <row r="384" spans="1:13" x14ac:dyDescent="0.35">
      <c r="A384" t="s">
        <v>181</v>
      </c>
      <c r="B384" s="1" t="s">
        <v>182</v>
      </c>
      <c r="C384" s="1">
        <v>1993</v>
      </c>
      <c r="E384" s="1" t="s">
        <v>190</v>
      </c>
      <c r="F384" s="1">
        <v>2002</v>
      </c>
      <c r="G384" s="1" t="s">
        <v>612</v>
      </c>
      <c r="H384" s="1">
        <v>760000</v>
      </c>
      <c r="I384" s="1">
        <v>4.5</v>
      </c>
      <c r="J384" s="1">
        <f t="shared" si="31"/>
        <v>11180000</v>
      </c>
      <c r="K384" s="1">
        <v>592230</v>
      </c>
      <c r="M384" s="1">
        <v>100</v>
      </c>
    </row>
    <row r="385" spans="1:13" x14ac:dyDescent="0.35">
      <c r="A385" t="s">
        <v>181</v>
      </c>
      <c r="B385" s="1" t="s">
        <v>182</v>
      </c>
      <c r="C385" s="1">
        <v>1993</v>
      </c>
      <c r="E385" s="1" t="s">
        <v>190</v>
      </c>
      <c r="F385" s="1">
        <v>2003</v>
      </c>
      <c r="G385" s="1" t="s">
        <v>612</v>
      </c>
      <c r="H385" s="1">
        <v>790000</v>
      </c>
      <c r="I385" s="1">
        <v>4.5999999999999996</v>
      </c>
      <c r="J385" s="1">
        <f t="shared" si="31"/>
        <v>10390000</v>
      </c>
      <c r="K385" s="1">
        <v>558030</v>
      </c>
      <c r="M385" s="1">
        <v>4.6500000000000004</v>
      </c>
    </row>
    <row r="386" spans="1:13" x14ac:dyDescent="0.35">
      <c r="A386" t="s">
        <v>181</v>
      </c>
      <c r="B386" s="1" t="s">
        <v>182</v>
      </c>
      <c r="C386" s="1">
        <v>1993</v>
      </c>
      <c r="E386" s="1" t="s">
        <v>190</v>
      </c>
      <c r="F386" s="1">
        <v>2004</v>
      </c>
      <c r="G386" s="1" t="s">
        <v>612</v>
      </c>
      <c r="H386" s="1">
        <v>830000</v>
      </c>
      <c r="I386" s="1">
        <v>4.7</v>
      </c>
      <c r="J386" s="1">
        <f t="shared" si="31"/>
        <v>9560000</v>
      </c>
      <c r="K386" s="1">
        <v>521690</v>
      </c>
      <c r="M386" s="1">
        <v>4.75</v>
      </c>
    </row>
    <row r="387" spans="1:13" x14ac:dyDescent="0.35">
      <c r="A387" t="s">
        <v>181</v>
      </c>
      <c r="B387" s="1" t="s">
        <v>182</v>
      </c>
      <c r="C387" s="1">
        <v>1993</v>
      </c>
      <c r="E387" s="1" t="s">
        <v>190</v>
      </c>
      <c r="F387" s="1">
        <v>2005</v>
      </c>
      <c r="G387" s="1" t="s">
        <v>612</v>
      </c>
      <c r="H387" s="1">
        <v>870000</v>
      </c>
      <c r="I387" s="1">
        <v>4.8</v>
      </c>
      <c r="J387" s="1">
        <f t="shared" si="31"/>
        <v>8690000</v>
      </c>
      <c r="K387" s="1">
        <v>482680</v>
      </c>
      <c r="M387" s="1">
        <v>4.8499999999999996</v>
      </c>
    </row>
    <row r="388" spans="1:13" x14ac:dyDescent="0.35">
      <c r="A388" t="s">
        <v>181</v>
      </c>
      <c r="B388" s="1" t="s">
        <v>182</v>
      </c>
      <c r="C388" s="1">
        <v>1993</v>
      </c>
      <c r="E388" s="1" t="s">
        <v>190</v>
      </c>
      <c r="F388" s="1">
        <v>2006</v>
      </c>
      <c r="G388" s="1" t="s">
        <v>612</v>
      </c>
      <c r="H388" s="1">
        <v>910000</v>
      </c>
      <c r="I388" s="1">
        <v>4.9000000000000004</v>
      </c>
      <c r="J388" s="1">
        <f t="shared" si="31"/>
        <v>7780000</v>
      </c>
      <c r="K388" s="1">
        <v>440920</v>
      </c>
      <c r="M388" s="1">
        <v>4.95</v>
      </c>
    </row>
    <row r="389" spans="1:13" x14ac:dyDescent="0.35">
      <c r="A389" t="s">
        <v>181</v>
      </c>
      <c r="B389" s="1" t="s">
        <v>182</v>
      </c>
      <c r="C389" s="1">
        <v>1993</v>
      </c>
      <c r="E389" s="1" t="s">
        <v>190</v>
      </c>
      <c r="F389" s="1">
        <v>2007</v>
      </c>
      <c r="G389" s="1" t="s">
        <v>612</v>
      </c>
      <c r="H389" s="1">
        <v>955000</v>
      </c>
      <c r="I389" s="1">
        <v>5</v>
      </c>
      <c r="J389" s="1">
        <f t="shared" si="31"/>
        <v>6825000</v>
      </c>
      <c r="K389" s="1">
        <v>396330</v>
      </c>
      <c r="M389" s="1">
        <v>5.05</v>
      </c>
    </row>
    <row r="390" spans="1:13" x14ac:dyDescent="0.35">
      <c r="A390" t="s">
        <v>181</v>
      </c>
      <c r="B390" s="1" t="s">
        <v>182</v>
      </c>
      <c r="C390" s="1">
        <v>1993</v>
      </c>
      <c r="E390" s="1" t="s">
        <v>190</v>
      </c>
      <c r="F390" s="1">
        <v>2008</v>
      </c>
      <c r="G390" s="1" t="s">
        <v>612</v>
      </c>
      <c r="H390" s="1">
        <v>1005000</v>
      </c>
      <c r="I390" s="1">
        <v>5</v>
      </c>
      <c r="J390" s="1">
        <f t="shared" si="31"/>
        <v>5820000</v>
      </c>
      <c r="K390" s="1">
        <v>348580</v>
      </c>
      <c r="M390" s="1">
        <v>5.0999999999999996</v>
      </c>
    </row>
    <row r="391" spans="1:13" x14ac:dyDescent="0.35">
      <c r="A391" t="s">
        <v>181</v>
      </c>
      <c r="B391" s="1" t="s">
        <v>182</v>
      </c>
      <c r="C391" s="1">
        <v>1993</v>
      </c>
      <c r="E391" s="1" t="s">
        <v>190</v>
      </c>
      <c r="F391" s="1">
        <v>2009</v>
      </c>
      <c r="G391" s="1" t="s">
        <v>612</v>
      </c>
      <c r="H391" s="1">
        <v>1050000</v>
      </c>
      <c r="I391" s="1">
        <v>5</v>
      </c>
      <c r="J391" s="1">
        <f t="shared" si="31"/>
        <v>4770000</v>
      </c>
      <c r="K391" s="1">
        <v>298330</v>
      </c>
      <c r="M391" s="1">
        <v>5.15</v>
      </c>
    </row>
    <row r="392" spans="1:13" x14ac:dyDescent="0.35">
      <c r="A392" t="s">
        <v>181</v>
      </c>
      <c r="B392" s="1" t="s">
        <v>182</v>
      </c>
      <c r="C392" s="1">
        <v>1993</v>
      </c>
      <c r="E392" s="1" t="s">
        <v>190</v>
      </c>
      <c r="F392" s="1">
        <v>2010</v>
      </c>
      <c r="G392" s="1" t="s">
        <v>612</v>
      </c>
      <c r="H392" s="1">
        <v>1105000</v>
      </c>
      <c r="I392" s="1">
        <v>5</v>
      </c>
      <c r="J392" s="1">
        <f t="shared" si="31"/>
        <v>3665000</v>
      </c>
      <c r="K392" s="1">
        <v>245830</v>
      </c>
      <c r="M392" s="1">
        <v>5.2</v>
      </c>
    </row>
    <row r="393" spans="1:13" x14ac:dyDescent="0.35">
      <c r="A393" t="s">
        <v>181</v>
      </c>
      <c r="B393" s="1" t="s">
        <v>182</v>
      </c>
      <c r="C393" s="1">
        <v>1993</v>
      </c>
      <c r="E393" s="1" t="s">
        <v>190</v>
      </c>
      <c r="F393" s="1">
        <v>2011</v>
      </c>
      <c r="G393" s="1" t="s">
        <v>612</v>
      </c>
      <c r="H393" s="1">
        <v>1165000</v>
      </c>
      <c r="I393" s="1">
        <v>5.2</v>
      </c>
      <c r="J393" s="1">
        <f t="shared" si="31"/>
        <v>2500000</v>
      </c>
      <c r="K393" s="1">
        <v>190580</v>
      </c>
      <c r="M393" s="1">
        <v>5.282</v>
      </c>
    </row>
    <row r="394" spans="1:13" x14ac:dyDescent="0.35">
      <c r="A394" t="s">
        <v>181</v>
      </c>
      <c r="B394" s="1" t="s">
        <v>182</v>
      </c>
      <c r="C394" s="1">
        <v>1993</v>
      </c>
      <c r="E394" s="1" t="s">
        <v>190</v>
      </c>
      <c r="F394" s="1">
        <v>2012</v>
      </c>
      <c r="G394" s="1" t="s">
        <v>612</v>
      </c>
      <c r="H394" s="1">
        <v>1220000</v>
      </c>
      <c r="I394" s="1">
        <v>5.2</v>
      </c>
      <c r="J394" s="1">
        <f t="shared" si="31"/>
        <v>1280000</v>
      </c>
      <c r="K394" s="1">
        <v>130000</v>
      </c>
      <c r="M394" s="1">
        <v>5.2830000000000004</v>
      </c>
    </row>
    <row r="395" spans="1:13" x14ac:dyDescent="0.35">
      <c r="A395" t="s">
        <v>181</v>
      </c>
      <c r="B395" s="1" t="s">
        <v>182</v>
      </c>
      <c r="C395" s="1">
        <v>1993</v>
      </c>
      <c r="E395" s="1" t="s">
        <v>190</v>
      </c>
      <c r="F395" s="1">
        <v>2013</v>
      </c>
      <c r="G395" s="1" t="s">
        <v>612</v>
      </c>
      <c r="H395" s="1">
        <v>1280000</v>
      </c>
      <c r="I395" s="1">
        <v>5.2</v>
      </c>
      <c r="J395" s="1">
        <f t="shared" si="31"/>
        <v>0</v>
      </c>
      <c r="K395" s="1">
        <v>66560</v>
      </c>
      <c r="M395" s="1">
        <v>5.28</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9"/>
  <sheetViews>
    <sheetView topLeftCell="A61" workbookViewId="0">
      <selection activeCell="C77" sqref="C77:C79"/>
    </sheetView>
  </sheetViews>
  <sheetFormatPr defaultColWidth="8.90625" defaultRowHeight="14.5" x14ac:dyDescent="0.35"/>
  <cols>
    <col min="1" max="3" width="8.90625" style="1"/>
    <col min="4" max="4" width="11" style="1" bestFit="1" customWidth="1"/>
    <col min="5" max="5" width="31.54296875" style="1" customWidth="1"/>
    <col min="6" max="16384" width="8.90625" style="1"/>
  </cols>
  <sheetData>
    <row r="1" spans="1:6" x14ac:dyDescent="0.35">
      <c r="A1" s="2" t="s">
        <v>0</v>
      </c>
      <c r="B1" s="2" t="s">
        <v>27</v>
      </c>
      <c r="C1" s="2" t="s">
        <v>2</v>
      </c>
      <c r="D1" s="5" t="s">
        <v>3</v>
      </c>
      <c r="E1" s="4" t="s">
        <v>107</v>
      </c>
      <c r="F1" s="4" t="s">
        <v>96</v>
      </c>
    </row>
    <row r="2" spans="1:6" x14ac:dyDescent="0.35">
      <c r="A2" t="s">
        <v>181</v>
      </c>
      <c r="B2" s="1" t="s">
        <v>182</v>
      </c>
      <c r="C2" s="1">
        <v>2014</v>
      </c>
      <c r="D2" s="1">
        <v>35000000</v>
      </c>
      <c r="E2" s="1" t="s">
        <v>194</v>
      </c>
    </row>
    <row r="3" spans="1:6" x14ac:dyDescent="0.35">
      <c r="A3" t="s">
        <v>181</v>
      </c>
      <c r="B3" s="1" t="s">
        <v>182</v>
      </c>
      <c r="C3" s="1">
        <v>2014</v>
      </c>
      <c r="D3" s="1">
        <v>44271333.289999999</v>
      </c>
      <c r="E3" s="1" t="s">
        <v>195</v>
      </c>
    </row>
    <row r="4" spans="1:6" x14ac:dyDescent="0.35">
      <c r="A4" t="s">
        <v>181</v>
      </c>
      <c r="B4" s="1" t="s">
        <v>182</v>
      </c>
      <c r="C4" s="1">
        <v>2014</v>
      </c>
      <c r="D4" s="1">
        <v>917528.84</v>
      </c>
      <c r="E4" s="1" t="s">
        <v>196</v>
      </c>
    </row>
    <row r="5" spans="1:6" x14ac:dyDescent="0.35">
      <c r="A5" t="s">
        <v>181</v>
      </c>
      <c r="B5" s="1" t="s">
        <v>182</v>
      </c>
      <c r="C5" s="1">
        <v>2012</v>
      </c>
      <c r="D5" s="1">
        <v>8883706.9499999993</v>
      </c>
      <c r="E5" s="1" t="s">
        <v>364</v>
      </c>
    </row>
    <row r="6" spans="1:6" x14ac:dyDescent="0.35">
      <c r="A6" t="s">
        <v>181</v>
      </c>
      <c r="B6" s="1" t="s">
        <v>182</v>
      </c>
      <c r="C6" s="1">
        <v>2012</v>
      </c>
      <c r="D6" s="1">
        <v>640146.94999999995</v>
      </c>
      <c r="E6" s="1" t="s">
        <v>365</v>
      </c>
    </row>
    <row r="7" spans="1:6" x14ac:dyDescent="0.35">
      <c r="A7" t="s">
        <v>181</v>
      </c>
      <c r="B7" s="1" t="s">
        <v>182</v>
      </c>
      <c r="C7" s="1">
        <v>2012</v>
      </c>
      <c r="D7" s="1">
        <v>173270</v>
      </c>
      <c r="E7" s="1" t="s">
        <v>196</v>
      </c>
    </row>
    <row r="8" spans="1:6" x14ac:dyDescent="0.35">
      <c r="A8" t="s">
        <v>181</v>
      </c>
      <c r="B8" s="1" t="s">
        <v>182</v>
      </c>
      <c r="C8" s="1">
        <v>2012</v>
      </c>
      <c r="D8" s="1">
        <v>7397471.8799999999</v>
      </c>
      <c r="E8" s="1" t="s">
        <v>391</v>
      </c>
    </row>
    <row r="9" spans="1:6" x14ac:dyDescent="0.35">
      <c r="A9" t="s">
        <v>181</v>
      </c>
      <c r="B9" s="1" t="s">
        <v>182</v>
      </c>
      <c r="C9" s="1">
        <v>2012</v>
      </c>
      <c r="D9" s="1">
        <v>185901.62</v>
      </c>
      <c r="E9" s="1" t="s">
        <v>196</v>
      </c>
    </row>
    <row r="10" spans="1:6" x14ac:dyDescent="0.35">
      <c r="A10" t="s">
        <v>181</v>
      </c>
      <c r="B10" s="1" t="s">
        <v>182</v>
      </c>
      <c r="C10" s="1">
        <v>2012</v>
      </c>
      <c r="D10" s="1">
        <v>2468798.61</v>
      </c>
      <c r="E10" s="1" t="s">
        <v>402</v>
      </c>
    </row>
    <row r="11" spans="1:6" x14ac:dyDescent="0.35">
      <c r="A11" t="s">
        <v>181</v>
      </c>
      <c r="B11" s="1" t="s">
        <v>182</v>
      </c>
      <c r="C11" s="1">
        <v>2011</v>
      </c>
      <c r="D11" s="1">
        <v>7446397.5</v>
      </c>
      <c r="E11" s="1" t="s">
        <v>403</v>
      </c>
    </row>
    <row r="12" spans="1:6" x14ac:dyDescent="0.35">
      <c r="A12" t="s">
        <v>181</v>
      </c>
      <c r="B12" s="1" t="s">
        <v>182</v>
      </c>
      <c r="C12" s="1">
        <v>2011</v>
      </c>
      <c r="D12" s="1">
        <v>207472.04</v>
      </c>
      <c r="E12" s="1" t="s">
        <v>196</v>
      </c>
    </row>
    <row r="13" spans="1:6" x14ac:dyDescent="0.35">
      <c r="A13" t="s">
        <v>181</v>
      </c>
      <c r="B13" s="1" t="s">
        <v>182</v>
      </c>
      <c r="C13" s="1">
        <v>2009</v>
      </c>
      <c r="D13" s="1">
        <v>3371698.19</v>
      </c>
      <c r="E13" s="1" t="s">
        <v>417</v>
      </c>
    </row>
    <row r="14" spans="1:6" x14ac:dyDescent="0.35">
      <c r="A14" t="s">
        <v>181</v>
      </c>
      <c r="B14" s="1" t="s">
        <v>182</v>
      </c>
      <c r="C14" s="1">
        <v>2009</v>
      </c>
      <c r="D14" s="1">
        <v>1547818.61</v>
      </c>
      <c r="E14" s="1" t="s">
        <v>418</v>
      </c>
    </row>
    <row r="15" spans="1:6" x14ac:dyDescent="0.35">
      <c r="A15" t="s">
        <v>181</v>
      </c>
      <c r="B15" s="1" t="s">
        <v>182</v>
      </c>
      <c r="C15" s="1">
        <v>2009</v>
      </c>
      <c r="D15" s="1">
        <v>92483.9</v>
      </c>
      <c r="E15" s="1" t="s">
        <v>196</v>
      </c>
    </row>
    <row r="16" spans="1:6" x14ac:dyDescent="0.35">
      <c r="A16" t="s">
        <v>181</v>
      </c>
      <c r="B16" s="1" t="s">
        <v>182</v>
      </c>
      <c r="C16" s="1">
        <v>2009</v>
      </c>
      <c r="D16" s="1">
        <v>5110730.6900000004</v>
      </c>
      <c r="E16" s="1" t="s">
        <v>420</v>
      </c>
    </row>
    <row r="17" spans="1:5" x14ac:dyDescent="0.35">
      <c r="A17" t="s">
        <v>181</v>
      </c>
      <c r="B17" s="1" t="s">
        <v>182</v>
      </c>
      <c r="C17" s="1">
        <v>2009</v>
      </c>
      <c r="D17" s="1">
        <v>9490360.9700000007</v>
      </c>
      <c r="E17" s="1" t="s">
        <v>421</v>
      </c>
    </row>
    <row r="18" spans="1:5" x14ac:dyDescent="0.35">
      <c r="A18" t="s">
        <v>181</v>
      </c>
      <c r="B18" s="1" t="s">
        <v>182</v>
      </c>
      <c r="C18" s="1">
        <v>2009</v>
      </c>
      <c r="D18" s="1">
        <v>33222.699999999997</v>
      </c>
      <c r="E18" s="1" t="s">
        <v>419</v>
      </c>
    </row>
    <row r="19" spans="1:5" x14ac:dyDescent="0.35">
      <c r="A19" t="s">
        <v>181</v>
      </c>
      <c r="B19" s="1" t="s">
        <v>182</v>
      </c>
      <c r="C19" s="1">
        <v>2009</v>
      </c>
      <c r="D19" s="1">
        <v>283632.68</v>
      </c>
      <c r="E19" s="1" t="s">
        <v>196</v>
      </c>
    </row>
    <row r="20" spans="1:5" x14ac:dyDescent="0.35">
      <c r="A20" t="s">
        <v>181</v>
      </c>
      <c r="B20" s="1" t="s">
        <v>182</v>
      </c>
      <c r="C20" s="1">
        <v>2009</v>
      </c>
      <c r="D20" s="1">
        <v>8642866.8399999999</v>
      </c>
      <c r="E20" s="1" t="s">
        <v>364</v>
      </c>
    </row>
    <row r="21" spans="1:5" x14ac:dyDescent="0.35">
      <c r="A21" t="s">
        <v>181</v>
      </c>
      <c r="B21" s="1" t="s">
        <v>182</v>
      </c>
      <c r="C21" s="1">
        <v>2009</v>
      </c>
      <c r="D21" s="1">
        <v>550520.16</v>
      </c>
      <c r="E21" s="1" t="s">
        <v>365</v>
      </c>
    </row>
    <row r="22" spans="1:5" x14ac:dyDescent="0.35">
      <c r="A22" t="s">
        <v>181</v>
      </c>
      <c r="B22" s="1" t="s">
        <v>182</v>
      </c>
      <c r="C22" s="1">
        <v>2009</v>
      </c>
      <c r="D22" s="1">
        <v>9783.1299999999992</v>
      </c>
      <c r="E22" s="1" t="s">
        <v>426</v>
      </c>
    </row>
    <row r="23" spans="1:5" x14ac:dyDescent="0.35">
      <c r="A23" t="s">
        <v>181</v>
      </c>
      <c r="B23" s="1" t="s">
        <v>182</v>
      </c>
      <c r="C23" s="1">
        <v>2009</v>
      </c>
      <c r="D23" s="1">
        <v>405404.74</v>
      </c>
      <c r="E23" s="1" t="s">
        <v>196</v>
      </c>
    </row>
    <row r="24" spans="1:5" x14ac:dyDescent="0.35">
      <c r="A24" t="s">
        <v>181</v>
      </c>
      <c r="B24" s="1" t="s">
        <v>182</v>
      </c>
      <c r="C24" s="1">
        <v>2008</v>
      </c>
      <c r="D24" s="1">
        <v>1706458.99</v>
      </c>
      <c r="E24" s="1" t="s">
        <v>429</v>
      </c>
    </row>
    <row r="25" spans="1:5" x14ac:dyDescent="0.35">
      <c r="A25" t="s">
        <v>181</v>
      </c>
      <c r="B25" s="1" t="s">
        <v>182</v>
      </c>
      <c r="C25" s="1">
        <v>2008</v>
      </c>
      <c r="D25" s="1">
        <v>6202785.9299999997</v>
      </c>
      <c r="E25" s="1" t="s">
        <v>430</v>
      </c>
    </row>
    <row r="26" spans="1:5" x14ac:dyDescent="0.35">
      <c r="A26" t="s">
        <v>181</v>
      </c>
      <c r="B26" s="1" t="s">
        <v>182</v>
      </c>
      <c r="C26" s="1">
        <v>2008</v>
      </c>
      <c r="D26" s="1">
        <v>7240.06</v>
      </c>
      <c r="E26" s="1" t="s">
        <v>426</v>
      </c>
    </row>
    <row r="27" spans="1:5" x14ac:dyDescent="0.35">
      <c r="A27" t="s">
        <v>181</v>
      </c>
      <c r="B27" s="1" t="s">
        <v>182</v>
      </c>
      <c r="C27" s="1">
        <v>2008</v>
      </c>
      <c r="D27" s="1">
        <v>180404.08</v>
      </c>
      <c r="E27" s="1" t="s">
        <v>196</v>
      </c>
    </row>
    <row r="28" spans="1:5" x14ac:dyDescent="0.35">
      <c r="A28" t="s">
        <v>181</v>
      </c>
      <c r="B28" s="1" t="s">
        <v>182</v>
      </c>
      <c r="C28" s="1">
        <v>2007</v>
      </c>
      <c r="D28" s="1">
        <v>9065099</v>
      </c>
      <c r="E28" s="1" t="s">
        <v>433</v>
      </c>
    </row>
    <row r="29" spans="1:5" x14ac:dyDescent="0.35">
      <c r="A29" t="s">
        <v>181</v>
      </c>
      <c r="B29" s="1" t="s">
        <v>182</v>
      </c>
      <c r="C29" s="1">
        <v>2007</v>
      </c>
      <c r="D29" s="1">
        <v>7036.22</v>
      </c>
      <c r="E29" s="1" t="s">
        <v>426</v>
      </c>
    </row>
    <row r="30" spans="1:5" x14ac:dyDescent="0.35">
      <c r="A30" t="s">
        <v>181</v>
      </c>
      <c r="B30" s="1" t="s">
        <v>182</v>
      </c>
      <c r="C30" s="1">
        <v>2007</v>
      </c>
      <c r="D30" s="1">
        <v>174901</v>
      </c>
      <c r="E30" s="1" t="s">
        <v>196</v>
      </c>
    </row>
    <row r="31" spans="1:5" x14ac:dyDescent="0.35">
      <c r="A31" t="s">
        <v>181</v>
      </c>
      <c r="B31" s="1" t="s">
        <v>182</v>
      </c>
      <c r="C31" s="1">
        <v>2006</v>
      </c>
      <c r="D31" s="1">
        <v>8900081.5500000007</v>
      </c>
      <c r="E31" s="1" t="s">
        <v>448</v>
      </c>
    </row>
    <row r="32" spans="1:5" x14ac:dyDescent="0.35">
      <c r="A32" t="s">
        <v>181</v>
      </c>
      <c r="B32" s="1" t="s">
        <v>182</v>
      </c>
      <c r="C32" s="1">
        <v>2006</v>
      </c>
      <c r="D32" s="1">
        <v>375000</v>
      </c>
      <c r="E32" s="1" t="s">
        <v>449</v>
      </c>
    </row>
    <row r="33" spans="1:6" x14ac:dyDescent="0.35">
      <c r="A33" t="s">
        <v>181</v>
      </c>
      <c r="B33" s="1" t="s">
        <v>182</v>
      </c>
      <c r="C33" s="1">
        <v>2006</v>
      </c>
      <c r="D33" s="1">
        <v>5308.92</v>
      </c>
      <c r="E33" s="1" t="s">
        <v>426</v>
      </c>
    </row>
    <row r="34" spans="1:6" x14ac:dyDescent="0.35">
      <c r="A34" t="s">
        <v>181</v>
      </c>
      <c r="B34" s="1" t="s">
        <v>182</v>
      </c>
      <c r="C34" s="1">
        <v>2006</v>
      </c>
      <c r="D34" s="1">
        <v>199205</v>
      </c>
      <c r="E34" s="1" t="s">
        <v>196</v>
      </c>
    </row>
    <row r="35" spans="1:6" x14ac:dyDescent="0.35">
      <c r="A35" t="s">
        <v>181</v>
      </c>
      <c r="B35" s="1" t="s">
        <v>182</v>
      </c>
      <c r="C35" s="1">
        <v>2005</v>
      </c>
      <c r="D35" s="1">
        <v>9051124.8499999996</v>
      </c>
      <c r="E35" s="1" t="s">
        <v>464</v>
      </c>
    </row>
    <row r="36" spans="1:6" x14ac:dyDescent="0.35">
      <c r="A36" t="s">
        <v>181</v>
      </c>
      <c r="B36" s="1" t="s">
        <v>182</v>
      </c>
      <c r="C36" s="1">
        <v>2005</v>
      </c>
      <c r="D36" s="1">
        <v>380000</v>
      </c>
      <c r="E36" s="1" t="s">
        <v>449</v>
      </c>
    </row>
    <row r="37" spans="1:6" x14ac:dyDescent="0.35">
      <c r="A37" t="s">
        <v>181</v>
      </c>
      <c r="B37" s="1" t="s">
        <v>182</v>
      </c>
      <c r="C37" s="1">
        <v>2005</v>
      </c>
      <c r="D37" s="1">
        <v>268875.15000000002</v>
      </c>
      <c r="E37" s="1" t="s">
        <v>196</v>
      </c>
    </row>
    <row r="38" spans="1:6" x14ac:dyDescent="0.35">
      <c r="A38" t="s">
        <v>181</v>
      </c>
      <c r="B38" s="1" t="s">
        <v>182</v>
      </c>
      <c r="C38" s="1">
        <v>2005</v>
      </c>
      <c r="D38" s="1">
        <v>3166700</v>
      </c>
      <c r="E38" s="1" t="s">
        <v>485</v>
      </c>
    </row>
    <row r="39" spans="1:6" x14ac:dyDescent="0.35">
      <c r="A39" t="s">
        <v>181</v>
      </c>
      <c r="B39" s="1" t="s">
        <v>182</v>
      </c>
      <c r="C39" s="1">
        <v>2005</v>
      </c>
      <c r="D39" s="1">
        <v>2053</v>
      </c>
      <c r="E39" s="1" t="s">
        <v>426</v>
      </c>
    </row>
    <row r="40" spans="1:6" x14ac:dyDescent="0.35">
      <c r="A40" t="s">
        <v>181</v>
      </c>
      <c r="B40" s="1" t="s">
        <v>182</v>
      </c>
      <c r="C40" s="1">
        <v>2005</v>
      </c>
      <c r="D40" s="1">
        <v>152472</v>
      </c>
      <c r="E40" s="1" t="s">
        <v>196</v>
      </c>
    </row>
    <row r="41" spans="1:6" x14ac:dyDescent="0.35">
      <c r="A41" t="s">
        <v>181</v>
      </c>
      <c r="B41" s="1" t="s">
        <v>182</v>
      </c>
      <c r="C41" s="1">
        <v>2004</v>
      </c>
      <c r="D41" s="1">
        <v>5491815</v>
      </c>
      <c r="E41" s="1" t="s">
        <v>464</v>
      </c>
    </row>
    <row r="42" spans="1:6" x14ac:dyDescent="0.35">
      <c r="A42" t="s">
        <v>181</v>
      </c>
      <c r="B42" s="1" t="s">
        <v>182</v>
      </c>
      <c r="C42" s="1">
        <v>2004</v>
      </c>
      <c r="D42" s="1">
        <v>312845</v>
      </c>
      <c r="E42" s="1" t="s">
        <v>449</v>
      </c>
    </row>
    <row r="43" spans="1:6" x14ac:dyDescent="0.35">
      <c r="A43" t="s">
        <v>181</v>
      </c>
      <c r="B43" s="1" t="s">
        <v>182</v>
      </c>
      <c r="C43" s="1">
        <v>2004</v>
      </c>
      <c r="D43" s="1">
        <v>195340</v>
      </c>
      <c r="E43" s="1" t="s">
        <v>196</v>
      </c>
    </row>
    <row r="44" spans="1:6" x14ac:dyDescent="0.35">
      <c r="A44" t="s">
        <v>181</v>
      </c>
      <c r="B44" s="1" t="s">
        <v>182</v>
      </c>
      <c r="C44" s="1">
        <v>2003</v>
      </c>
      <c r="D44" s="1">
        <v>9867123</v>
      </c>
      <c r="E44" s="1" t="s">
        <v>517</v>
      </c>
      <c r="F44" s="1" t="s">
        <v>518</v>
      </c>
    </row>
    <row r="45" spans="1:6" x14ac:dyDescent="0.35">
      <c r="A45" t="s">
        <v>181</v>
      </c>
      <c r="B45" s="1" t="s">
        <v>182</v>
      </c>
      <c r="C45" s="1">
        <v>2003</v>
      </c>
      <c r="D45" s="1">
        <v>5931</v>
      </c>
      <c r="E45" s="1" t="s">
        <v>426</v>
      </c>
    </row>
    <row r="46" spans="1:6" x14ac:dyDescent="0.35">
      <c r="A46" t="s">
        <v>181</v>
      </c>
      <c r="B46" s="1" t="s">
        <v>182</v>
      </c>
      <c r="C46" s="1">
        <v>2003</v>
      </c>
      <c r="D46" s="1">
        <v>197673</v>
      </c>
      <c r="E46" s="1" t="s">
        <v>196</v>
      </c>
    </row>
    <row r="47" spans="1:6" x14ac:dyDescent="0.35">
      <c r="A47" t="s">
        <v>181</v>
      </c>
      <c r="B47" s="1" t="s">
        <v>182</v>
      </c>
      <c r="C47" s="1">
        <v>2003</v>
      </c>
      <c r="D47" s="1">
        <v>3961600</v>
      </c>
      <c r="E47" s="1" t="s">
        <v>542</v>
      </c>
      <c r="F47" s="1" t="s">
        <v>543</v>
      </c>
    </row>
    <row r="48" spans="1:6" x14ac:dyDescent="0.35">
      <c r="A48" t="s">
        <v>181</v>
      </c>
      <c r="B48" s="1" t="s">
        <v>182</v>
      </c>
      <c r="C48" s="1">
        <v>2003</v>
      </c>
      <c r="D48" s="1">
        <v>2173</v>
      </c>
      <c r="E48" s="1" t="s">
        <v>426</v>
      </c>
    </row>
    <row r="49" spans="1:5" x14ac:dyDescent="0.35">
      <c r="A49" t="s">
        <v>181</v>
      </c>
      <c r="B49" s="1" t="s">
        <v>182</v>
      </c>
      <c r="C49" s="1">
        <v>2003</v>
      </c>
      <c r="D49" s="1">
        <v>121371</v>
      </c>
      <c r="E49" s="1" t="s">
        <v>196</v>
      </c>
    </row>
    <row r="50" spans="1:5" x14ac:dyDescent="0.35">
      <c r="A50" t="s">
        <v>181</v>
      </c>
      <c r="B50" s="1" t="s">
        <v>182</v>
      </c>
      <c r="C50" s="1">
        <v>2002</v>
      </c>
      <c r="D50" s="1">
        <v>8984011.9499999993</v>
      </c>
      <c r="E50" s="1" t="s">
        <v>464</v>
      </c>
    </row>
    <row r="51" spans="1:5" x14ac:dyDescent="0.35">
      <c r="A51" t="s">
        <v>181</v>
      </c>
      <c r="B51" s="1" t="s">
        <v>182</v>
      </c>
      <c r="C51" s="1">
        <v>2002</v>
      </c>
      <c r="D51" s="1">
        <v>790858</v>
      </c>
      <c r="E51" s="1" t="s">
        <v>426</v>
      </c>
    </row>
    <row r="52" spans="1:5" x14ac:dyDescent="0.35">
      <c r="A52" t="s">
        <v>181</v>
      </c>
      <c r="B52" s="1" t="s">
        <v>182</v>
      </c>
      <c r="C52" s="1">
        <v>2002</v>
      </c>
      <c r="D52" s="1">
        <v>225131</v>
      </c>
      <c r="E52" s="1" t="s">
        <v>196</v>
      </c>
    </row>
    <row r="53" spans="1:5" x14ac:dyDescent="0.35">
      <c r="A53" t="s">
        <v>181</v>
      </c>
      <c r="B53" s="1" t="s">
        <v>182</v>
      </c>
      <c r="C53" s="1">
        <v>2000</v>
      </c>
      <c r="D53" s="1">
        <v>3006165.5</v>
      </c>
      <c r="E53" s="1" t="s">
        <v>557</v>
      </c>
    </row>
    <row r="54" spans="1:5" x14ac:dyDescent="0.35">
      <c r="A54" t="s">
        <v>181</v>
      </c>
      <c r="B54" s="1" t="s">
        <v>182</v>
      </c>
      <c r="C54" s="1">
        <v>2000</v>
      </c>
      <c r="D54" s="1">
        <v>266102</v>
      </c>
      <c r="E54" s="1" t="s">
        <v>558</v>
      </c>
    </row>
    <row r="55" spans="1:5" x14ac:dyDescent="0.35">
      <c r="A55" t="s">
        <v>181</v>
      </c>
      <c r="B55" s="1" t="s">
        <v>182</v>
      </c>
      <c r="C55" s="1">
        <v>2000</v>
      </c>
      <c r="D55" s="1">
        <v>5697</v>
      </c>
      <c r="E55" s="1" t="s">
        <v>426</v>
      </c>
    </row>
    <row r="56" spans="1:5" x14ac:dyDescent="0.35">
      <c r="A56" t="s">
        <v>181</v>
      </c>
      <c r="B56" s="1" t="s">
        <v>182</v>
      </c>
      <c r="C56" s="1">
        <v>2000</v>
      </c>
      <c r="D56" s="1">
        <v>127736</v>
      </c>
      <c r="E56" s="1" t="s">
        <v>196</v>
      </c>
    </row>
    <row r="57" spans="1:5" x14ac:dyDescent="0.35">
      <c r="A57" t="s">
        <v>181</v>
      </c>
      <c r="B57" s="1" t="s">
        <v>182</v>
      </c>
      <c r="C57" s="1">
        <v>2001</v>
      </c>
      <c r="D57" s="1">
        <v>5584718</v>
      </c>
      <c r="E57" s="1" t="s">
        <v>578</v>
      </c>
    </row>
    <row r="58" spans="1:5" x14ac:dyDescent="0.35">
      <c r="A58" t="s">
        <v>574</v>
      </c>
      <c r="B58" s="1" t="s">
        <v>182</v>
      </c>
      <c r="C58" s="1">
        <v>2001</v>
      </c>
      <c r="D58" s="1">
        <v>4342</v>
      </c>
      <c r="E58" s="1" t="s">
        <v>426</v>
      </c>
    </row>
    <row r="59" spans="1:5" x14ac:dyDescent="0.35">
      <c r="A59" t="s">
        <v>575</v>
      </c>
      <c r="B59" s="1" t="s">
        <v>182</v>
      </c>
      <c r="C59" s="1">
        <v>2001</v>
      </c>
      <c r="D59" s="1">
        <v>110027</v>
      </c>
      <c r="E59" s="1" t="s">
        <v>196</v>
      </c>
    </row>
    <row r="60" spans="1:5" x14ac:dyDescent="0.35">
      <c r="A60" t="s">
        <v>576</v>
      </c>
      <c r="B60" s="1" t="s">
        <v>182</v>
      </c>
      <c r="C60" s="1">
        <v>2001</v>
      </c>
      <c r="D60" s="1">
        <v>747287</v>
      </c>
      <c r="E60" s="1" t="s">
        <v>580</v>
      </c>
    </row>
    <row r="61" spans="1:5" x14ac:dyDescent="0.35">
      <c r="A61" t="s">
        <v>577</v>
      </c>
      <c r="B61" s="1" t="s">
        <v>182</v>
      </c>
      <c r="C61" s="1">
        <v>2001</v>
      </c>
      <c r="D61" s="1">
        <v>9059100</v>
      </c>
      <c r="E61" s="1" t="s">
        <v>581</v>
      </c>
    </row>
    <row r="62" spans="1:5" x14ac:dyDescent="0.35">
      <c r="A62" t="s">
        <v>577</v>
      </c>
      <c r="B62" s="1" t="s">
        <v>182</v>
      </c>
      <c r="C62" s="1">
        <v>2001</v>
      </c>
      <c r="D62" s="1">
        <v>8791</v>
      </c>
      <c r="E62" s="1" t="s">
        <v>426</v>
      </c>
    </row>
    <row r="63" spans="1:5" x14ac:dyDescent="0.35">
      <c r="A63" t="s">
        <v>577</v>
      </c>
      <c r="B63" s="1" t="s">
        <v>182</v>
      </c>
      <c r="C63" s="1">
        <v>2001</v>
      </c>
      <c r="D63" s="1">
        <v>143613</v>
      </c>
      <c r="E63" s="1" t="s">
        <v>196</v>
      </c>
    </row>
    <row r="64" spans="1:5" x14ac:dyDescent="0.35">
      <c r="A64" t="s">
        <v>577</v>
      </c>
      <c r="B64" s="1" t="s">
        <v>182</v>
      </c>
      <c r="C64" s="1">
        <v>1999</v>
      </c>
      <c r="D64" s="1">
        <v>9657994</v>
      </c>
      <c r="E64" s="1" t="s">
        <v>582</v>
      </c>
    </row>
    <row r="65" spans="1:5" x14ac:dyDescent="0.35">
      <c r="A65" t="s">
        <v>577</v>
      </c>
      <c r="B65" s="1" t="s">
        <v>182</v>
      </c>
      <c r="C65" s="1">
        <v>1999</v>
      </c>
      <c r="D65" s="1">
        <v>12071</v>
      </c>
      <c r="E65" s="1" t="s">
        <v>426</v>
      </c>
    </row>
    <row r="66" spans="1:5" x14ac:dyDescent="0.35">
      <c r="A66" t="s">
        <v>577</v>
      </c>
      <c r="B66" s="1" t="s">
        <v>182</v>
      </c>
      <c r="C66" s="1">
        <v>1999</v>
      </c>
      <c r="D66" s="1">
        <v>40091</v>
      </c>
      <c r="E66" s="1" t="s">
        <v>583</v>
      </c>
    </row>
    <row r="67" spans="1:5" x14ac:dyDescent="0.35">
      <c r="A67" t="s">
        <v>577</v>
      </c>
      <c r="B67" s="1" t="s">
        <v>182</v>
      </c>
      <c r="C67" s="1">
        <v>1999</v>
      </c>
      <c r="D67" s="1">
        <v>146915</v>
      </c>
      <c r="E67" s="1" t="s">
        <v>196</v>
      </c>
    </row>
    <row r="68" spans="1:5" x14ac:dyDescent="0.35">
      <c r="A68" t="s">
        <v>577</v>
      </c>
      <c r="B68" s="1" t="s">
        <v>182</v>
      </c>
      <c r="C68" s="1">
        <v>1998</v>
      </c>
      <c r="D68" s="1">
        <v>5370931</v>
      </c>
      <c r="E68" s="1" t="s">
        <v>590</v>
      </c>
    </row>
    <row r="69" spans="1:5" x14ac:dyDescent="0.35">
      <c r="A69" t="s">
        <v>577</v>
      </c>
      <c r="B69" s="1" t="s">
        <v>182</v>
      </c>
      <c r="C69" s="1">
        <v>1998</v>
      </c>
      <c r="D69" s="1">
        <v>4443356</v>
      </c>
      <c r="E69" s="1" t="s">
        <v>582</v>
      </c>
    </row>
    <row r="70" spans="1:5" x14ac:dyDescent="0.35">
      <c r="A70" t="s">
        <v>577</v>
      </c>
      <c r="B70" s="1" t="s">
        <v>182</v>
      </c>
      <c r="C70" s="1">
        <v>1998</v>
      </c>
      <c r="D70" s="1">
        <v>14975</v>
      </c>
      <c r="E70" s="1" t="s">
        <v>426</v>
      </c>
    </row>
    <row r="71" spans="1:5" x14ac:dyDescent="0.35">
      <c r="A71" t="s">
        <v>577</v>
      </c>
      <c r="B71" s="1" t="s">
        <v>182</v>
      </c>
      <c r="C71" s="1">
        <v>1998</v>
      </c>
      <c r="D71" s="1">
        <v>180713</v>
      </c>
      <c r="E71" s="1" t="s">
        <v>196</v>
      </c>
    </row>
    <row r="72" spans="1:5" x14ac:dyDescent="0.35">
      <c r="A72" t="s">
        <v>577</v>
      </c>
      <c r="B72" s="1" t="s">
        <v>182</v>
      </c>
      <c r="C72" s="1">
        <v>1996</v>
      </c>
      <c r="D72" s="1">
        <v>9383470</v>
      </c>
      <c r="E72" s="1" t="s">
        <v>464</v>
      </c>
    </row>
    <row r="73" spans="1:5" x14ac:dyDescent="0.35">
      <c r="A73" t="s">
        <v>577</v>
      </c>
      <c r="B73" s="1" t="s">
        <v>182</v>
      </c>
      <c r="C73" s="1">
        <v>1996</v>
      </c>
      <c r="D73" s="1">
        <v>245662</v>
      </c>
      <c r="E73" s="1" t="s">
        <v>196</v>
      </c>
    </row>
    <row r="74" spans="1:5" x14ac:dyDescent="0.35">
      <c r="A74" t="s">
        <v>577</v>
      </c>
      <c r="B74" s="1" t="s">
        <v>182</v>
      </c>
      <c r="C74" s="1">
        <v>1996</v>
      </c>
      <c r="D74" s="1">
        <v>687406</v>
      </c>
      <c r="E74" s="1" t="s">
        <v>593</v>
      </c>
    </row>
    <row r="75" spans="1:5" x14ac:dyDescent="0.35">
      <c r="A75" t="s">
        <v>577</v>
      </c>
      <c r="B75" s="1" t="s">
        <v>182</v>
      </c>
      <c r="C75" s="1">
        <v>1995</v>
      </c>
      <c r="D75" s="1">
        <v>7082848</v>
      </c>
      <c r="E75" s="1" t="s">
        <v>603</v>
      </c>
    </row>
    <row r="76" spans="1:5" x14ac:dyDescent="0.35">
      <c r="A76" t="s">
        <v>577</v>
      </c>
      <c r="B76" s="1" t="s">
        <v>182</v>
      </c>
      <c r="C76" s="1">
        <v>1995</v>
      </c>
      <c r="D76" s="1">
        <v>158944</v>
      </c>
      <c r="E76" s="1" t="s">
        <v>196</v>
      </c>
    </row>
    <row r="77" spans="1:5" x14ac:dyDescent="0.35">
      <c r="A77" t="s">
        <v>577</v>
      </c>
      <c r="B77" s="1" t="s">
        <v>182</v>
      </c>
      <c r="C77" s="1">
        <v>1993</v>
      </c>
      <c r="D77" s="1">
        <v>15727014</v>
      </c>
      <c r="E77" s="1" t="s">
        <v>613</v>
      </c>
    </row>
    <row r="78" spans="1:5" x14ac:dyDescent="0.35">
      <c r="A78" t="s">
        <v>577</v>
      </c>
      <c r="B78" s="1" t="s">
        <v>182</v>
      </c>
      <c r="C78" s="1">
        <v>1993</v>
      </c>
      <c r="D78" s="1">
        <v>469358</v>
      </c>
      <c r="E78" s="1" t="s">
        <v>196</v>
      </c>
    </row>
    <row r="79" spans="1:5" x14ac:dyDescent="0.35">
      <c r="A79" t="s">
        <v>577</v>
      </c>
      <c r="B79" s="1" t="s">
        <v>182</v>
      </c>
      <c r="C79" s="1">
        <v>1993</v>
      </c>
      <c r="D79" s="1">
        <v>1316988</v>
      </c>
      <c r="E79" s="1" t="s">
        <v>593</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3"/>
  <sheetViews>
    <sheetView topLeftCell="A41" workbookViewId="0">
      <selection activeCell="A60" sqref="A60:C63"/>
    </sheetView>
  </sheetViews>
  <sheetFormatPr defaultColWidth="8.90625" defaultRowHeight="14.5" x14ac:dyDescent="0.35"/>
  <cols>
    <col min="1" max="1" width="6.6328125" style="1" bestFit="1" customWidth="1"/>
    <col min="2" max="2" width="5.6328125" style="1" bestFit="1" customWidth="1"/>
    <col min="3" max="3" width="7" style="1" bestFit="1" customWidth="1"/>
    <col min="4" max="4" width="21.36328125" style="1" customWidth="1"/>
    <col min="5" max="5" width="11.36328125" style="1" bestFit="1" customWidth="1"/>
    <col min="6" max="6" width="4.6328125" style="1" bestFit="1" customWidth="1"/>
    <col min="7" max="7" width="10" style="1" bestFit="1" customWidth="1"/>
    <col min="8" max="8" width="8.453125" style="1" bestFit="1" customWidth="1"/>
    <col min="9" max="9" width="7.90625" style="1" bestFit="1" customWidth="1"/>
    <col min="10" max="10" width="7.6328125" style="1" bestFit="1" customWidth="1"/>
    <col min="11" max="11" width="17.54296875" style="1" bestFit="1" customWidth="1"/>
    <col min="12" max="12" width="9.36328125" style="1" bestFit="1" customWidth="1"/>
    <col min="13" max="13" width="5.6328125" style="1" bestFit="1" customWidth="1"/>
    <col min="14" max="16384" width="8.90625" style="1"/>
  </cols>
  <sheetData>
    <row r="1" spans="1:17" x14ac:dyDescent="0.35">
      <c r="A1" s="2" t="s">
        <v>0</v>
      </c>
      <c r="B1" s="2" t="s">
        <v>27</v>
      </c>
      <c r="C1" s="2" t="s">
        <v>2</v>
      </c>
      <c r="D1" s="2" t="s">
        <v>108</v>
      </c>
      <c r="E1" s="2" t="s">
        <v>24</v>
      </c>
      <c r="F1" s="2" t="s">
        <v>109</v>
      </c>
      <c r="G1" s="5" t="s">
        <v>3</v>
      </c>
      <c r="H1" s="4" t="s">
        <v>4</v>
      </c>
      <c r="I1" s="4" t="s">
        <v>5</v>
      </c>
      <c r="J1" s="6" t="s">
        <v>6</v>
      </c>
      <c r="K1" s="3" t="s">
        <v>7</v>
      </c>
      <c r="L1" s="4" t="s">
        <v>8</v>
      </c>
      <c r="M1" s="4" t="s">
        <v>96</v>
      </c>
    </row>
    <row r="2" spans="1:17" x14ac:dyDescent="0.35">
      <c r="A2" t="s">
        <v>181</v>
      </c>
      <c r="B2" s="1" t="s">
        <v>182</v>
      </c>
      <c r="C2" s="1">
        <v>2014</v>
      </c>
      <c r="D2" s="1" t="s">
        <v>200</v>
      </c>
      <c r="E2" s="1" t="s">
        <v>183</v>
      </c>
      <c r="F2" s="1" t="s">
        <v>201</v>
      </c>
      <c r="H2" s="1">
        <v>2008</v>
      </c>
      <c r="I2" s="1">
        <v>2016</v>
      </c>
      <c r="J2" s="1">
        <f>(2.45+3.3)/2</f>
        <v>2.875</v>
      </c>
      <c r="K2" s="1">
        <v>1595000</v>
      </c>
      <c r="L2" s="1">
        <v>2360000</v>
      </c>
      <c r="M2" s="1" t="s">
        <v>454</v>
      </c>
      <c r="Q2" s="1" t="s">
        <v>405</v>
      </c>
    </row>
    <row r="3" spans="1:17" x14ac:dyDescent="0.35">
      <c r="A3" t="s">
        <v>181</v>
      </c>
      <c r="B3" s="1" t="s">
        <v>182</v>
      </c>
      <c r="C3" s="1">
        <v>2014</v>
      </c>
      <c r="D3" s="1" t="s">
        <v>202</v>
      </c>
      <c r="E3" s="1" t="s">
        <v>183</v>
      </c>
      <c r="F3" s="1" t="s">
        <v>201</v>
      </c>
      <c r="H3" s="1">
        <v>2009</v>
      </c>
      <c r="I3" s="1">
        <v>2029</v>
      </c>
      <c r="J3" s="1" t="s">
        <v>366</v>
      </c>
      <c r="K3" s="1">
        <v>7720000</v>
      </c>
      <c r="L3" s="1">
        <v>8095000</v>
      </c>
      <c r="M3" s="1" t="s">
        <v>454</v>
      </c>
    </row>
    <row r="4" spans="1:17" x14ac:dyDescent="0.35">
      <c r="A4" t="s">
        <v>181</v>
      </c>
      <c r="B4" s="1" t="s">
        <v>182</v>
      </c>
      <c r="C4" s="1">
        <v>2014</v>
      </c>
      <c r="D4" s="1" t="s">
        <v>203</v>
      </c>
      <c r="E4" s="1" t="s">
        <v>183</v>
      </c>
      <c r="F4" s="1" t="s">
        <v>201</v>
      </c>
      <c r="H4" s="1">
        <v>2009</v>
      </c>
      <c r="I4" s="1">
        <v>2025</v>
      </c>
      <c r="J4" s="1">
        <f>(2+4.05)/2</f>
        <v>3.0249999999999999</v>
      </c>
      <c r="K4" s="1">
        <v>11950000</v>
      </c>
      <c r="L4" s="1">
        <v>12820000</v>
      </c>
      <c r="M4" s="1" t="s">
        <v>454</v>
      </c>
    </row>
    <row r="5" spans="1:17" x14ac:dyDescent="0.35">
      <c r="A5" t="s">
        <v>181</v>
      </c>
      <c r="B5" s="1" t="s">
        <v>182</v>
      </c>
      <c r="C5" s="1">
        <v>2014</v>
      </c>
      <c r="D5" s="1" t="s">
        <v>204</v>
      </c>
      <c r="E5" s="1" t="s">
        <v>183</v>
      </c>
      <c r="F5" s="1" t="s">
        <v>201</v>
      </c>
      <c r="H5" s="1">
        <v>2011</v>
      </c>
      <c r="I5" s="1">
        <v>2025</v>
      </c>
      <c r="J5" s="1" t="s">
        <v>205</v>
      </c>
      <c r="K5" s="1">
        <v>7570000</v>
      </c>
      <c r="L5" s="1">
        <v>8240000</v>
      </c>
      <c r="M5" s="1" t="s">
        <v>455</v>
      </c>
    </row>
    <row r="6" spans="1:17" x14ac:dyDescent="0.35">
      <c r="A6" t="s">
        <v>181</v>
      </c>
      <c r="B6" s="1" t="s">
        <v>182</v>
      </c>
      <c r="C6" s="1">
        <v>2014</v>
      </c>
      <c r="D6" s="1" t="s">
        <v>206</v>
      </c>
      <c r="E6" s="1" t="s">
        <v>183</v>
      </c>
      <c r="F6" s="1" t="s">
        <v>201</v>
      </c>
      <c r="H6" s="1">
        <v>2012</v>
      </c>
      <c r="I6" s="1">
        <v>2023</v>
      </c>
      <c r="J6" s="1" t="s">
        <v>207</v>
      </c>
      <c r="K6" s="1">
        <v>6015000</v>
      </c>
      <c r="L6" s="1">
        <v>6615000</v>
      </c>
      <c r="M6" s="1" t="s">
        <v>455</v>
      </c>
    </row>
    <row r="7" spans="1:17" x14ac:dyDescent="0.35">
      <c r="A7" t="s">
        <v>181</v>
      </c>
      <c r="B7" s="1" t="s">
        <v>182</v>
      </c>
      <c r="C7" s="1">
        <v>2014</v>
      </c>
      <c r="D7" s="1" t="s">
        <v>208</v>
      </c>
      <c r="E7" s="1" t="s">
        <v>183</v>
      </c>
      <c r="F7" s="1" t="s">
        <v>201</v>
      </c>
      <c r="H7" s="1">
        <v>2012</v>
      </c>
      <c r="I7" s="1">
        <v>2031</v>
      </c>
      <c r="J7" s="1" t="s">
        <v>209</v>
      </c>
      <c r="K7" s="1">
        <v>8470000</v>
      </c>
      <c r="L7" s="1">
        <v>8880000</v>
      </c>
      <c r="M7" s="1" t="s">
        <v>455</v>
      </c>
    </row>
    <row r="8" spans="1:17" x14ac:dyDescent="0.35">
      <c r="A8" t="s">
        <v>181</v>
      </c>
      <c r="B8" s="1" t="s">
        <v>182</v>
      </c>
      <c r="C8" s="1">
        <v>2012</v>
      </c>
      <c r="D8" s="1" t="s">
        <v>392</v>
      </c>
      <c r="E8" s="1" t="s">
        <v>183</v>
      </c>
      <c r="F8" s="1" t="s">
        <v>201</v>
      </c>
      <c r="G8" s="1">
        <v>2440000</v>
      </c>
      <c r="H8" s="1">
        <v>2005</v>
      </c>
      <c r="I8" s="1">
        <v>2010</v>
      </c>
      <c r="J8" s="1" t="s">
        <v>393</v>
      </c>
      <c r="M8" s="1" t="s">
        <v>396</v>
      </c>
    </row>
    <row r="9" spans="1:17" x14ac:dyDescent="0.35">
      <c r="A9" t="s">
        <v>181</v>
      </c>
      <c r="B9" s="1" t="s">
        <v>182</v>
      </c>
      <c r="C9" s="1">
        <v>2012</v>
      </c>
      <c r="D9" s="1" t="s">
        <v>394</v>
      </c>
      <c r="E9" s="1" t="s">
        <v>183</v>
      </c>
      <c r="F9" s="1" t="s">
        <v>201</v>
      </c>
      <c r="G9" s="1">
        <v>8650000</v>
      </c>
      <c r="H9" s="1">
        <v>2006</v>
      </c>
      <c r="I9" s="1">
        <v>2027</v>
      </c>
      <c r="J9" s="1" t="s">
        <v>395</v>
      </c>
      <c r="M9" s="1" t="s">
        <v>397</v>
      </c>
    </row>
    <row r="10" spans="1:17" x14ac:dyDescent="0.35">
      <c r="A10" t="s">
        <v>181</v>
      </c>
      <c r="B10" s="1" t="s">
        <v>182</v>
      </c>
      <c r="C10" s="1">
        <v>2012</v>
      </c>
      <c r="D10" s="1" t="s">
        <v>398</v>
      </c>
      <c r="E10" s="1" t="s">
        <v>183</v>
      </c>
      <c r="F10" s="1" t="s">
        <v>201</v>
      </c>
      <c r="G10" s="1">
        <v>8650000</v>
      </c>
      <c r="H10" s="1">
        <v>2007</v>
      </c>
      <c r="I10" s="1">
        <v>2023</v>
      </c>
      <c r="J10" s="1" t="s">
        <v>399</v>
      </c>
      <c r="K10" s="1">
        <v>7255000</v>
      </c>
      <c r="M10" s="1" t="s">
        <v>400</v>
      </c>
    </row>
    <row r="11" spans="1:17" x14ac:dyDescent="0.35">
      <c r="A11" t="s">
        <v>181</v>
      </c>
      <c r="B11" s="1" t="s">
        <v>182</v>
      </c>
      <c r="C11" s="1">
        <v>2012</v>
      </c>
      <c r="D11" s="1" t="s">
        <v>200</v>
      </c>
      <c r="E11" s="1" t="s">
        <v>183</v>
      </c>
      <c r="F11" s="1" t="s">
        <v>201</v>
      </c>
      <c r="G11" s="1">
        <v>4520000</v>
      </c>
      <c r="H11" s="1">
        <v>2008</v>
      </c>
      <c r="I11" s="1">
        <v>2016</v>
      </c>
      <c r="J11" s="1" t="s">
        <v>401</v>
      </c>
      <c r="K11" s="1">
        <v>4520000</v>
      </c>
    </row>
    <row r="12" spans="1:17" x14ac:dyDescent="0.35">
      <c r="A12" t="s">
        <v>181</v>
      </c>
      <c r="B12" s="1" t="s">
        <v>182</v>
      </c>
      <c r="C12" s="1">
        <v>2012</v>
      </c>
      <c r="D12" s="1" t="s">
        <v>202</v>
      </c>
      <c r="E12" s="1" t="s">
        <v>183</v>
      </c>
      <c r="F12" s="1" t="s">
        <v>201</v>
      </c>
      <c r="G12" s="1">
        <v>9500000</v>
      </c>
      <c r="H12" s="1">
        <v>2009</v>
      </c>
      <c r="I12" s="1">
        <v>2029</v>
      </c>
      <c r="J12" s="1" t="s">
        <v>366</v>
      </c>
      <c r="K12" s="1">
        <v>9160000</v>
      </c>
    </row>
    <row r="13" spans="1:17" x14ac:dyDescent="0.35">
      <c r="A13" t="s">
        <v>181</v>
      </c>
      <c r="B13" s="1" t="s">
        <v>182</v>
      </c>
      <c r="C13" s="1">
        <v>2011</v>
      </c>
      <c r="D13" s="1" t="s">
        <v>404</v>
      </c>
      <c r="E13" s="1" t="s">
        <v>183</v>
      </c>
      <c r="F13" s="1" t="s">
        <v>201</v>
      </c>
      <c r="G13" s="1">
        <v>19845000</v>
      </c>
      <c r="H13" s="1">
        <v>2009</v>
      </c>
      <c r="K13" s="1">
        <v>3860000</v>
      </c>
    </row>
    <row r="14" spans="1:17" x14ac:dyDescent="0.35">
      <c r="A14" t="s">
        <v>181</v>
      </c>
      <c r="B14" s="1" t="s">
        <v>182</v>
      </c>
      <c r="C14" s="1">
        <v>2011</v>
      </c>
      <c r="D14" s="1" t="s">
        <v>392</v>
      </c>
      <c r="E14" s="1" t="s">
        <v>183</v>
      </c>
      <c r="F14" s="1" t="s">
        <v>201</v>
      </c>
      <c r="H14" s="1">
        <v>2005</v>
      </c>
      <c r="K14" s="1">
        <v>2440000</v>
      </c>
      <c r="M14" s="1" t="s">
        <v>462</v>
      </c>
    </row>
    <row r="15" spans="1:17" x14ac:dyDescent="0.35">
      <c r="A15" t="s">
        <v>181</v>
      </c>
      <c r="B15" s="1" t="s">
        <v>182</v>
      </c>
      <c r="C15" s="1">
        <v>2009</v>
      </c>
      <c r="D15" s="1" t="s">
        <v>203</v>
      </c>
      <c r="E15" s="1" t="s">
        <v>183</v>
      </c>
      <c r="F15" s="1" t="s">
        <v>201</v>
      </c>
      <c r="G15" s="1">
        <v>14910000</v>
      </c>
      <c r="H15" s="1">
        <v>2009</v>
      </c>
      <c r="K15" s="1">
        <v>14510000</v>
      </c>
    </row>
    <row r="16" spans="1:17" x14ac:dyDescent="0.35">
      <c r="A16" t="s">
        <v>181</v>
      </c>
      <c r="B16" s="1" t="s">
        <v>182</v>
      </c>
      <c r="C16" s="1">
        <v>2006</v>
      </c>
      <c r="D16" s="1" t="s">
        <v>450</v>
      </c>
      <c r="E16" s="1" t="s">
        <v>183</v>
      </c>
      <c r="F16" s="1" t="s">
        <v>201</v>
      </c>
      <c r="G16" s="1">
        <v>182691500</v>
      </c>
      <c r="I16" s="1">
        <v>2006</v>
      </c>
      <c r="K16" s="1">
        <v>49090000</v>
      </c>
    </row>
    <row r="17" spans="1:13" x14ac:dyDescent="0.35">
      <c r="A17" t="s">
        <v>181</v>
      </c>
      <c r="B17" s="1" t="s">
        <v>182</v>
      </c>
      <c r="C17" s="1">
        <v>2004</v>
      </c>
      <c r="D17" s="1" t="s">
        <v>489</v>
      </c>
      <c r="E17" s="1" t="s">
        <v>183</v>
      </c>
      <c r="F17" s="1" t="s">
        <v>201</v>
      </c>
      <c r="H17" s="1">
        <v>2000</v>
      </c>
      <c r="I17" s="1">
        <v>2021</v>
      </c>
      <c r="J17" s="1" t="s">
        <v>490</v>
      </c>
      <c r="K17" s="1">
        <v>3225000</v>
      </c>
    </row>
    <row r="18" spans="1:13" x14ac:dyDescent="0.35">
      <c r="A18" t="s">
        <v>181</v>
      </c>
      <c r="B18" s="1" t="s">
        <v>182</v>
      </c>
      <c r="C18" s="1">
        <v>2004</v>
      </c>
      <c r="D18" s="1" t="s">
        <v>491</v>
      </c>
      <c r="E18" s="1" t="s">
        <v>183</v>
      </c>
      <c r="F18" s="1" t="s">
        <v>201</v>
      </c>
      <c r="H18" s="1">
        <v>2001</v>
      </c>
      <c r="I18" s="1">
        <v>2010</v>
      </c>
      <c r="J18" s="1" t="s">
        <v>492</v>
      </c>
      <c r="K18" s="1">
        <v>4085000</v>
      </c>
    </row>
    <row r="19" spans="1:13" x14ac:dyDescent="0.35">
      <c r="A19" t="s">
        <v>181</v>
      </c>
      <c r="B19" s="1" t="s">
        <v>182</v>
      </c>
      <c r="C19" s="1">
        <v>2004</v>
      </c>
      <c r="D19" s="1" t="s">
        <v>493</v>
      </c>
      <c r="E19" s="1" t="s">
        <v>183</v>
      </c>
      <c r="F19" s="1" t="s">
        <v>201</v>
      </c>
      <c r="H19" s="1">
        <v>2001</v>
      </c>
      <c r="I19" s="1">
        <v>2016</v>
      </c>
      <c r="J19" s="1" t="s">
        <v>494</v>
      </c>
      <c r="K19" s="1">
        <v>8600000</v>
      </c>
    </row>
    <row r="20" spans="1:13" x14ac:dyDescent="0.35">
      <c r="A20" t="s">
        <v>181</v>
      </c>
      <c r="B20" s="1" t="s">
        <v>182</v>
      </c>
      <c r="C20" s="1">
        <v>2004</v>
      </c>
      <c r="D20" s="1" t="s">
        <v>495</v>
      </c>
      <c r="E20" s="1" t="s">
        <v>183</v>
      </c>
      <c r="F20" s="1" t="s">
        <v>201</v>
      </c>
      <c r="H20" s="1">
        <v>2002</v>
      </c>
      <c r="I20" s="1">
        <v>2023</v>
      </c>
      <c r="J20" s="1" t="s">
        <v>496</v>
      </c>
      <c r="K20" s="1">
        <v>10000000</v>
      </c>
    </row>
    <row r="21" spans="1:13" x14ac:dyDescent="0.35">
      <c r="A21" t="s">
        <v>181</v>
      </c>
      <c r="B21" s="1" t="s">
        <v>182</v>
      </c>
      <c r="C21" s="1">
        <v>2004</v>
      </c>
      <c r="D21" s="1" t="s">
        <v>497</v>
      </c>
      <c r="E21" s="1" t="s">
        <v>183</v>
      </c>
      <c r="F21" s="1" t="s">
        <v>201</v>
      </c>
      <c r="G21" s="1">
        <v>9955000</v>
      </c>
      <c r="H21" s="1">
        <v>2003</v>
      </c>
      <c r="I21" s="1">
        <v>2013</v>
      </c>
      <c r="J21" s="1" t="s">
        <v>498</v>
      </c>
      <c r="K21" s="1">
        <v>9540000</v>
      </c>
    </row>
    <row r="22" spans="1:13" x14ac:dyDescent="0.35">
      <c r="A22" t="s">
        <v>181</v>
      </c>
      <c r="B22" s="1" t="s">
        <v>182</v>
      </c>
      <c r="C22" s="1">
        <v>2004</v>
      </c>
      <c r="D22" s="1" t="s">
        <v>499</v>
      </c>
      <c r="E22" s="1" t="s">
        <v>183</v>
      </c>
      <c r="F22" s="1" t="s">
        <v>201</v>
      </c>
      <c r="H22" s="1">
        <v>2003</v>
      </c>
      <c r="I22" s="1">
        <v>2013</v>
      </c>
      <c r="J22" s="1" t="s">
        <v>500</v>
      </c>
      <c r="K22" s="1">
        <v>4060000</v>
      </c>
    </row>
    <row r="23" spans="1:13" x14ac:dyDescent="0.35">
      <c r="A23" t="s">
        <v>181</v>
      </c>
      <c r="B23" s="1" t="s">
        <v>182</v>
      </c>
      <c r="C23" s="1">
        <v>2003</v>
      </c>
      <c r="D23" s="1" t="s">
        <v>519</v>
      </c>
      <c r="E23" s="1" t="s">
        <v>183</v>
      </c>
      <c r="F23" s="1" t="s">
        <v>201</v>
      </c>
      <c r="H23" s="1">
        <v>1998</v>
      </c>
      <c r="I23" s="1">
        <v>2016</v>
      </c>
      <c r="J23" s="1" t="s">
        <v>520</v>
      </c>
      <c r="K23" s="1">
        <v>6525000</v>
      </c>
    </row>
    <row r="24" spans="1:13" x14ac:dyDescent="0.35">
      <c r="A24" t="s">
        <v>181</v>
      </c>
      <c r="B24" s="1" t="s">
        <v>182</v>
      </c>
      <c r="C24" s="1">
        <v>2003</v>
      </c>
      <c r="D24" s="1" t="s">
        <v>521</v>
      </c>
      <c r="E24" s="1" t="s">
        <v>183</v>
      </c>
      <c r="F24" s="1" t="s">
        <v>201</v>
      </c>
      <c r="H24" s="1">
        <v>1999</v>
      </c>
      <c r="I24" s="1">
        <v>2013</v>
      </c>
      <c r="J24" s="1" t="s">
        <v>522</v>
      </c>
      <c r="K24" s="1">
        <v>7965000</v>
      </c>
    </row>
    <row r="25" spans="1:13" x14ac:dyDescent="0.35">
      <c r="A25" t="s">
        <v>181</v>
      </c>
      <c r="B25" s="1" t="s">
        <v>182</v>
      </c>
      <c r="C25" s="1">
        <v>2003</v>
      </c>
      <c r="D25" s="1" t="s">
        <v>489</v>
      </c>
      <c r="E25" s="1" t="s">
        <v>183</v>
      </c>
      <c r="F25" s="1" t="s">
        <v>201</v>
      </c>
      <c r="H25" s="1">
        <v>2000</v>
      </c>
      <c r="I25" s="1">
        <v>2021</v>
      </c>
      <c r="J25" s="1" t="s">
        <v>490</v>
      </c>
      <c r="K25" s="1">
        <v>3335000</v>
      </c>
    </row>
    <row r="26" spans="1:13" x14ac:dyDescent="0.35">
      <c r="A26" t="s">
        <v>181</v>
      </c>
      <c r="B26" s="1" t="s">
        <v>182</v>
      </c>
      <c r="C26" s="1">
        <v>2003</v>
      </c>
      <c r="D26" s="1" t="s">
        <v>491</v>
      </c>
      <c r="E26" s="1" t="s">
        <v>183</v>
      </c>
      <c r="F26" s="1" t="s">
        <v>201</v>
      </c>
      <c r="H26" s="1">
        <v>2001</v>
      </c>
      <c r="I26" s="1">
        <v>2010</v>
      </c>
      <c r="J26" s="1" t="s">
        <v>523</v>
      </c>
      <c r="K26" s="1">
        <v>4625000</v>
      </c>
    </row>
    <row r="27" spans="1:13" x14ac:dyDescent="0.35">
      <c r="A27" t="s">
        <v>181</v>
      </c>
      <c r="B27" s="1" t="s">
        <v>182</v>
      </c>
      <c r="C27" s="1">
        <v>2003</v>
      </c>
      <c r="D27" s="1" t="s">
        <v>493</v>
      </c>
      <c r="E27" s="1" t="s">
        <v>183</v>
      </c>
      <c r="F27" s="1" t="s">
        <v>201</v>
      </c>
      <c r="H27" s="1">
        <v>2001</v>
      </c>
      <c r="I27" s="1">
        <v>2016</v>
      </c>
      <c r="J27" s="1" t="s">
        <v>494</v>
      </c>
      <c r="K27" s="1">
        <v>9230000</v>
      </c>
    </row>
    <row r="28" spans="1:13" x14ac:dyDescent="0.35">
      <c r="A28" t="s">
        <v>181</v>
      </c>
      <c r="B28" s="1" t="s">
        <v>182</v>
      </c>
      <c r="C28" s="1">
        <v>2003</v>
      </c>
      <c r="D28" s="1" t="s">
        <v>524</v>
      </c>
      <c r="E28" s="1" t="s">
        <v>183</v>
      </c>
      <c r="F28" s="1" t="s">
        <v>201</v>
      </c>
      <c r="H28" s="1">
        <v>2002</v>
      </c>
      <c r="I28" s="1">
        <v>2023</v>
      </c>
      <c r="J28" s="1" t="s">
        <v>496</v>
      </c>
      <c r="K28" s="1">
        <v>10000000</v>
      </c>
    </row>
    <row r="29" spans="1:13" x14ac:dyDescent="0.35">
      <c r="A29" t="s">
        <v>181</v>
      </c>
      <c r="B29" s="1" t="s">
        <v>182</v>
      </c>
      <c r="C29" s="1">
        <v>2002</v>
      </c>
      <c r="D29" s="1" t="s">
        <v>519</v>
      </c>
      <c r="E29" s="1" t="s">
        <v>183</v>
      </c>
      <c r="F29" s="1" t="s">
        <v>201</v>
      </c>
      <c r="H29" s="1">
        <v>1998</v>
      </c>
      <c r="I29" s="1">
        <v>2014</v>
      </c>
      <c r="J29" s="1" t="s">
        <v>520</v>
      </c>
      <c r="K29" s="1">
        <v>7255000</v>
      </c>
      <c r="M29" s="1" t="s">
        <v>462</v>
      </c>
    </row>
    <row r="30" spans="1:13" x14ac:dyDescent="0.35">
      <c r="A30" t="s">
        <v>181</v>
      </c>
      <c r="B30" s="1" t="s">
        <v>182</v>
      </c>
      <c r="C30" s="1">
        <v>2002</v>
      </c>
      <c r="D30" s="1" t="s">
        <v>521</v>
      </c>
      <c r="E30" s="1" t="s">
        <v>183</v>
      </c>
      <c r="F30" s="1" t="s">
        <v>201</v>
      </c>
      <c r="H30" s="1">
        <v>1999</v>
      </c>
      <c r="I30" s="1">
        <v>2013</v>
      </c>
      <c r="J30" s="1" t="s">
        <v>522</v>
      </c>
      <c r="K30" s="1">
        <v>8535000</v>
      </c>
    </row>
    <row r="31" spans="1:13" x14ac:dyDescent="0.35">
      <c r="A31" t="s">
        <v>181</v>
      </c>
      <c r="B31" s="1" t="s">
        <v>182</v>
      </c>
      <c r="C31" s="1">
        <v>2002</v>
      </c>
      <c r="D31" s="1" t="s">
        <v>489</v>
      </c>
      <c r="E31" s="1" t="s">
        <v>183</v>
      </c>
      <c r="F31" s="1" t="s">
        <v>201</v>
      </c>
      <c r="H31" s="1">
        <v>2000</v>
      </c>
      <c r="I31" s="1">
        <v>2021</v>
      </c>
      <c r="J31" s="1" t="s">
        <v>490</v>
      </c>
      <c r="K31" s="1">
        <v>3400000</v>
      </c>
    </row>
    <row r="32" spans="1:13" x14ac:dyDescent="0.35">
      <c r="A32" t="s">
        <v>181</v>
      </c>
      <c r="B32" s="1" t="s">
        <v>182</v>
      </c>
      <c r="C32" s="1">
        <v>2002</v>
      </c>
      <c r="D32" s="1" t="s">
        <v>491</v>
      </c>
      <c r="E32" s="1" t="s">
        <v>183</v>
      </c>
      <c r="F32" s="1" t="s">
        <v>201</v>
      </c>
      <c r="H32" s="1">
        <v>2001</v>
      </c>
      <c r="I32" s="1">
        <v>2010</v>
      </c>
      <c r="J32" s="1" t="s">
        <v>523</v>
      </c>
      <c r="K32" s="1">
        <v>5145000</v>
      </c>
    </row>
    <row r="33" spans="1:13" x14ac:dyDescent="0.35">
      <c r="A33" t="s">
        <v>181</v>
      </c>
      <c r="B33" s="1" t="s">
        <v>182</v>
      </c>
      <c r="C33" s="1">
        <v>2000</v>
      </c>
      <c r="D33" s="1" t="s">
        <v>493</v>
      </c>
      <c r="E33" s="1" t="s">
        <v>183</v>
      </c>
      <c r="F33" s="1" t="s">
        <v>201</v>
      </c>
      <c r="H33" s="1">
        <v>2001</v>
      </c>
      <c r="I33" s="1">
        <v>2016</v>
      </c>
      <c r="J33" s="1" t="s">
        <v>494</v>
      </c>
      <c r="K33" s="1">
        <v>9900000</v>
      </c>
    </row>
    <row r="34" spans="1:13" x14ac:dyDescent="0.35">
      <c r="A34" t="s">
        <v>181</v>
      </c>
      <c r="B34" s="1" t="s">
        <v>182</v>
      </c>
      <c r="C34" s="1">
        <v>2000</v>
      </c>
      <c r="D34" s="1" t="s">
        <v>559</v>
      </c>
      <c r="E34" s="1" t="s">
        <v>183</v>
      </c>
      <c r="F34" s="1" t="s">
        <v>201</v>
      </c>
      <c r="H34" s="1">
        <v>1966</v>
      </c>
      <c r="I34" s="1">
        <v>2006</v>
      </c>
      <c r="J34" s="1" t="s">
        <v>560</v>
      </c>
      <c r="K34" s="1">
        <v>1055000</v>
      </c>
    </row>
    <row r="35" spans="1:13" x14ac:dyDescent="0.35">
      <c r="A35" t="s">
        <v>181</v>
      </c>
      <c r="B35" s="1" t="s">
        <v>182</v>
      </c>
      <c r="C35" s="1">
        <v>2000</v>
      </c>
      <c r="D35" s="1" t="s">
        <v>561</v>
      </c>
      <c r="E35" s="1" t="s">
        <v>183</v>
      </c>
      <c r="F35" s="1" t="s">
        <v>201</v>
      </c>
      <c r="H35" s="1">
        <v>1993</v>
      </c>
      <c r="I35" s="1">
        <v>2013</v>
      </c>
      <c r="J35" s="1" t="s">
        <v>562</v>
      </c>
      <c r="K35" s="1">
        <v>9605000</v>
      </c>
    </row>
    <row r="36" spans="1:13" x14ac:dyDescent="0.35">
      <c r="A36" t="s">
        <v>181</v>
      </c>
      <c r="B36" s="1" t="s">
        <v>182</v>
      </c>
      <c r="C36" s="1">
        <v>2000</v>
      </c>
      <c r="D36" s="1" t="s">
        <v>563</v>
      </c>
      <c r="E36" s="1" t="s">
        <v>183</v>
      </c>
      <c r="F36" s="1" t="s">
        <v>201</v>
      </c>
      <c r="H36" s="1">
        <v>1995</v>
      </c>
      <c r="I36" s="1">
        <v>2013</v>
      </c>
      <c r="J36" s="1" t="s">
        <v>564</v>
      </c>
      <c r="K36" s="1">
        <v>5905000</v>
      </c>
    </row>
    <row r="37" spans="1:13" x14ac:dyDescent="0.35">
      <c r="A37" t="s">
        <v>181</v>
      </c>
      <c r="B37" s="1" t="s">
        <v>182</v>
      </c>
      <c r="C37" s="1">
        <v>2000</v>
      </c>
      <c r="D37" s="1" t="s">
        <v>565</v>
      </c>
      <c r="E37" s="1" t="s">
        <v>183</v>
      </c>
      <c r="F37" s="1" t="s">
        <v>201</v>
      </c>
      <c r="H37" s="1">
        <v>1996</v>
      </c>
      <c r="I37" s="1">
        <v>2016</v>
      </c>
      <c r="J37" s="1" t="s">
        <v>566</v>
      </c>
      <c r="K37" s="1">
        <v>9215000</v>
      </c>
    </row>
    <row r="38" spans="1:13" x14ac:dyDescent="0.35">
      <c r="A38" t="s">
        <v>181</v>
      </c>
      <c r="B38" s="1" t="s">
        <v>182</v>
      </c>
      <c r="C38" s="1">
        <v>2000</v>
      </c>
      <c r="D38" s="1" t="s">
        <v>519</v>
      </c>
      <c r="E38" s="1" t="s">
        <v>183</v>
      </c>
      <c r="F38" s="1" t="s">
        <v>201</v>
      </c>
      <c r="H38" s="1">
        <v>1998</v>
      </c>
      <c r="I38" s="1">
        <v>2016</v>
      </c>
      <c r="J38" s="1" t="s">
        <v>567</v>
      </c>
      <c r="K38" s="1">
        <v>9095000</v>
      </c>
    </row>
    <row r="39" spans="1:13" x14ac:dyDescent="0.35">
      <c r="A39" t="s">
        <v>181</v>
      </c>
      <c r="B39" s="1" t="s">
        <v>182</v>
      </c>
      <c r="C39" s="1">
        <v>2000</v>
      </c>
      <c r="D39" s="1" t="s">
        <v>521</v>
      </c>
      <c r="E39" s="1" t="s">
        <v>183</v>
      </c>
      <c r="F39" s="1" t="s">
        <v>201</v>
      </c>
      <c r="H39" s="1">
        <v>1999</v>
      </c>
      <c r="I39" s="1">
        <v>2013</v>
      </c>
      <c r="J39" s="1" t="s">
        <v>568</v>
      </c>
      <c r="K39" s="1">
        <v>9625000</v>
      </c>
    </row>
    <row r="40" spans="1:13" x14ac:dyDescent="0.35">
      <c r="A40" t="s">
        <v>181</v>
      </c>
      <c r="B40" s="1" t="s">
        <v>182</v>
      </c>
      <c r="C40" s="1">
        <v>2001</v>
      </c>
      <c r="D40" s="1" t="s">
        <v>559</v>
      </c>
      <c r="E40" s="1" t="s">
        <v>183</v>
      </c>
      <c r="F40" s="1" t="s">
        <v>201</v>
      </c>
      <c r="H40" s="1">
        <v>1966</v>
      </c>
      <c r="I40" s="1">
        <v>2006</v>
      </c>
      <c r="J40" s="1" t="s">
        <v>560</v>
      </c>
      <c r="K40" s="1">
        <v>900000</v>
      </c>
    </row>
    <row r="41" spans="1:13" x14ac:dyDescent="0.35">
      <c r="A41" t="s">
        <v>181</v>
      </c>
      <c r="B41" s="1" t="s">
        <v>182</v>
      </c>
      <c r="C41" s="1">
        <v>2001</v>
      </c>
      <c r="D41" s="1" t="s">
        <v>563</v>
      </c>
      <c r="E41" s="1" t="s">
        <v>183</v>
      </c>
      <c r="F41" s="1" t="s">
        <v>201</v>
      </c>
      <c r="H41" s="1">
        <v>1995</v>
      </c>
      <c r="I41" s="1">
        <v>2013</v>
      </c>
      <c r="J41" s="1" t="s">
        <v>564</v>
      </c>
      <c r="K41" s="1">
        <v>5460000</v>
      </c>
      <c r="M41" s="1" t="s">
        <v>462</v>
      </c>
    </row>
    <row r="42" spans="1:13" x14ac:dyDescent="0.35">
      <c r="A42" t="s">
        <v>181</v>
      </c>
      <c r="B42" s="1" t="s">
        <v>182</v>
      </c>
      <c r="C42" s="1">
        <v>2001</v>
      </c>
      <c r="D42" s="1" t="s">
        <v>565</v>
      </c>
      <c r="E42" s="1" t="s">
        <v>183</v>
      </c>
      <c r="F42" s="1" t="s">
        <v>201</v>
      </c>
      <c r="H42" s="1">
        <v>1996</v>
      </c>
      <c r="I42" s="1">
        <v>2016</v>
      </c>
      <c r="J42" s="1" t="s">
        <v>566</v>
      </c>
      <c r="K42" s="1">
        <v>8860000</v>
      </c>
    </row>
    <row r="43" spans="1:13" x14ac:dyDescent="0.35">
      <c r="A43" t="s">
        <v>181</v>
      </c>
      <c r="B43" s="1" t="s">
        <v>182</v>
      </c>
      <c r="C43" s="1">
        <v>2001</v>
      </c>
      <c r="D43" s="1" t="s">
        <v>519</v>
      </c>
      <c r="E43" s="1" t="s">
        <v>183</v>
      </c>
      <c r="F43" s="1" t="s">
        <v>201</v>
      </c>
      <c r="H43" s="1">
        <v>1998</v>
      </c>
      <c r="I43" s="1">
        <v>2016</v>
      </c>
      <c r="J43" s="1" t="s">
        <v>567</v>
      </c>
      <c r="K43" s="1">
        <v>8190000</v>
      </c>
    </row>
    <row r="44" spans="1:13" x14ac:dyDescent="0.35">
      <c r="A44" t="s">
        <v>181</v>
      </c>
      <c r="B44" s="1" t="s">
        <v>182</v>
      </c>
      <c r="C44" s="1">
        <v>2001</v>
      </c>
      <c r="D44" s="1" t="s">
        <v>521</v>
      </c>
      <c r="E44" s="1" t="s">
        <v>183</v>
      </c>
      <c r="F44" s="1" t="s">
        <v>201</v>
      </c>
      <c r="H44" s="1">
        <v>1999</v>
      </c>
      <c r="I44" s="1">
        <v>2013</v>
      </c>
      <c r="J44" s="1" t="s">
        <v>568</v>
      </c>
      <c r="K44" s="1">
        <v>9090000</v>
      </c>
    </row>
    <row r="45" spans="1:13" x14ac:dyDescent="0.35">
      <c r="A45" t="s">
        <v>181</v>
      </c>
      <c r="B45" s="1" t="s">
        <v>182</v>
      </c>
      <c r="C45" s="1">
        <v>2001</v>
      </c>
      <c r="D45" s="1" t="s">
        <v>489</v>
      </c>
      <c r="E45" s="1" t="s">
        <v>183</v>
      </c>
      <c r="F45" s="1" t="s">
        <v>201</v>
      </c>
      <c r="H45" s="1">
        <v>2000</v>
      </c>
      <c r="I45" s="1">
        <v>2021</v>
      </c>
      <c r="J45" s="1" t="s">
        <v>490</v>
      </c>
      <c r="K45" s="1">
        <v>3400000</v>
      </c>
    </row>
    <row r="46" spans="1:13" x14ac:dyDescent="0.35">
      <c r="A46" t="s">
        <v>181</v>
      </c>
      <c r="B46" s="1" t="s">
        <v>182</v>
      </c>
      <c r="C46" s="1">
        <v>1999</v>
      </c>
      <c r="D46" s="1" t="s">
        <v>559</v>
      </c>
      <c r="E46" s="1" t="s">
        <v>183</v>
      </c>
      <c r="F46" s="1" t="s">
        <v>201</v>
      </c>
      <c r="H46" s="1">
        <v>1966</v>
      </c>
      <c r="I46" s="1">
        <v>2006</v>
      </c>
      <c r="J46" s="1" t="s">
        <v>560</v>
      </c>
      <c r="K46" s="1">
        <v>1215000</v>
      </c>
    </row>
    <row r="47" spans="1:13" x14ac:dyDescent="0.35">
      <c r="A47" t="s">
        <v>181</v>
      </c>
      <c r="B47" s="1" t="s">
        <v>182</v>
      </c>
      <c r="C47" s="1">
        <v>1999</v>
      </c>
      <c r="D47" s="1" t="s">
        <v>584</v>
      </c>
      <c r="E47" s="1" t="s">
        <v>183</v>
      </c>
      <c r="F47" s="1" t="s">
        <v>201</v>
      </c>
      <c r="H47" s="1">
        <v>1992</v>
      </c>
      <c r="I47" s="1">
        <v>2007</v>
      </c>
      <c r="J47" s="1" t="s">
        <v>585</v>
      </c>
      <c r="K47" s="1">
        <v>6305000</v>
      </c>
    </row>
    <row r="48" spans="1:13" x14ac:dyDescent="0.35">
      <c r="A48" t="s">
        <v>181</v>
      </c>
      <c r="B48" s="1" t="s">
        <v>182</v>
      </c>
      <c r="C48" s="1">
        <v>1999</v>
      </c>
      <c r="D48" s="1" t="s">
        <v>561</v>
      </c>
      <c r="E48" s="1" t="s">
        <v>183</v>
      </c>
      <c r="F48" s="1" t="s">
        <v>201</v>
      </c>
      <c r="H48" s="1">
        <v>1993</v>
      </c>
      <c r="I48" s="1">
        <v>2013</v>
      </c>
      <c r="J48" s="1" t="s">
        <v>562</v>
      </c>
      <c r="K48" s="1">
        <v>14685000</v>
      </c>
    </row>
    <row r="49" spans="1:11" x14ac:dyDescent="0.35">
      <c r="A49" t="s">
        <v>181</v>
      </c>
      <c r="B49" s="1" t="s">
        <v>182</v>
      </c>
      <c r="C49" s="1">
        <v>1999</v>
      </c>
      <c r="D49" s="1" t="s">
        <v>563</v>
      </c>
      <c r="E49" s="1" t="s">
        <v>183</v>
      </c>
      <c r="F49" s="1" t="s">
        <v>201</v>
      </c>
      <c r="H49" s="1">
        <v>1995</v>
      </c>
      <c r="I49" s="1">
        <v>2013</v>
      </c>
      <c r="J49" s="1" t="s">
        <v>564</v>
      </c>
      <c r="K49" s="1">
        <v>6745000</v>
      </c>
    </row>
    <row r="50" spans="1:11" x14ac:dyDescent="0.35">
      <c r="A50" t="s">
        <v>181</v>
      </c>
      <c r="B50" s="1" t="s">
        <v>182</v>
      </c>
      <c r="C50" s="1">
        <v>1999</v>
      </c>
      <c r="D50" s="1" t="s">
        <v>565</v>
      </c>
      <c r="E50" s="1" t="s">
        <v>183</v>
      </c>
      <c r="F50" s="1" t="s">
        <v>201</v>
      </c>
      <c r="H50" s="1">
        <v>1996</v>
      </c>
      <c r="I50" s="1">
        <v>2016</v>
      </c>
      <c r="J50" s="1" t="s">
        <v>566</v>
      </c>
      <c r="K50" s="1">
        <v>9765000</v>
      </c>
    </row>
    <row r="51" spans="1:11" x14ac:dyDescent="0.35">
      <c r="A51" t="s">
        <v>181</v>
      </c>
      <c r="B51" s="1" t="s">
        <v>182</v>
      </c>
      <c r="C51" s="1">
        <v>1996</v>
      </c>
      <c r="D51" s="1" t="s">
        <v>559</v>
      </c>
      <c r="E51" s="1" t="s">
        <v>183</v>
      </c>
      <c r="F51" s="1" t="s">
        <v>201</v>
      </c>
      <c r="H51" s="1">
        <v>1966</v>
      </c>
      <c r="I51" s="1">
        <v>2006</v>
      </c>
      <c r="J51" s="1" t="s">
        <v>560</v>
      </c>
      <c r="K51" s="1">
        <v>1424774</v>
      </c>
    </row>
    <row r="52" spans="1:11" x14ac:dyDescent="0.35">
      <c r="A52" t="s">
        <v>181</v>
      </c>
      <c r="B52" s="1" t="s">
        <v>182</v>
      </c>
      <c r="C52" s="1">
        <v>1996</v>
      </c>
      <c r="D52" s="1" t="s">
        <v>584</v>
      </c>
      <c r="E52" s="1" t="s">
        <v>183</v>
      </c>
      <c r="F52" s="1" t="s">
        <v>201</v>
      </c>
      <c r="H52" s="1">
        <v>1992</v>
      </c>
      <c r="I52" s="1">
        <v>2007</v>
      </c>
      <c r="J52" s="1" t="s">
        <v>585</v>
      </c>
      <c r="K52" s="1">
        <v>8045930</v>
      </c>
    </row>
    <row r="53" spans="1:11" x14ac:dyDescent="0.35">
      <c r="A53" t="s">
        <v>181</v>
      </c>
      <c r="B53" s="1" t="s">
        <v>182</v>
      </c>
      <c r="C53" s="1">
        <v>1996</v>
      </c>
      <c r="D53" s="1" t="s">
        <v>561</v>
      </c>
      <c r="E53" s="1" t="s">
        <v>183</v>
      </c>
      <c r="F53" s="1" t="s">
        <v>201</v>
      </c>
      <c r="H53" s="1">
        <v>1993</v>
      </c>
      <c r="I53" s="1">
        <v>2013</v>
      </c>
      <c r="J53" s="1" t="s">
        <v>562</v>
      </c>
      <c r="K53" s="1">
        <v>15783969</v>
      </c>
    </row>
    <row r="54" spans="1:11" x14ac:dyDescent="0.35">
      <c r="A54" t="s">
        <v>181</v>
      </c>
      <c r="B54" s="1" t="s">
        <v>182</v>
      </c>
      <c r="C54" s="1">
        <v>1995</v>
      </c>
      <c r="D54" s="1" t="s">
        <v>563</v>
      </c>
      <c r="E54" s="1" t="s">
        <v>183</v>
      </c>
      <c r="F54" s="1" t="s">
        <v>201</v>
      </c>
      <c r="H54" s="1">
        <v>1995</v>
      </c>
      <c r="I54" s="1">
        <v>2013</v>
      </c>
      <c r="J54" s="1" t="s">
        <v>564</v>
      </c>
      <c r="K54" s="1">
        <v>7082847</v>
      </c>
    </row>
    <row r="55" spans="1:11" x14ac:dyDescent="0.35">
      <c r="A55" t="s">
        <v>181</v>
      </c>
      <c r="B55" s="1" t="s">
        <v>182</v>
      </c>
      <c r="C55" s="1">
        <v>1995</v>
      </c>
      <c r="D55" s="1" t="s">
        <v>559</v>
      </c>
      <c r="E55" s="1" t="s">
        <v>183</v>
      </c>
      <c r="F55" s="1" t="s">
        <v>201</v>
      </c>
      <c r="H55" s="1">
        <v>1966</v>
      </c>
      <c r="I55" s="1">
        <v>2006</v>
      </c>
      <c r="J55" s="1" t="s">
        <v>560</v>
      </c>
      <c r="K55" s="1">
        <v>1553867</v>
      </c>
    </row>
    <row r="56" spans="1:11" x14ac:dyDescent="0.35">
      <c r="A56" t="s">
        <v>181</v>
      </c>
      <c r="B56" s="1" t="s">
        <v>182</v>
      </c>
      <c r="C56" s="1">
        <v>1995</v>
      </c>
      <c r="D56" s="1" t="s">
        <v>584</v>
      </c>
      <c r="E56" s="1" t="s">
        <v>183</v>
      </c>
      <c r="F56" s="1" t="s">
        <v>201</v>
      </c>
      <c r="H56" s="1">
        <v>1992</v>
      </c>
      <c r="I56" s="1">
        <v>2007</v>
      </c>
      <c r="J56" s="1" t="s">
        <v>585</v>
      </c>
      <c r="K56" s="1">
        <v>8852858</v>
      </c>
    </row>
    <row r="57" spans="1:11" x14ac:dyDescent="0.35">
      <c r="A57" t="s">
        <v>181</v>
      </c>
      <c r="B57" s="1" t="s">
        <v>182</v>
      </c>
      <c r="C57" s="1">
        <v>1995</v>
      </c>
      <c r="D57" s="1" t="s">
        <v>561</v>
      </c>
      <c r="E57" s="1" t="s">
        <v>183</v>
      </c>
      <c r="F57" s="1" t="s">
        <v>201</v>
      </c>
      <c r="H57" s="1">
        <v>1993</v>
      </c>
      <c r="I57" s="1">
        <v>2013</v>
      </c>
      <c r="J57" s="1" t="s">
        <v>562</v>
      </c>
      <c r="K57" s="1">
        <v>16321606</v>
      </c>
    </row>
    <row r="58" spans="1:11" x14ac:dyDescent="0.35">
      <c r="A58" t="s">
        <v>181</v>
      </c>
      <c r="B58" s="1" t="s">
        <v>182</v>
      </c>
      <c r="C58" s="1">
        <v>1995</v>
      </c>
      <c r="D58" s="1" t="s">
        <v>604</v>
      </c>
      <c r="E58" s="1" t="s">
        <v>183</v>
      </c>
      <c r="F58" s="1" t="s">
        <v>201</v>
      </c>
      <c r="H58" s="1">
        <v>1990</v>
      </c>
      <c r="I58" s="1">
        <v>2010</v>
      </c>
      <c r="J58" s="1" t="s">
        <v>605</v>
      </c>
      <c r="K58" s="1">
        <v>5297899</v>
      </c>
    </row>
    <row r="59" spans="1:11" x14ac:dyDescent="0.35">
      <c r="A59" t="s">
        <v>181</v>
      </c>
      <c r="B59" s="1" t="s">
        <v>182</v>
      </c>
      <c r="C59" s="1">
        <v>1995</v>
      </c>
      <c r="D59" s="1" t="s">
        <v>604</v>
      </c>
      <c r="E59" s="1" t="s">
        <v>183</v>
      </c>
      <c r="F59" s="1" t="s">
        <v>201</v>
      </c>
      <c r="H59" s="1">
        <v>1990</v>
      </c>
      <c r="I59" s="1">
        <v>2008</v>
      </c>
      <c r="J59" s="1" t="s">
        <v>605</v>
      </c>
      <c r="K59" s="1">
        <v>1512197</v>
      </c>
    </row>
    <row r="60" spans="1:11" x14ac:dyDescent="0.35">
      <c r="A60" t="s">
        <v>181</v>
      </c>
      <c r="B60" s="1" t="s">
        <v>182</v>
      </c>
      <c r="C60" s="1">
        <v>1993</v>
      </c>
      <c r="D60" s="1" t="s">
        <v>559</v>
      </c>
      <c r="E60" s="1" t="s">
        <v>183</v>
      </c>
      <c r="F60" s="1" t="s">
        <v>201</v>
      </c>
      <c r="H60" s="1">
        <v>1966</v>
      </c>
      <c r="I60" s="1">
        <v>2006</v>
      </c>
      <c r="J60" s="1" t="s">
        <v>614</v>
      </c>
      <c r="K60" s="1">
        <v>1811849</v>
      </c>
    </row>
    <row r="61" spans="1:11" x14ac:dyDescent="0.35">
      <c r="A61" t="s">
        <v>181</v>
      </c>
      <c r="B61" s="1" t="s">
        <v>182</v>
      </c>
      <c r="C61" s="1">
        <v>1993</v>
      </c>
      <c r="D61" s="1" t="s">
        <v>604</v>
      </c>
      <c r="E61" s="1" t="s">
        <v>183</v>
      </c>
      <c r="F61" s="1" t="s">
        <v>201</v>
      </c>
      <c r="H61" s="1">
        <v>1990</v>
      </c>
      <c r="I61" s="1">
        <v>2010</v>
      </c>
      <c r="J61" s="1" t="s">
        <v>605</v>
      </c>
      <c r="K61" s="1">
        <v>5636798</v>
      </c>
    </row>
    <row r="62" spans="1:11" x14ac:dyDescent="0.35">
      <c r="A62" t="s">
        <v>181</v>
      </c>
      <c r="B62" s="1" t="s">
        <v>182</v>
      </c>
      <c r="C62" s="1">
        <v>1993</v>
      </c>
      <c r="D62" s="1" t="s">
        <v>604</v>
      </c>
      <c r="E62" s="1" t="s">
        <v>183</v>
      </c>
      <c r="F62" s="1" t="s">
        <v>201</v>
      </c>
      <c r="H62" s="1">
        <v>1990</v>
      </c>
      <c r="I62" s="1">
        <v>2008</v>
      </c>
      <c r="J62" s="1" t="s">
        <v>605</v>
      </c>
      <c r="K62" s="1">
        <v>1614559</v>
      </c>
    </row>
    <row r="63" spans="1:11" x14ac:dyDescent="0.35">
      <c r="A63" t="s">
        <v>181</v>
      </c>
      <c r="B63" s="1" t="s">
        <v>182</v>
      </c>
      <c r="C63" s="1">
        <v>1993</v>
      </c>
      <c r="D63" s="1" t="s">
        <v>584</v>
      </c>
      <c r="E63" s="1" t="s">
        <v>183</v>
      </c>
      <c r="F63" s="1" t="s">
        <v>201</v>
      </c>
      <c r="H63" s="1">
        <v>1992</v>
      </c>
      <c r="I63" s="1">
        <v>2007</v>
      </c>
      <c r="J63" s="1" t="s">
        <v>585</v>
      </c>
      <c r="K63" s="1">
        <v>9476219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18"/>
  <sheetViews>
    <sheetView workbookViewId="0">
      <pane ySplit="1" topLeftCell="A385" activePane="bottomLeft" state="frozen"/>
      <selection pane="bottomLeft" activeCell="I419" sqref="I419"/>
    </sheetView>
  </sheetViews>
  <sheetFormatPr defaultColWidth="8.90625" defaultRowHeight="14.5" x14ac:dyDescent="0.35"/>
  <cols>
    <col min="1" max="8" width="8.90625" style="1"/>
    <col min="9" max="9" width="15" style="1" bestFit="1" customWidth="1"/>
    <col min="10" max="16384" width="8.90625" style="1"/>
  </cols>
  <sheetData>
    <row r="1" spans="1:10" x14ac:dyDescent="0.35">
      <c r="A1" s="18" t="s">
        <v>0</v>
      </c>
      <c r="B1" s="18" t="s">
        <v>27</v>
      </c>
      <c r="C1" s="18" t="s">
        <v>2</v>
      </c>
      <c r="D1" s="18" t="s">
        <v>110</v>
      </c>
      <c r="E1" s="18" t="s">
        <v>116</v>
      </c>
      <c r="F1" s="18" t="s">
        <v>104</v>
      </c>
      <c r="G1" s="18" t="s">
        <v>117</v>
      </c>
      <c r="H1" s="18" t="s">
        <v>118</v>
      </c>
      <c r="I1" s="18" t="s">
        <v>119</v>
      </c>
      <c r="J1" s="18" t="s">
        <v>96</v>
      </c>
    </row>
    <row r="2" spans="1:10" x14ac:dyDescent="0.35">
      <c r="A2" t="s">
        <v>181</v>
      </c>
      <c r="B2" s="1" t="s">
        <v>182</v>
      </c>
      <c r="C2" s="1">
        <v>2014</v>
      </c>
      <c r="D2" s="1">
        <v>2013</v>
      </c>
      <c r="E2" s="1">
        <v>4645000</v>
      </c>
      <c r="F2" s="1">
        <v>1580549</v>
      </c>
      <c r="G2" s="1">
        <f>SUM(E2:F2)</f>
        <v>6225549</v>
      </c>
      <c r="H2" s="34"/>
      <c r="I2" s="34"/>
      <c r="J2" s="34"/>
    </row>
    <row r="3" spans="1:10" x14ac:dyDescent="0.35">
      <c r="A3" t="s">
        <v>181</v>
      </c>
      <c r="B3" s="1" t="s">
        <v>182</v>
      </c>
      <c r="C3" s="1">
        <v>2014</v>
      </c>
      <c r="D3" s="1">
        <v>2014</v>
      </c>
      <c r="E3" s="1">
        <v>3690000</v>
      </c>
      <c r="F3" s="1">
        <v>1489942</v>
      </c>
      <c r="G3" s="1">
        <f>SUM(E3:F3)</f>
        <v>5179942</v>
      </c>
      <c r="J3" s="1" t="s">
        <v>458</v>
      </c>
    </row>
    <row r="4" spans="1:10" x14ac:dyDescent="0.35">
      <c r="A4" t="s">
        <v>181</v>
      </c>
      <c r="B4" s="1" t="s">
        <v>182</v>
      </c>
      <c r="C4" s="1">
        <v>2014</v>
      </c>
      <c r="D4" s="1">
        <v>2015</v>
      </c>
      <c r="E4" s="1">
        <v>3770000</v>
      </c>
      <c r="F4" s="1">
        <v>1402442</v>
      </c>
      <c r="G4" s="1">
        <f t="shared" ref="G4:G47" si="0">SUM(E4:F4)</f>
        <v>5172442</v>
      </c>
    </row>
    <row r="5" spans="1:10" x14ac:dyDescent="0.35">
      <c r="A5" t="s">
        <v>181</v>
      </c>
      <c r="B5" s="1" t="s">
        <v>182</v>
      </c>
      <c r="C5" s="1">
        <v>2014</v>
      </c>
      <c r="D5" s="1">
        <v>2016</v>
      </c>
      <c r="E5" s="1">
        <v>3875000</v>
      </c>
      <c r="F5" s="1">
        <v>1307428</v>
      </c>
      <c r="G5" s="1">
        <f t="shared" si="0"/>
        <v>5182428</v>
      </c>
    </row>
    <row r="6" spans="1:10" x14ac:dyDescent="0.35">
      <c r="A6" t="s">
        <v>181</v>
      </c>
      <c r="B6" s="1" t="s">
        <v>182</v>
      </c>
      <c r="C6" s="1">
        <v>2014</v>
      </c>
      <c r="D6" s="1">
        <v>2017</v>
      </c>
      <c r="E6" s="1">
        <v>3380000</v>
      </c>
      <c r="F6" s="1">
        <v>1202910</v>
      </c>
      <c r="G6" s="1">
        <f t="shared" si="0"/>
        <v>4582910</v>
      </c>
    </row>
    <row r="7" spans="1:10" x14ac:dyDescent="0.35">
      <c r="A7" t="s">
        <v>181</v>
      </c>
      <c r="B7" s="1" t="s">
        <v>182</v>
      </c>
      <c r="C7" s="1">
        <v>2014</v>
      </c>
      <c r="D7" s="1">
        <v>2018</v>
      </c>
      <c r="E7" s="1">
        <v>3475000</v>
      </c>
      <c r="F7" s="1">
        <v>1113198</v>
      </c>
      <c r="G7" s="1">
        <f t="shared" si="0"/>
        <v>4588198</v>
      </c>
    </row>
    <row r="8" spans="1:10" x14ac:dyDescent="0.35">
      <c r="A8" t="s">
        <v>181</v>
      </c>
      <c r="B8" s="1" t="s">
        <v>182</v>
      </c>
      <c r="C8" s="1">
        <v>2014</v>
      </c>
      <c r="D8" s="1" t="s">
        <v>197</v>
      </c>
      <c r="E8" s="1">
        <v>18360000</v>
      </c>
      <c r="F8" s="1">
        <v>3930179</v>
      </c>
      <c r="G8" s="1">
        <f t="shared" si="0"/>
        <v>22290179</v>
      </c>
    </row>
    <row r="9" spans="1:10" x14ac:dyDescent="0.35">
      <c r="A9" t="s">
        <v>181</v>
      </c>
      <c r="B9" s="1" t="s">
        <v>182</v>
      </c>
      <c r="C9" s="1">
        <v>2014</v>
      </c>
      <c r="D9" s="1" t="s">
        <v>198</v>
      </c>
      <c r="E9" s="1">
        <v>7970000</v>
      </c>
      <c r="F9" s="1">
        <v>1333125</v>
      </c>
      <c r="G9" s="1">
        <f t="shared" si="0"/>
        <v>9303125</v>
      </c>
    </row>
    <row r="10" spans="1:10" x14ac:dyDescent="0.35">
      <c r="A10" t="s">
        <v>181</v>
      </c>
      <c r="B10" s="1" t="s">
        <v>182</v>
      </c>
      <c r="C10" s="1">
        <v>2014</v>
      </c>
      <c r="D10" s="1" t="s">
        <v>199</v>
      </c>
      <c r="E10" s="1">
        <v>2490000</v>
      </c>
      <c r="F10" s="1">
        <v>157080</v>
      </c>
      <c r="G10" s="1">
        <f t="shared" si="0"/>
        <v>2647080</v>
      </c>
    </row>
    <row r="11" spans="1:10" x14ac:dyDescent="0.35">
      <c r="A11" t="s">
        <v>181</v>
      </c>
      <c r="B11" s="1" t="s">
        <v>182</v>
      </c>
      <c r="C11" s="1">
        <v>2012</v>
      </c>
      <c r="D11" s="1">
        <v>2011</v>
      </c>
      <c r="E11" s="1">
        <v>3875000</v>
      </c>
      <c r="F11" s="1">
        <v>1806204</v>
      </c>
      <c r="G11" s="1">
        <f t="shared" si="0"/>
        <v>5681204</v>
      </c>
    </row>
    <row r="12" spans="1:10" x14ac:dyDescent="0.35">
      <c r="A12" t="s">
        <v>181</v>
      </c>
      <c r="B12" s="1" t="s">
        <v>182</v>
      </c>
      <c r="C12" s="1">
        <v>2012</v>
      </c>
      <c r="D12" s="1">
        <v>2012</v>
      </c>
      <c r="E12" s="1">
        <v>3975000</v>
      </c>
      <c r="F12" s="1">
        <v>1706086</v>
      </c>
      <c r="G12" s="1">
        <f t="shared" si="0"/>
        <v>5681086</v>
      </c>
    </row>
    <row r="13" spans="1:10" x14ac:dyDescent="0.35">
      <c r="A13" t="s">
        <v>181</v>
      </c>
      <c r="B13" s="1" t="s">
        <v>182</v>
      </c>
      <c r="C13" s="1">
        <v>2012</v>
      </c>
      <c r="D13" s="1">
        <v>2013</v>
      </c>
      <c r="E13" s="1">
        <v>4080000</v>
      </c>
      <c r="F13" s="1">
        <v>1601346</v>
      </c>
      <c r="G13" s="1">
        <f t="shared" si="0"/>
        <v>5681346</v>
      </c>
    </row>
    <row r="14" spans="1:10" x14ac:dyDescent="0.35">
      <c r="A14" t="s">
        <v>181</v>
      </c>
      <c r="B14" s="1" t="s">
        <v>182</v>
      </c>
      <c r="C14" s="1">
        <v>2012</v>
      </c>
      <c r="D14" s="1">
        <v>2014</v>
      </c>
      <c r="E14" s="1">
        <v>3145000</v>
      </c>
      <c r="F14" s="1">
        <v>1491777</v>
      </c>
      <c r="G14" s="1">
        <f t="shared" si="0"/>
        <v>4636777</v>
      </c>
    </row>
    <row r="15" spans="1:10" x14ac:dyDescent="0.35">
      <c r="A15" t="s">
        <v>181</v>
      </c>
      <c r="B15" s="1" t="s">
        <v>182</v>
      </c>
      <c r="C15" s="1">
        <v>2012</v>
      </c>
      <c r="D15" s="1">
        <v>2015</v>
      </c>
      <c r="E15" s="1">
        <v>3245000</v>
      </c>
      <c r="F15" s="1">
        <v>1392411</v>
      </c>
      <c r="G15" s="1">
        <f t="shared" si="0"/>
        <v>4637411</v>
      </c>
    </row>
    <row r="16" spans="1:10" x14ac:dyDescent="0.35">
      <c r="A16" t="s">
        <v>181</v>
      </c>
      <c r="B16" s="1" t="s">
        <v>182</v>
      </c>
      <c r="C16" s="1">
        <v>2012</v>
      </c>
      <c r="D16" s="1" t="s">
        <v>367</v>
      </c>
      <c r="E16" s="1">
        <v>15455000</v>
      </c>
      <c r="F16" s="1">
        <v>5345433</v>
      </c>
      <c r="G16" s="1">
        <f t="shared" si="0"/>
        <v>20800433</v>
      </c>
    </row>
    <row r="17" spans="1:9" x14ac:dyDescent="0.35">
      <c r="A17" t="s">
        <v>181</v>
      </c>
      <c r="B17" s="1" t="s">
        <v>182</v>
      </c>
      <c r="C17" s="1">
        <v>2012</v>
      </c>
      <c r="D17" s="1" t="s">
        <v>368</v>
      </c>
      <c r="E17" s="1">
        <v>13150000</v>
      </c>
      <c r="F17" s="1">
        <v>2387833</v>
      </c>
      <c r="G17" s="1">
        <f t="shared" si="0"/>
        <v>15537833</v>
      </c>
    </row>
    <row r="18" spans="1:9" x14ac:dyDescent="0.35">
      <c r="A18" t="s">
        <v>181</v>
      </c>
      <c r="B18" s="1" t="s">
        <v>182</v>
      </c>
      <c r="C18" s="1">
        <v>2012</v>
      </c>
      <c r="D18" s="1" t="s">
        <v>369</v>
      </c>
      <c r="E18" s="1">
        <v>3930000</v>
      </c>
      <c r="F18" s="1">
        <v>416370</v>
      </c>
      <c r="G18" s="1">
        <f t="shared" si="0"/>
        <v>4346370</v>
      </c>
    </row>
    <row r="19" spans="1:9" x14ac:dyDescent="0.35">
      <c r="A19" t="s">
        <v>181</v>
      </c>
      <c r="B19" s="1" t="s">
        <v>182</v>
      </c>
      <c r="C19" s="1">
        <v>2011</v>
      </c>
      <c r="D19" s="1">
        <v>2010</v>
      </c>
      <c r="E19" s="1">
        <v>3995000</v>
      </c>
      <c r="F19" s="1">
        <v>1894368</v>
      </c>
      <c r="G19" s="1">
        <f t="shared" si="0"/>
        <v>5889368</v>
      </c>
    </row>
    <row r="20" spans="1:9" x14ac:dyDescent="0.35">
      <c r="A20" t="s">
        <v>181</v>
      </c>
      <c r="B20" s="1" t="s">
        <v>182</v>
      </c>
      <c r="C20" s="1">
        <v>2011</v>
      </c>
      <c r="D20" s="1">
        <v>2011</v>
      </c>
      <c r="E20" s="1">
        <v>3875000</v>
      </c>
      <c r="F20" s="1">
        <v>1806204</v>
      </c>
      <c r="G20" s="1">
        <f t="shared" si="0"/>
        <v>5681204</v>
      </c>
    </row>
    <row r="21" spans="1:9" x14ac:dyDescent="0.35">
      <c r="A21" t="s">
        <v>181</v>
      </c>
      <c r="B21" s="1" t="s">
        <v>182</v>
      </c>
      <c r="C21" s="1">
        <v>2011</v>
      </c>
      <c r="D21" s="1">
        <v>2012</v>
      </c>
      <c r="E21" s="1">
        <v>3975000</v>
      </c>
      <c r="F21" s="1">
        <v>1706086</v>
      </c>
      <c r="G21" s="1">
        <f t="shared" si="0"/>
        <v>5681086</v>
      </c>
    </row>
    <row r="22" spans="1:9" x14ac:dyDescent="0.35">
      <c r="A22" t="s">
        <v>181</v>
      </c>
      <c r="B22" s="1" t="s">
        <v>182</v>
      </c>
      <c r="C22" s="1">
        <v>2011</v>
      </c>
      <c r="D22" s="1">
        <v>2013</v>
      </c>
      <c r="E22" s="1">
        <v>4080000</v>
      </c>
      <c r="F22" s="1">
        <v>1601346</v>
      </c>
      <c r="G22" s="1">
        <f t="shared" si="0"/>
        <v>5681346</v>
      </c>
    </row>
    <row r="23" spans="1:9" x14ac:dyDescent="0.35">
      <c r="A23" t="s">
        <v>181</v>
      </c>
      <c r="B23" s="1" t="s">
        <v>182</v>
      </c>
      <c r="C23" s="1">
        <v>2011</v>
      </c>
      <c r="D23" s="1">
        <v>2014</v>
      </c>
      <c r="E23" s="1">
        <v>3145000</v>
      </c>
      <c r="F23" s="1">
        <v>1491777</v>
      </c>
      <c r="G23" s="1">
        <f t="shared" si="0"/>
        <v>4636777</v>
      </c>
    </row>
    <row r="24" spans="1:9" x14ac:dyDescent="0.35">
      <c r="A24" t="s">
        <v>181</v>
      </c>
      <c r="B24" s="1" t="s">
        <v>182</v>
      </c>
      <c r="C24" s="1">
        <v>2011</v>
      </c>
      <c r="D24" s="1" t="s">
        <v>406</v>
      </c>
      <c r="E24" s="1">
        <v>15510000</v>
      </c>
      <c r="F24" s="1">
        <v>5889202</v>
      </c>
      <c r="G24" s="1">
        <f t="shared" si="0"/>
        <v>21399202</v>
      </c>
    </row>
    <row r="25" spans="1:9" x14ac:dyDescent="0.35">
      <c r="A25" t="s">
        <v>181</v>
      </c>
      <c r="B25" s="1" t="s">
        <v>182</v>
      </c>
      <c r="C25" s="1">
        <v>2011</v>
      </c>
      <c r="D25" s="1" t="s">
        <v>407</v>
      </c>
      <c r="E25" s="1">
        <v>14585000</v>
      </c>
      <c r="F25" s="1">
        <v>2995261</v>
      </c>
      <c r="G25" s="1">
        <f t="shared" si="0"/>
        <v>17580261</v>
      </c>
    </row>
    <row r="26" spans="1:9" x14ac:dyDescent="0.35">
      <c r="A26" t="s">
        <v>181</v>
      </c>
      <c r="B26" s="1" t="s">
        <v>182</v>
      </c>
      <c r="C26" s="1">
        <v>2011</v>
      </c>
      <c r="D26" s="1" t="s">
        <v>408</v>
      </c>
      <c r="E26" s="1">
        <v>5685000</v>
      </c>
      <c r="F26" s="1">
        <v>657585</v>
      </c>
      <c r="G26" s="1">
        <f t="shared" si="0"/>
        <v>6342585</v>
      </c>
    </row>
    <row r="27" spans="1:9" x14ac:dyDescent="0.35">
      <c r="A27" t="s">
        <v>181</v>
      </c>
      <c r="B27" s="1" t="s">
        <v>182</v>
      </c>
      <c r="C27" s="1">
        <v>2009</v>
      </c>
      <c r="D27" s="1">
        <v>2009</v>
      </c>
      <c r="E27" s="1">
        <v>0</v>
      </c>
      <c r="F27" s="1">
        <v>0</v>
      </c>
      <c r="G27" s="1">
        <f t="shared" si="0"/>
        <v>0</v>
      </c>
      <c r="H27" s="1">
        <v>5853613</v>
      </c>
      <c r="I27" s="1">
        <f>SUM(H27,G27)</f>
        <v>5853613</v>
      </c>
    </row>
    <row r="28" spans="1:9" x14ac:dyDescent="0.35">
      <c r="A28" t="s">
        <v>181</v>
      </c>
      <c r="B28" s="1" t="s">
        <v>182</v>
      </c>
      <c r="C28" s="1">
        <v>2009</v>
      </c>
      <c r="D28" s="1">
        <v>2010</v>
      </c>
      <c r="E28" s="1">
        <f>1075000+400000</f>
        <v>1475000</v>
      </c>
      <c r="F28" s="1">
        <f>94862+458279</f>
        <v>553141</v>
      </c>
      <c r="G28" s="1">
        <f t="shared" si="0"/>
        <v>2028141</v>
      </c>
      <c r="H28" s="1">
        <v>3861229</v>
      </c>
      <c r="I28" s="1">
        <f t="shared" ref="I28:I91" si="1">SUM(H28,G28)</f>
        <v>5889370</v>
      </c>
    </row>
    <row r="29" spans="1:9" x14ac:dyDescent="0.35">
      <c r="A29" t="s">
        <v>181</v>
      </c>
      <c r="B29" s="1" t="s">
        <v>182</v>
      </c>
      <c r="C29" s="1">
        <v>2009</v>
      </c>
      <c r="D29" s="1">
        <v>2011</v>
      </c>
      <c r="E29" s="1">
        <f>1260000+550000</f>
        <v>1810000</v>
      </c>
      <c r="F29" s="1">
        <f>77200+468823</f>
        <v>546023</v>
      </c>
      <c r="G29" s="1">
        <f t="shared" si="0"/>
        <v>2356023</v>
      </c>
      <c r="H29" s="1">
        <v>3325182</v>
      </c>
      <c r="I29" s="1">
        <f t="shared" si="1"/>
        <v>5681205</v>
      </c>
    </row>
    <row r="30" spans="1:9" x14ac:dyDescent="0.35">
      <c r="A30" t="s">
        <v>181</v>
      </c>
      <c r="B30" s="1" t="s">
        <v>182</v>
      </c>
      <c r="C30" s="1">
        <v>2009</v>
      </c>
      <c r="D30" s="1">
        <v>2012</v>
      </c>
      <c r="E30" s="1">
        <f>1290000+565000</f>
        <v>1855000</v>
      </c>
      <c r="F30" s="1">
        <f>52000+457823</f>
        <v>509823</v>
      </c>
      <c r="G30" s="1">
        <f t="shared" si="0"/>
        <v>2364823</v>
      </c>
      <c r="H30" s="1">
        <v>3316265</v>
      </c>
      <c r="I30" s="1">
        <f t="shared" si="1"/>
        <v>5681088</v>
      </c>
    </row>
    <row r="31" spans="1:9" x14ac:dyDescent="0.35">
      <c r="A31" t="s">
        <v>181</v>
      </c>
      <c r="B31" s="1" t="s">
        <v>182</v>
      </c>
      <c r="C31" s="1">
        <v>2009</v>
      </c>
      <c r="D31" s="1">
        <v>2013</v>
      </c>
      <c r="E31" s="1">
        <f>1310000+575000</f>
        <v>1885000</v>
      </c>
      <c r="F31" s="1">
        <f>26200+446523</f>
        <v>472723</v>
      </c>
      <c r="G31" s="1">
        <f t="shared" si="0"/>
        <v>2357723</v>
      </c>
      <c r="H31" s="1">
        <v>3323625</v>
      </c>
      <c r="I31" s="1">
        <f t="shared" si="1"/>
        <v>5681348</v>
      </c>
    </row>
    <row r="32" spans="1:9" x14ac:dyDescent="0.35">
      <c r="A32" t="s">
        <v>181</v>
      </c>
      <c r="B32" s="1" t="s">
        <v>182</v>
      </c>
      <c r="C32" s="1">
        <v>2009</v>
      </c>
      <c r="D32" s="1">
        <v>2014</v>
      </c>
      <c r="E32" s="1">
        <v>870000</v>
      </c>
      <c r="F32" s="1">
        <v>435023</v>
      </c>
      <c r="G32" s="1">
        <f t="shared" si="0"/>
        <v>1305023</v>
      </c>
      <c r="H32" s="1">
        <v>3331757</v>
      </c>
      <c r="I32" s="1">
        <f t="shared" si="1"/>
        <v>4636780</v>
      </c>
    </row>
    <row r="33" spans="1:9" x14ac:dyDescent="0.35">
      <c r="A33" t="s">
        <v>181</v>
      </c>
      <c r="B33" s="1" t="s">
        <v>182</v>
      </c>
      <c r="C33" s="1">
        <v>2009</v>
      </c>
      <c r="D33" s="1">
        <v>2015</v>
      </c>
      <c r="E33" s="1">
        <v>895000</v>
      </c>
      <c r="F33" s="1">
        <v>413273</v>
      </c>
      <c r="G33" s="1">
        <f t="shared" si="0"/>
        <v>1308273</v>
      </c>
      <c r="H33" s="1">
        <v>3329140</v>
      </c>
      <c r="I33" s="1">
        <f t="shared" si="1"/>
        <v>4637413</v>
      </c>
    </row>
    <row r="34" spans="1:9" x14ac:dyDescent="0.35">
      <c r="A34" t="s">
        <v>181</v>
      </c>
      <c r="B34" s="1" t="s">
        <v>182</v>
      </c>
      <c r="C34" s="1">
        <v>2009</v>
      </c>
      <c r="D34" s="1">
        <v>2016</v>
      </c>
      <c r="E34" s="1">
        <v>925000</v>
      </c>
      <c r="F34" s="1">
        <v>390898</v>
      </c>
      <c r="G34" s="1">
        <f t="shared" si="0"/>
        <v>1315898</v>
      </c>
      <c r="H34" s="1">
        <v>3326331</v>
      </c>
      <c r="I34" s="1">
        <f t="shared" si="1"/>
        <v>4642229</v>
      </c>
    </row>
    <row r="35" spans="1:9" x14ac:dyDescent="0.35">
      <c r="A35" t="s">
        <v>181</v>
      </c>
      <c r="B35" s="1" t="s">
        <v>182</v>
      </c>
      <c r="C35" s="1">
        <v>2009</v>
      </c>
      <c r="D35" s="1">
        <v>2017</v>
      </c>
      <c r="E35" s="1">
        <v>1180000</v>
      </c>
      <c r="F35" s="1">
        <v>364998</v>
      </c>
      <c r="G35" s="1">
        <f t="shared" si="0"/>
        <v>1544998</v>
      </c>
      <c r="H35" s="1">
        <v>2492941</v>
      </c>
      <c r="I35" s="1">
        <f t="shared" si="1"/>
        <v>4037939</v>
      </c>
    </row>
    <row r="36" spans="1:9" x14ac:dyDescent="0.35">
      <c r="A36" t="s">
        <v>181</v>
      </c>
      <c r="B36" s="1" t="s">
        <v>182</v>
      </c>
      <c r="C36" s="1">
        <v>2009</v>
      </c>
      <c r="D36" s="1">
        <v>2018</v>
      </c>
      <c r="E36" s="1">
        <v>1210000</v>
      </c>
      <c r="F36" s="1">
        <v>329008</v>
      </c>
      <c r="G36" s="1">
        <f t="shared" si="0"/>
        <v>1539008</v>
      </c>
      <c r="H36" s="1">
        <v>2503329</v>
      </c>
      <c r="I36" s="1">
        <f t="shared" si="1"/>
        <v>4042337</v>
      </c>
    </row>
    <row r="37" spans="1:9" x14ac:dyDescent="0.35">
      <c r="A37" t="s">
        <v>181</v>
      </c>
      <c r="B37" s="1" t="s">
        <v>182</v>
      </c>
      <c r="C37" s="1">
        <v>2009</v>
      </c>
      <c r="D37" s="1">
        <v>2019</v>
      </c>
      <c r="E37" s="1">
        <v>1255000</v>
      </c>
      <c r="F37" s="1">
        <v>289683</v>
      </c>
      <c r="G37" s="1">
        <f t="shared" si="0"/>
        <v>1544683</v>
      </c>
      <c r="H37" s="1">
        <v>2494607</v>
      </c>
      <c r="I37" s="1">
        <f t="shared" si="1"/>
        <v>4039290</v>
      </c>
    </row>
    <row r="38" spans="1:9" x14ac:dyDescent="0.35">
      <c r="A38" t="s">
        <v>181</v>
      </c>
      <c r="B38" s="1" t="s">
        <v>182</v>
      </c>
      <c r="C38" s="1">
        <v>2009</v>
      </c>
      <c r="D38" s="1">
        <v>2020</v>
      </c>
      <c r="E38" s="1">
        <v>1295000</v>
      </c>
      <c r="F38" s="1">
        <v>247013</v>
      </c>
      <c r="G38" s="1">
        <f t="shared" si="0"/>
        <v>1542013</v>
      </c>
      <c r="H38" s="1">
        <v>2496631</v>
      </c>
      <c r="I38" s="1">
        <f t="shared" si="1"/>
        <v>4038644</v>
      </c>
    </row>
    <row r="39" spans="1:9" x14ac:dyDescent="0.35">
      <c r="A39" t="s">
        <v>181</v>
      </c>
      <c r="B39" s="1" t="s">
        <v>182</v>
      </c>
      <c r="C39" s="1">
        <v>2009</v>
      </c>
      <c r="D39" s="1">
        <v>2021</v>
      </c>
      <c r="E39" s="1">
        <v>1345000</v>
      </c>
      <c r="F39" s="1">
        <v>200393</v>
      </c>
      <c r="G39" s="1">
        <f t="shared" si="0"/>
        <v>1545393</v>
      </c>
      <c r="H39" s="1">
        <v>2500256</v>
      </c>
      <c r="I39" s="1">
        <f t="shared" si="1"/>
        <v>4045649</v>
      </c>
    </row>
    <row r="40" spans="1:9" x14ac:dyDescent="0.35">
      <c r="A40" t="s">
        <v>181</v>
      </c>
      <c r="B40" s="1" t="s">
        <v>182</v>
      </c>
      <c r="C40" s="1">
        <v>2009</v>
      </c>
      <c r="D40" s="1">
        <v>2022</v>
      </c>
      <c r="E40" s="1">
        <v>1355000</v>
      </c>
      <c r="F40" s="1">
        <v>149955</v>
      </c>
      <c r="G40" s="1">
        <f t="shared" si="0"/>
        <v>1504955</v>
      </c>
      <c r="H40" s="1">
        <v>2218583</v>
      </c>
      <c r="I40" s="1">
        <f t="shared" si="1"/>
        <v>3723538</v>
      </c>
    </row>
    <row r="41" spans="1:9" x14ac:dyDescent="0.35">
      <c r="A41" t="s">
        <v>181</v>
      </c>
      <c r="B41" s="1" t="s">
        <v>182</v>
      </c>
      <c r="C41" s="1">
        <v>2009</v>
      </c>
      <c r="D41" s="1">
        <v>2023</v>
      </c>
      <c r="E41" s="1">
        <v>1410000</v>
      </c>
      <c r="F41" s="1">
        <v>98465</v>
      </c>
      <c r="G41" s="1">
        <f t="shared" si="0"/>
        <v>1508465</v>
      </c>
      <c r="H41" s="1">
        <v>2220493</v>
      </c>
      <c r="I41" s="1">
        <f t="shared" si="1"/>
        <v>3728958</v>
      </c>
    </row>
    <row r="42" spans="1:9" x14ac:dyDescent="0.35">
      <c r="A42" t="s">
        <v>181</v>
      </c>
      <c r="B42" s="1" t="s">
        <v>182</v>
      </c>
      <c r="C42" s="1">
        <v>2009</v>
      </c>
      <c r="D42" s="1">
        <v>2024</v>
      </c>
      <c r="E42" s="1">
        <v>540000</v>
      </c>
      <c r="F42" s="1">
        <v>43475</v>
      </c>
      <c r="G42" s="1">
        <f t="shared" si="0"/>
        <v>583475</v>
      </c>
      <c r="H42" s="1">
        <v>1447723</v>
      </c>
      <c r="I42" s="1">
        <f t="shared" si="1"/>
        <v>2031198</v>
      </c>
    </row>
    <row r="43" spans="1:9" x14ac:dyDescent="0.35">
      <c r="A43" t="s">
        <v>181</v>
      </c>
      <c r="B43" s="1" t="s">
        <v>182</v>
      </c>
      <c r="C43" s="1">
        <v>2009</v>
      </c>
      <c r="D43" s="1">
        <v>2025</v>
      </c>
      <c r="E43" s="1">
        <v>550000</v>
      </c>
      <c r="F43" s="1">
        <v>22275</v>
      </c>
      <c r="G43" s="1">
        <f t="shared" si="0"/>
        <v>572275</v>
      </c>
      <c r="H43" s="1">
        <v>1446215</v>
      </c>
      <c r="I43" s="1">
        <f t="shared" si="1"/>
        <v>2018490</v>
      </c>
    </row>
    <row r="44" spans="1:9" x14ac:dyDescent="0.35">
      <c r="A44" t="s">
        <v>181</v>
      </c>
      <c r="B44" s="1" t="s">
        <v>182</v>
      </c>
      <c r="C44" s="1">
        <v>2009</v>
      </c>
      <c r="D44" s="1">
        <v>2026</v>
      </c>
      <c r="G44" s="1">
        <f t="shared" si="0"/>
        <v>0</v>
      </c>
      <c r="H44" s="1">
        <v>1446045</v>
      </c>
      <c r="I44" s="1">
        <f t="shared" si="1"/>
        <v>1446045</v>
      </c>
    </row>
    <row r="45" spans="1:9" x14ac:dyDescent="0.35">
      <c r="A45" t="s">
        <v>181</v>
      </c>
      <c r="B45" s="1" t="s">
        <v>182</v>
      </c>
      <c r="C45" s="1">
        <v>2009</v>
      </c>
      <c r="D45" s="1">
        <v>2027</v>
      </c>
      <c r="G45" s="1">
        <f t="shared" si="0"/>
        <v>0</v>
      </c>
      <c r="H45" s="1">
        <v>14480325</v>
      </c>
      <c r="I45" s="1">
        <f t="shared" si="1"/>
        <v>14480325</v>
      </c>
    </row>
    <row r="46" spans="1:9" x14ac:dyDescent="0.35">
      <c r="A46" t="s">
        <v>181</v>
      </c>
      <c r="B46" s="1" t="s">
        <v>182</v>
      </c>
      <c r="C46" s="1">
        <v>2009</v>
      </c>
      <c r="D46" s="1">
        <v>2028</v>
      </c>
      <c r="G46" s="1">
        <f t="shared" si="0"/>
        <v>0</v>
      </c>
      <c r="H46" s="1">
        <v>727500</v>
      </c>
      <c r="I46" s="1">
        <f t="shared" si="1"/>
        <v>727500</v>
      </c>
    </row>
    <row r="47" spans="1:9" x14ac:dyDescent="0.35">
      <c r="A47" t="s">
        <v>181</v>
      </c>
      <c r="B47" s="1" t="s">
        <v>182</v>
      </c>
      <c r="C47" s="1">
        <v>2009</v>
      </c>
      <c r="D47" s="1">
        <v>2029</v>
      </c>
      <c r="G47" s="1">
        <f t="shared" si="0"/>
        <v>0</v>
      </c>
      <c r="H47" s="1">
        <v>724500</v>
      </c>
      <c r="I47" s="1">
        <f t="shared" si="1"/>
        <v>724500</v>
      </c>
    </row>
    <row r="48" spans="1:9" x14ac:dyDescent="0.35">
      <c r="A48" t="s">
        <v>181</v>
      </c>
      <c r="B48" s="1" t="s">
        <v>182</v>
      </c>
      <c r="C48" s="1">
        <v>2009</v>
      </c>
      <c r="D48" s="1">
        <v>2009</v>
      </c>
      <c r="E48" s="1">
        <v>5000</v>
      </c>
      <c r="F48" s="1">
        <v>293494</v>
      </c>
      <c r="G48" s="1">
        <f>SUM(F48,E48)</f>
        <v>298494</v>
      </c>
      <c r="H48" s="1">
        <v>5564911</v>
      </c>
      <c r="I48" s="1">
        <f t="shared" si="1"/>
        <v>5863405</v>
      </c>
    </row>
    <row r="49" spans="1:9" x14ac:dyDescent="0.35">
      <c r="A49" t="s">
        <v>181</v>
      </c>
      <c r="B49" s="1" t="s">
        <v>182</v>
      </c>
      <c r="C49" s="1">
        <v>2009</v>
      </c>
      <c r="D49" s="1">
        <v>2010</v>
      </c>
      <c r="E49" s="1">
        <v>335000</v>
      </c>
      <c r="F49" s="1">
        <v>391188</v>
      </c>
      <c r="G49" s="1">
        <f t="shared" ref="G49:G112" si="2">SUM(F49,E49)</f>
        <v>726188</v>
      </c>
      <c r="H49" s="1">
        <v>5565994</v>
      </c>
      <c r="I49" s="1">
        <f t="shared" si="1"/>
        <v>6292182</v>
      </c>
    </row>
    <row r="50" spans="1:9" x14ac:dyDescent="0.35">
      <c r="A50" t="s">
        <v>181</v>
      </c>
      <c r="B50" s="1" t="s">
        <v>182</v>
      </c>
      <c r="C50" s="1">
        <v>2009</v>
      </c>
      <c r="D50" s="1">
        <v>2011</v>
      </c>
      <c r="E50" s="1">
        <v>340000</v>
      </c>
      <c r="F50" s="1">
        <v>381975</v>
      </c>
      <c r="G50" s="1">
        <f t="shared" si="2"/>
        <v>721975</v>
      </c>
      <c r="H50" s="1">
        <v>4960954</v>
      </c>
      <c r="I50" s="1">
        <f t="shared" si="1"/>
        <v>5682929</v>
      </c>
    </row>
    <row r="51" spans="1:9" x14ac:dyDescent="0.35">
      <c r="A51" t="s">
        <v>181</v>
      </c>
      <c r="B51" s="1" t="s">
        <v>182</v>
      </c>
      <c r="C51" s="1">
        <v>2009</v>
      </c>
      <c r="D51" s="1">
        <v>2012</v>
      </c>
      <c r="E51" s="1">
        <v>355000</v>
      </c>
      <c r="F51" s="1">
        <v>372488</v>
      </c>
      <c r="G51" s="1">
        <f t="shared" si="2"/>
        <v>727488</v>
      </c>
      <c r="H51" s="1">
        <v>4955210</v>
      </c>
      <c r="I51" s="1">
        <f t="shared" si="1"/>
        <v>5682698</v>
      </c>
    </row>
    <row r="52" spans="1:9" x14ac:dyDescent="0.35">
      <c r="A52" t="s">
        <v>181</v>
      </c>
      <c r="B52" s="1" t="s">
        <v>182</v>
      </c>
      <c r="C52" s="1">
        <v>2009</v>
      </c>
      <c r="D52" s="1">
        <v>2013</v>
      </c>
      <c r="E52" s="1">
        <v>365000</v>
      </c>
      <c r="F52" s="1">
        <v>362725</v>
      </c>
      <c r="G52" s="1">
        <f t="shared" si="2"/>
        <v>727725</v>
      </c>
      <c r="H52" s="1">
        <v>4955982</v>
      </c>
      <c r="I52" s="1">
        <f t="shared" si="1"/>
        <v>5683707</v>
      </c>
    </row>
    <row r="53" spans="1:9" x14ac:dyDescent="0.35">
      <c r="A53" t="s">
        <v>181</v>
      </c>
      <c r="B53" s="1" t="s">
        <v>182</v>
      </c>
      <c r="C53" s="1">
        <v>2009</v>
      </c>
      <c r="D53" s="1">
        <v>2014</v>
      </c>
      <c r="E53" s="1">
        <v>375000</v>
      </c>
      <c r="F53" s="1">
        <v>352688</v>
      </c>
      <c r="G53" s="1">
        <f t="shared" si="2"/>
        <v>727688</v>
      </c>
      <c r="H53" s="1">
        <v>3914195</v>
      </c>
      <c r="I53" s="1">
        <f t="shared" si="1"/>
        <v>4641883</v>
      </c>
    </row>
    <row r="54" spans="1:9" x14ac:dyDescent="0.35">
      <c r="A54" t="s">
        <v>181</v>
      </c>
      <c r="B54" s="1" t="s">
        <v>182</v>
      </c>
      <c r="C54" s="1">
        <v>2009</v>
      </c>
      <c r="D54" s="1">
        <v>2015</v>
      </c>
      <c r="E54" s="1">
        <v>385000</v>
      </c>
      <c r="F54" s="1">
        <v>341438</v>
      </c>
      <c r="G54" s="1">
        <f t="shared" si="2"/>
        <v>726438</v>
      </c>
      <c r="H54" s="1">
        <v>3914304</v>
      </c>
      <c r="I54" s="1">
        <f t="shared" si="1"/>
        <v>4640742</v>
      </c>
    </row>
    <row r="55" spans="1:9" x14ac:dyDescent="0.35">
      <c r="A55" t="s">
        <v>181</v>
      </c>
      <c r="B55" s="1" t="s">
        <v>182</v>
      </c>
      <c r="C55" s="1">
        <v>2009</v>
      </c>
      <c r="D55" s="1">
        <v>2016</v>
      </c>
      <c r="E55" s="1">
        <v>400000</v>
      </c>
      <c r="F55" s="1">
        <v>328925</v>
      </c>
      <c r="G55" s="1">
        <f t="shared" si="2"/>
        <v>728925</v>
      </c>
      <c r="H55" s="1">
        <v>3914222</v>
      </c>
      <c r="I55" s="1">
        <f t="shared" si="1"/>
        <v>4643147</v>
      </c>
    </row>
    <row r="56" spans="1:9" x14ac:dyDescent="0.35">
      <c r="A56" t="s">
        <v>181</v>
      </c>
      <c r="B56" s="1" t="s">
        <v>182</v>
      </c>
      <c r="C56" s="1">
        <v>2009</v>
      </c>
      <c r="D56" s="1">
        <v>2017</v>
      </c>
      <c r="E56" s="1">
        <v>410000</v>
      </c>
      <c r="F56" s="1">
        <v>314925</v>
      </c>
      <c r="G56" s="1">
        <f t="shared" si="2"/>
        <v>724925</v>
      </c>
      <c r="H56" s="1">
        <v>3317762</v>
      </c>
      <c r="I56" s="1">
        <f t="shared" si="1"/>
        <v>4042687</v>
      </c>
    </row>
    <row r="57" spans="1:9" x14ac:dyDescent="0.35">
      <c r="A57" t="s">
        <v>181</v>
      </c>
      <c r="B57" s="1" t="s">
        <v>182</v>
      </c>
      <c r="C57" s="1">
        <v>2009</v>
      </c>
      <c r="D57" s="1">
        <v>2018</v>
      </c>
      <c r="E57" s="1">
        <v>425000</v>
      </c>
      <c r="F57" s="1">
        <v>300575</v>
      </c>
      <c r="G57" s="1">
        <f t="shared" si="2"/>
        <v>725575</v>
      </c>
      <c r="H57" s="1">
        <v>3319563</v>
      </c>
      <c r="I57" s="1">
        <f t="shared" si="1"/>
        <v>4045138</v>
      </c>
    </row>
    <row r="58" spans="1:9" x14ac:dyDescent="0.35">
      <c r="A58" t="s">
        <v>181</v>
      </c>
      <c r="B58" s="1" t="s">
        <v>182</v>
      </c>
      <c r="C58" s="1">
        <v>2009</v>
      </c>
      <c r="D58" s="1">
        <v>2019</v>
      </c>
      <c r="E58" s="1">
        <v>445000</v>
      </c>
      <c r="F58" s="1">
        <v>284638</v>
      </c>
      <c r="G58" s="1">
        <f t="shared" si="2"/>
        <v>729638</v>
      </c>
      <c r="H58" s="1">
        <v>3314578</v>
      </c>
      <c r="I58" s="1">
        <f t="shared" si="1"/>
        <v>4044216</v>
      </c>
    </row>
    <row r="59" spans="1:9" x14ac:dyDescent="0.35">
      <c r="A59" t="s">
        <v>181</v>
      </c>
      <c r="B59" s="1" t="s">
        <v>182</v>
      </c>
      <c r="C59" s="1">
        <v>2009</v>
      </c>
      <c r="D59" s="1">
        <v>2020</v>
      </c>
      <c r="E59" s="1">
        <v>460000</v>
      </c>
      <c r="F59" s="1">
        <v>266838</v>
      </c>
      <c r="G59" s="1">
        <f t="shared" si="2"/>
        <v>726838</v>
      </c>
      <c r="H59" s="1">
        <v>3315002</v>
      </c>
      <c r="I59" s="1">
        <f t="shared" si="1"/>
        <v>4041840</v>
      </c>
    </row>
    <row r="60" spans="1:9" x14ac:dyDescent="0.35">
      <c r="A60" t="s">
        <v>181</v>
      </c>
      <c r="B60" s="1" t="s">
        <v>182</v>
      </c>
      <c r="C60" s="1">
        <v>2009</v>
      </c>
      <c r="D60" s="1">
        <v>2021</v>
      </c>
      <c r="E60" s="1">
        <v>480000</v>
      </c>
      <c r="F60" s="1">
        <v>248438</v>
      </c>
      <c r="G60" s="1">
        <f t="shared" si="2"/>
        <v>728438</v>
      </c>
      <c r="H60" s="1">
        <v>3320827</v>
      </c>
      <c r="I60" s="1">
        <f t="shared" si="1"/>
        <v>4049265</v>
      </c>
    </row>
    <row r="61" spans="1:9" x14ac:dyDescent="0.35">
      <c r="A61" t="s">
        <v>181</v>
      </c>
      <c r="B61" s="1" t="s">
        <v>182</v>
      </c>
      <c r="C61" s="1">
        <v>2009</v>
      </c>
      <c r="D61" s="1">
        <v>2022</v>
      </c>
      <c r="E61" s="1">
        <v>500000</v>
      </c>
      <c r="F61" s="1">
        <v>228038</v>
      </c>
      <c r="G61" s="1">
        <f t="shared" si="2"/>
        <v>728038</v>
      </c>
      <c r="H61" s="1">
        <v>3000554</v>
      </c>
      <c r="I61" s="1">
        <f t="shared" si="1"/>
        <v>3728592</v>
      </c>
    </row>
    <row r="62" spans="1:9" x14ac:dyDescent="0.35">
      <c r="A62" t="s">
        <v>181</v>
      </c>
      <c r="B62" s="1" t="s">
        <v>182</v>
      </c>
      <c r="C62" s="1">
        <v>2009</v>
      </c>
      <c r="D62" s="1">
        <v>2023</v>
      </c>
      <c r="E62" s="1">
        <v>520000</v>
      </c>
      <c r="F62" s="1">
        <v>206788</v>
      </c>
      <c r="G62" s="1">
        <f t="shared" si="2"/>
        <v>726788</v>
      </c>
      <c r="H62" s="1">
        <v>3002659</v>
      </c>
      <c r="I62" s="1">
        <f t="shared" si="1"/>
        <v>3729447</v>
      </c>
    </row>
    <row r="63" spans="1:9" x14ac:dyDescent="0.35">
      <c r="A63" t="s">
        <v>181</v>
      </c>
      <c r="B63" s="1" t="s">
        <v>182</v>
      </c>
      <c r="C63" s="1">
        <v>2009</v>
      </c>
      <c r="D63" s="1">
        <v>2024</v>
      </c>
      <c r="E63" s="1">
        <v>545000</v>
      </c>
      <c r="F63" s="1">
        <v>183388</v>
      </c>
      <c r="G63" s="1">
        <f t="shared" si="2"/>
        <v>728388</v>
      </c>
      <c r="H63" s="1">
        <v>1294695</v>
      </c>
      <c r="I63" s="1">
        <f t="shared" si="1"/>
        <v>2023083</v>
      </c>
    </row>
    <row r="64" spans="1:9" x14ac:dyDescent="0.35">
      <c r="A64" t="s">
        <v>181</v>
      </c>
      <c r="B64" s="1" t="s">
        <v>182</v>
      </c>
      <c r="C64" s="1">
        <v>2009</v>
      </c>
      <c r="D64" s="1">
        <v>2025</v>
      </c>
      <c r="E64" s="1">
        <v>570000</v>
      </c>
      <c r="F64" s="1">
        <v>157500</v>
      </c>
      <c r="G64" s="1">
        <f t="shared" si="2"/>
        <v>727500</v>
      </c>
      <c r="H64" s="1">
        <v>1291815</v>
      </c>
      <c r="I64" s="1">
        <f t="shared" si="1"/>
        <v>2019315</v>
      </c>
    </row>
    <row r="65" spans="1:9" x14ac:dyDescent="0.35">
      <c r="A65" t="s">
        <v>181</v>
      </c>
      <c r="B65" s="1" t="s">
        <v>182</v>
      </c>
      <c r="C65" s="1">
        <v>2009</v>
      </c>
      <c r="D65" s="1">
        <v>2026</v>
      </c>
      <c r="E65" s="1">
        <v>600000</v>
      </c>
      <c r="F65" s="1">
        <v>129000</v>
      </c>
      <c r="G65" s="1">
        <f t="shared" si="2"/>
        <v>729000</v>
      </c>
      <c r="H65" s="1">
        <v>717045</v>
      </c>
      <c r="I65" s="1">
        <f t="shared" si="1"/>
        <v>1446045</v>
      </c>
    </row>
    <row r="66" spans="1:9" x14ac:dyDescent="0.35">
      <c r="A66" t="s">
        <v>181</v>
      </c>
      <c r="B66" s="1" t="s">
        <v>182</v>
      </c>
      <c r="C66" s="1">
        <v>2009</v>
      </c>
      <c r="D66" s="1">
        <v>2027</v>
      </c>
      <c r="E66" s="1">
        <v>630000</v>
      </c>
      <c r="F66" s="1">
        <v>99000</v>
      </c>
      <c r="G66" s="1">
        <f t="shared" si="2"/>
        <v>729000</v>
      </c>
      <c r="H66" s="1">
        <v>719325</v>
      </c>
      <c r="I66" s="1">
        <f t="shared" si="1"/>
        <v>1448325</v>
      </c>
    </row>
    <row r="67" spans="1:9" x14ac:dyDescent="0.35">
      <c r="A67" t="s">
        <v>181</v>
      </c>
      <c r="B67" s="1" t="s">
        <v>182</v>
      </c>
      <c r="C67" s="1">
        <v>2009</v>
      </c>
      <c r="D67" s="1">
        <v>2028</v>
      </c>
      <c r="E67" s="1">
        <v>660000</v>
      </c>
      <c r="F67" s="1">
        <v>67500</v>
      </c>
      <c r="G67" s="1">
        <f t="shared" si="2"/>
        <v>727500</v>
      </c>
      <c r="H67" s="1">
        <v>0</v>
      </c>
      <c r="I67" s="1">
        <f t="shared" si="1"/>
        <v>727500</v>
      </c>
    </row>
    <row r="68" spans="1:9" x14ac:dyDescent="0.35">
      <c r="A68" t="s">
        <v>181</v>
      </c>
      <c r="B68" s="1" t="s">
        <v>182</v>
      </c>
      <c r="C68" s="1">
        <v>2009</v>
      </c>
      <c r="D68" s="1">
        <v>2029</v>
      </c>
      <c r="E68" s="1">
        <v>690000</v>
      </c>
      <c r="F68" s="1">
        <v>34500</v>
      </c>
      <c r="G68" s="1">
        <f t="shared" si="2"/>
        <v>724500</v>
      </c>
      <c r="H68" s="1">
        <v>0</v>
      </c>
      <c r="I68" s="1">
        <f t="shared" si="1"/>
        <v>724500</v>
      </c>
    </row>
    <row r="69" spans="1:9" x14ac:dyDescent="0.35">
      <c r="A69" t="s">
        <v>181</v>
      </c>
      <c r="B69" s="1" t="s">
        <v>182</v>
      </c>
      <c r="C69" s="1">
        <v>2008</v>
      </c>
      <c r="D69" s="1">
        <v>2008</v>
      </c>
      <c r="E69" s="1">
        <v>1135000</v>
      </c>
      <c r="F69" s="1">
        <v>177711</v>
      </c>
      <c r="G69" s="1">
        <f t="shared" si="2"/>
        <v>1312711</v>
      </c>
      <c r="H69" s="1">
        <v>3815424</v>
      </c>
      <c r="I69" s="1">
        <f t="shared" si="1"/>
        <v>5128135</v>
      </c>
    </row>
    <row r="70" spans="1:9" x14ac:dyDescent="0.35">
      <c r="A70" t="s">
        <v>181</v>
      </c>
      <c r="B70" s="1" t="s">
        <v>182</v>
      </c>
      <c r="C70" s="1">
        <v>2008</v>
      </c>
      <c r="D70" s="1">
        <v>2009</v>
      </c>
      <c r="E70" s="1">
        <v>1175000</v>
      </c>
      <c r="F70" s="1">
        <v>202898</v>
      </c>
      <c r="G70" s="1">
        <f t="shared" si="2"/>
        <v>1377898</v>
      </c>
      <c r="H70" s="1">
        <v>4187013</v>
      </c>
      <c r="I70" s="1">
        <f t="shared" si="1"/>
        <v>5564911</v>
      </c>
    </row>
    <row r="71" spans="1:9" x14ac:dyDescent="0.35">
      <c r="A71" t="s">
        <v>181</v>
      </c>
      <c r="B71" s="1" t="s">
        <v>182</v>
      </c>
      <c r="C71" s="1">
        <v>2008</v>
      </c>
      <c r="D71" s="1">
        <v>2010</v>
      </c>
      <c r="E71" s="1">
        <v>1210000</v>
      </c>
      <c r="F71" s="1">
        <v>167648</v>
      </c>
      <c r="G71" s="1">
        <f t="shared" si="2"/>
        <v>1377648</v>
      </c>
      <c r="H71" s="1">
        <v>4188345</v>
      </c>
      <c r="I71" s="1">
        <f t="shared" si="1"/>
        <v>5565993</v>
      </c>
    </row>
    <row r="72" spans="1:9" x14ac:dyDescent="0.35">
      <c r="A72" t="s">
        <v>181</v>
      </c>
      <c r="B72" s="1" t="s">
        <v>182</v>
      </c>
      <c r="C72" s="1">
        <v>2008</v>
      </c>
      <c r="D72" s="1">
        <v>2011</v>
      </c>
      <c r="E72" s="1">
        <v>705000</v>
      </c>
      <c r="F72" s="1">
        <v>131348</v>
      </c>
      <c r="G72" s="1">
        <f t="shared" si="2"/>
        <v>836348</v>
      </c>
      <c r="H72" s="1">
        <v>4124606</v>
      </c>
      <c r="I72" s="1">
        <f t="shared" si="1"/>
        <v>4960954</v>
      </c>
    </row>
    <row r="73" spans="1:9" x14ac:dyDescent="0.35">
      <c r="A73" t="s">
        <v>181</v>
      </c>
      <c r="B73" s="1" t="s">
        <v>182</v>
      </c>
      <c r="C73" s="1">
        <v>2008</v>
      </c>
      <c r="D73" s="1">
        <v>2012</v>
      </c>
      <c r="E73" s="1">
        <v>715000</v>
      </c>
      <c r="F73" s="1">
        <v>114075</v>
      </c>
      <c r="G73" s="1">
        <f t="shared" si="2"/>
        <v>829075</v>
      </c>
      <c r="H73" s="1">
        <v>4126134</v>
      </c>
      <c r="I73" s="1">
        <f t="shared" si="1"/>
        <v>4955209</v>
      </c>
    </row>
    <row r="74" spans="1:9" x14ac:dyDescent="0.35">
      <c r="A74" t="s">
        <v>181</v>
      </c>
      <c r="B74" s="1" t="s">
        <v>182</v>
      </c>
      <c r="C74" s="1">
        <v>2008</v>
      </c>
      <c r="D74" s="1">
        <v>2013</v>
      </c>
      <c r="E74" s="1">
        <v>740000</v>
      </c>
      <c r="F74" s="1">
        <v>95128</v>
      </c>
      <c r="G74" s="1">
        <f t="shared" si="2"/>
        <v>835128</v>
      </c>
      <c r="H74" s="1">
        <v>4120854</v>
      </c>
      <c r="I74" s="1">
        <f t="shared" si="1"/>
        <v>4955982</v>
      </c>
    </row>
    <row r="75" spans="1:9" x14ac:dyDescent="0.35">
      <c r="A75" t="s">
        <v>181</v>
      </c>
      <c r="B75" s="1" t="s">
        <v>182</v>
      </c>
      <c r="C75" s="1">
        <v>2008</v>
      </c>
      <c r="D75" s="1">
        <v>2014</v>
      </c>
      <c r="E75" s="1">
        <v>765000</v>
      </c>
      <c r="F75" s="1">
        <v>74408</v>
      </c>
      <c r="G75" s="1">
        <f t="shared" si="2"/>
        <v>839408</v>
      </c>
      <c r="H75" s="1">
        <v>3074786</v>
      </c>
      <c r="I75" s="1">
        <f t="shared" si="1"/>
        <v>3914194</v>
      </c>
    </row>
    <row r="76" spans="1:9" x14ac:dyDescent="0.35">
      <c r="A76" t="s">
        <v>181</v>
      </c>
      <c r="B76" s="1" t="s">
        <v>182</v>
      </c>
      <c r="C76" s="1">
        <v>2008</v>
      </c>
      <c r="D76" s="1">
        <v>2015</v>
      </c>
      <c r="E76" s="1">
        <v>785000</v>
      </c>
      <c r="F76" s="1">
        <v>51458</v>
      </c>
      <c r="G76" s="1">
        <f t="shared" si="2"/>
        <v>836458</v>
      </c>
      <c r="H76" s="1">
        <v>3077844</v>
      </c>
      <c r="I76" s="1">
        <f t="shared" si="1"/>
        <v>3914302</v>
      </c>
    </row>
    <row r="77" spans="1:9" x14ac:dyDescent="0.35">
      <c r="A77" t="s">
        <v>181</v>
      </c>
      <c r="B77" s="1" t="s">
        <v>182</v>
      </c>
      <c r="C77" s="1">
        <v>2008</v>
      </c>
      <c r="D77" s="1">
        <v>2016</v>
      </c>
      <c r="E77" s="1">
        <v>810000</v>
      </c>
      <c r="F77" s="1">
        <v>26730</v>
      </c>
      <c r="G77" s="1">
        <f t="shared" si="2"/>
        <v>836730</v>
      </c>
      <c r="H77" s="1">
        <v>3077490</v>
      </c>
      <c r="I77" s="1">
        <f t="shared" si="1"/>
        <v>3914220</v>
      </c>
    </row>
    <row r="78" spans="1:9" x14ac:dyDescent="0.35">
      <c r="A78" t="s">
        <v>181</v>
      </c>
      <c r="B78" s="1" t="s">
        <v>182</v>
      </c>
      <c r="C78" s="1">
        <v>2008</v>
      </c>
      <c r="D78" s="1">
        <v>2017</v>
      </c>
      <c r="E78" s="1">
        <v>0</v>
      </c>
      <c r="F78" s="1">
        <v>0</v>
      </c>
      <c r="G78" s="1">
        <f t="shared" si="2"/>
        <v>0</v>
      </c>
      <c r="H78" s="1">
        <v>3317761</v>
      </c>
      <c r="I78" s="1">
        <f t="shared" si="1"/>
        <v>3317761</v>
      </c>
    </row>
    <row r="79" spans="1:9" x14ac:dyDescent="0.35">
      <c r="A79" t="s">
        <v>181</v>
      </c>
      <c r="B79" s="1" t="s">
        <v>182</v>
      </c>
      <c r="C79" s="1">
        <v>2008</v>
      </c>
      <c r="D79" s="1">
        <v>2018</v>
      </c>
      <c r="E79" s="1">
        <v>0</v>
      </c>
      <c r="F79" s="1">
        <v>0</v>
      </c>
      <c r="G79" s="1">
        <f t="shared" si="2"/>
        <v>0</v>
      </c>
      <c r="H79" s="1">
        <v>3319561</v>
      </c>
      <c r="I79" s="1">
        <f t="shared" si="1"/>
        <v>3319561</v>
      </c>
    </row>
    <row r="80" spans="1:9" x14ac:dyDescent="0.35">
      <c r="A80" t="s">
        <v>181</v>
      </c>
      <c r="B80" s="1" t="s">
        <v>182</v>
      </c>
      <c r="C80" s="1">
        <v>2008</v>
      </c>
      <c r="D80" s="1">
        <v>2019</v>
      </c>
      <c r="E80" s="1">
        <v>0</v>
      </c>
      <c r="F80" s="1">
        <v>0</v>
      </c>
      <c r="G80" s="1">
        <f t="shared" si="2"/>
        <v>0</v>
      </c>
      <c r="H80" s="1">
        <v>3314576</v>
      </c>
      <c r="I80" s="1">
        <f t="shared" si="1"/>
        <v>3314576</v>
      </c>
    </row>
    <row r="81" spans="1:9" x14ac:dyDescent="0.35">
      <c r="A81" t="s">
        <v>181</v>
      </c>
      <c r="B81" s="1" t="s">
        <v>182</v>
      </c>
      <c r="C81" s="1">
        <v>2008</v>
      </c>
      <c r="D81" s="1">
        <v>2020</v>
      </c>
      <c r="E81" s="1">
        <v>0</v>
      </c>
      <c r="F81" s="1">
        <v>0</v>
      </c>
      <c r="G81" s="1">
        <f t="shared" si="2"/>
        <v>0</v>
      </c>
      <c r="H81" s="1">
        <v>3315001</v>
      </c>
      <c r="I81" s="1">
        <f t="shared" si="1"/>
        <v>3315001</v>
      </c>
    </row>
    <row r="82" spans="1:9" x14ac:dyDescent="0.35">
      <c r="A82" t="s">
        <v>181</v>
      </c>
      <c r="B82" s="1" t="s">
        <v>182</v>
      </c>
      <c r="C82" s="1">
        <v>2008</v>
      </c>
      <c r="D82" s="1">
        <v>2021</v>
      </c>
      <c r="E82" s="1">
        <v>0</v>
      </c>
      <c r="F82" s="1">
        <v>0</v>
      </c>
      <c r="G82" s="1">
        <f t="shared" si="2"/>
        <v>0</v>
      </c>
      <c r="H82" s="1">
        <v>3320826</v>
      </c>
      <c r="I82" s="1">
        <f t="shared" si="1"/>
        <v>3320826</v>
      </c>
    </row>
    <row r="83" spans="1:9" x14ac:dyDescent="0.35">
      <c r="A83" t="s">
        <v>181</v>
      </c>
      <c r="B83" s="1" t="s">
        <v>182</v>
      </c>
      <c r="C83" s="1">
        <v>2008</v>
      </c>
      <c r="D83" s="1">
        <v>2022</v>
      </c>
      <c r="E83" s="1">
        <v>0</v>
      </c>
      <c r="F83" s="1">
        <v>0</v>
      </c>
      <c r="G83" s="1">
        <f t="shared" si="2"/>
        <v>0</v>
      </c>
      <c r="H83" s="1">
        <v>3000554</v>
      </c>
      <c r="I83" s="1">
        <f t="shared" si="1"/>
        <v>3000554</v>
      </c>
    </row>
    <row r="84" spans="1:9" x14ac:dyDescent="0.35">
      <c r="A84" t="s">
        <v>181</v>
      </c>
      <c r="B84" s="1" t="s">
        <v>182</v>
      </c>
      <c r="C84" s="1">
        <v>2008</v>
      </c>
      <c r="D84" s="1">
        <v>2023</v>
      </c>
      <c r="E84" s="1">
        <v>0</v>
      </c>
      <c r="F84" s="1">
        <v>0</v>
      </c>
      <c r="G84" s="1">
        <f t="shared" si="2"/>
        <v>0</v>
      </c>
      <c r="H84" s="1">
        <v>3002659</v>
      </c>
      <c r="I84" s="1">
        <f t="shared" si="1"/>
        <v>3002659</v>
      </c>
    </row>
    <row r="85" spans="1:9" x14ac:dyDescent="0.35">
      <c r="A85" t="s">
        <v>181</v>
      </c>
      <c r="B85" s="1" t="s">
        <v>182</v>
      </c>
      <c r="C85" s="1">
        <v>2008</v>
      </c>
      <c r="D85" s="1">
        <v>2024</v>
      </c>
      <c r="E85" s="1">
        <v>0</v>
      </c>
      <c r="F85" s="1">
        <v>0</v>
      </c>
      <c r="G85" s="1">
        <f t="shared" si="2"/>
        <v>0</v>
      </c>
      <c r="H85" s="1">
        <v>1294695</v>
      </c>
      <c r="I85" s="1">
        <f t="shared" si="1"/>
        <v>1294695</v>
      </c>
    </row>
    <row r="86" spans="1:9" x14ac:dyDescent="0.35">
      <c r="A86" t="s">
        <v>181</v>
      </c>
      <c r="B86" s="1" t="s">
        <v>182</v>
      </c>
      <c r="C86" s="1">
        <v>2008</v>
      </c>
      <c r="D86" s="1">
        <v>2025</v>
      </c>
      <c r="E86" s="1">
        <v>0</v>
      </c>
      <c r="F86" s="1">
        <v>0</v>
      </c>
      <c r="G86" s="1">
        <f t="shared" si="2"/>
        <v>0</v>
      </c>
      <c r="H86" s="1">
        <v>1291815</v>
      </c>
      <c r="I86" s="1">
        <f t="shared" si="1"/>
        <v>1291815</v>
      </c>
    </row>
    <row r="87" spans="1:9" x14ac:dyDescent="0.35">
      <c r="A87" t="s">
        <v>181</v>
      </c>
      <c r="B87" s="1" t="s">
        <v>182</v>
      </c>
      <c r="C87" s="1">
        <v>2008</v>
      </c>
      <c r="D87" s="1">
        <v>2026</v>
      </c>
      <c r="E87" s="1">
        <v>0</v>
      </c>
      <c r="F87" s="1">
        <v>0</v>
      </c>
      <c r="G87" s="1">
        <f t="shared" si="2"/>
        <v>0</v>
      </c>
      <c r="H87" s="1">
        <v>717045</v>
      </c>
      <c r="I87" s="1">
        <f t="shared" si="1"/>
        <v>717045</v>
      </c>
    </row>
    <row r="88" spans="1:9" x14ac:dyDescent="0.35">
      <c r="A88" t="s">
        <v>181</v>
      </c>
      <c r="B88" s="1" t="s">
        <v>182</v>
      </c>
      <c r="C88" s="1">
        <v>2008</v>
      </c>
      <c r="D88" s="1">
        <v>2027</v>
      </c>
      <c r="E88" s="1">
        <v>0</v>
      </c>
      <c r="F88" s="1">
        <v>0</v>
      </c>
      <c r="G88" s="1">
        <f t="shared" si="2"/>
        <v>0</v>
      </c>
      <c r="H88" s="1">
        <v>719325</v>
      </c>
      <c r="I88" s="1">
        <f t="shared" si="1"/>
        <v>719325</v>
      </c>
    </row>
    <row r="89" spans="1:9" x14ac:dyDescent="0.35">
      <c r="A89" t="s">
        <v>181</v>
      </c>
      <c r="B89" s="1" t="s">
        <v>182</v>
      </c>
      <c r="C89" s="1">
        <v>2007</v>
      </c>
      <c r="D89" s="1">
        <v>2007</v>
      </c>
      <c r="E89" s="1">
        <v>235000</v>
      </c>
      <c r="F89" s="1">
        <v>264361</v>
      </c>
      <c r="G89" s="1">
        <f t="shared" si="2"/>
        <v>499361</v>
      </c>
      <c r="H89" s="1">
        <v>5055958</v>
      </c>
      <c r="I89" s="1">
        <f t="shared" si="1"/>
        <v>5555319</v>
      </c>
    </row>
    <row r="90" spans="1:9" x14ac:dyDescent="0.35">
      <c r="A90" t="s">
        <v>181</v>
      </c>
      <c r="B90" s="1" t="s">
        <v>182</v>
      </c>
      <c r="C90" s="1">
        <v>2007</v>
      </c>
      <c r="D90" s="1">
        <v>2008</v>
      </c>
      <c r="E90" s="1">
        <v>415000</v>
      </c>
      <c r="F90" s="1">
        <v>352756</v>
      </c>
      <c r="G90" s="1">
        <f t="shared" si="2"/>
        <v>767756</v>
      </c>
      <c r="H90" s="1">
        <v>4623592</v>
      </c>
      <c r="I90" s="1">
        <f t="shared" si="1"/>
        <v>5391348</v>
      </c>
    </row>
    <row r="91" spans="1:9" x14ac:dyDescent="0.35">
      <c r="A91" t="s">
        <v>181</v>
      </c>
      <c r="B91" s="1" t="s">
        <v>182</v>
      </c>
      <c r="C91" s="1">
        <v>2007</v>
      </c>
      <c r="D91" s="1">
        <v>2009</v>
      </c>
      <c r="E91" s="1">
        <v>430000</v>
      </c>
      <c r="F91" s="1">
        <v>336675</v>
      </c>
      <c r="G91" s="1">
        <f t="shared" si="2"/>
        <v>766675</v>
      </c>
      <c r="H91" s="1">
        <v>4803110</v>
      </c>
      <c r="I91" s="1">
        <f t="shared" si="1"/>
        <v>5569785</v>
      </c>
    </row>
    <row r="92" spans="1:9" x14ac:dyDescent="0.35">
      <c r="A92" t="s">
        <v>181</v>
      </c>
      <c r="B92" s="1" t="s">
        <v>182</v>
      </c>
      <c r="C92" s="1">
        <v>2007</v>
      </c>
      <c r="D92" s="1">
        <v>2010</v>
      </c>
      <c r="E92" s="1">
        <v>445000</v>
      </c>
      <c r="F92" s="1">
        <v>320013</v>
      </c>
      <c r="G92" s="1">
        <f t="shared" si="2"/>
        <v>765013</v>
      </c>
      <c r="H92" s="1">
        <v>4806205</v>
      </c>
      <c r="I92" s="1">
        <f t="shared" ref="I92:I155" si="3">SUM(H92,G92)</f>
        <v>5571218</v>
      </c>
    </row>
    <row r="93" spans="1:9" x14ac:dyDescent="0.35">
      <c r="A93" t="s">
        <v>181</v>
      </c>
      <c r="B93" s="1" t="s">
        <v>182</v>
      </c>
      <c r="C93" s="1">
        <v>2007</v>
      </c>
      <c r="D93" s="1">
        <v>2011</v>
      </c>
      <c r="E93" s="1">
        <v>460000</v>
      </c>
      <c r="F93" s="1">
        <v>302769</v>
      </c>
      <c r="G93" s="1">
        <f t="shared" si="2"/>
        <v>762769</v>
      </c>
      <c r="H93" s="1">
        <v>4201310</v>
      </c>
      <c r="I93" s="1">
        <f t="shared" si="3"/>
        <v>4964079</v>
      </c>
    </row>
    <row r="94" spans="1:9" x14ac:dyDescent="0.35">
      <c r="A94" t="s">
        <v>181</v>
      </c>
      <c r="B94" s="1" t="s">
        <v>182</v>
      </c>
      <c r="C94" s="1">
        <v>2007</v>
      </c>
      <c r="D94" s="1">
        <v>2012</v>
      </c>
      <c r="E94" s="1">
        <v>480000</v>
      </c>
      <c r="F94" s="1">
        <v>284944</v>
      </c>
      <c r="G94" s="1">
        <f t="shared" si="2"/>
        <v>764944</v>
      </c>
      <c r="H94" s="1">
        <v>4194014</v>
      </c>
      <c r="I94" s="1">
        <f t="shared" si="3"/>
        <v>4958958</v>
      </c>
    </row>
    <row r="95" spans="1:9" x14ac:dyDescent="0.35">
      <c r="A95" t="s">
        <v>181</v>
      </c>
      <c r="B95" s="1" t="s">
        <v>182</v>
      </c>
      <c r="C95" s="1">
        <v>2007</v>
      </c>
      <c r="D95" s="1">
        <v>2013</v>
      </c>
      <c r="E95" s="1">
        <v>500000</v>
      </c>
      <c r="F95" s="1">
        <v>266344</v>
      </c>
      <c r="G95" s="1">
        <f t="shared" si="2"/>
        <v>766344</v>
      </c>
      <c r="H95" s="1">
        <v>4194193</v>
      </c>
      <c r="I95" s="1">
        <f t="shared" si="3"/>
        <v>4960537</v>
      </c>
    </row>
    <row r="96" spans="1:9" x14ac:dyDescent="0.35">
      <c r="A96" t="s">
        <v>181</v>
      </c>
      <c r="B96" s="1" t="s">
        <v>182</v>
      </c>
      <c r="C96" s="1">
        <v>2007</v>
      </c>
      <c r="D96" s="1">
        <v>2014</v>
      </c>
      <c r="E96" s="1">
        <v>520000</v>
      </c>
      <c r="F96" s="1">
        <v>246968</v>
      </c>
      <c r="G96" s="1">
        <f t="shared" si="2"/>
        <v>766968</v>
      </c>
      <c r="H96" s="1">
        <v>3152185</v>
      </c>
      <c r="I96" s="1">
        <f t="shared" si="3"/>
        <v>3919153</v>
      </c>
    </row>
    <row r="97" spans="1:10" x14ac:dyDescent="0.35">
      <c r="A97" t="s">
        <v>181</v>
      </c>
      <c r="B97" s="1" t="s">
        <v>182</v>
      </c>
      <c r="C97" s="1">
        <v>2007</v>
      </c>
      <c r="D97" s="1">
        <v>2015</v>
      </c>
      <c r="E97" s="1">
        <v>545000</v>
      </c>
      <c r="F97" s="1">
        <v>226819</v>
      </c>
      <c r="G97" s="1">
        <f t="shared" si="2"/>
        <v>771819</v>
      </c>
      <c r="H97" s="1">
        <v>3142834</v>
      </c>
      <c r="I97" s="1">
        <f t="shared" si="3"/>
        <v>3914653</v>
      </c>
    </row>
    <row r="98" spans="1:10" x14ac:dyDescent="0.35">
      <c r="A98" t="s">
        <v>181</v>
      </c>
      <c r="B98" s="1" t="s">
        <v>182</v>
      </c>
      <c r="C98" s="1">
        <v>2007</v>
      </c>
      <c r="D98" s="1">
        <v>2016</v>
      </c>
      <c r="E98" s="1">
        <v>560000</v>
      </c>
      <c r="F98" s="1">
        <v>205700</v>
      </c>
      <c r="G98" s="1">
        <f t="shared" si="2"/>
        <v>765700</v>
      </c>
      <c r="H98" s="1">
        <v>3148791</v>
      </c>
      <c r="I98" s="1">
        <f t="shared" si="3"/>
        <v>3914491</v>
      </c>
    </row>
    <row r="99" spans="1:10" x14ac:dyDescent="0.35">
      <c r="A99" t="s">
        <v>181</v>
      </c>
      <c r="B99" s="1" t="s">
        <v>182</v>
      </c>
      <c r="C99" s="1">
        <v>2007</v>
      </c>
      <c r="D99" s="1">
        <v>2017</v>
      </c>
      <c r="E99" s="1">
        <v>590000</v>
      </c>
      <c r="F99" s="1">
        <v>184400</v>
      </c>
      <c r="G99" s="1">
        <f t="shared" si="2"/>
        <v>774400</v>
      </c>
      <c r="H99" s="1">
        <v>2543762</v>
      </c>
      <c r="I99" s="1">
        <f t="shared" si="3"/>
        <v>3318162</v>
      </c>
    </row>
    <row r="100" spans="1:10" x14ac:dyDescent="0.35">
      <c r="A100" t="s">
        <v>181</v>
      </c>
      <c r="B100" s="1" t="s">
        <v>182</v>
      </c>
      <c r="C100" s="1">
        <v>2007</v>
      </c>
      <c r="D100" s="1">
        <v>2018</v>
      </c>
      <c r="E100" s="1">
        <v>615000</v>
      </c>
      <c r="F100" s="1">
        <v>161138</v>
      </c>
      <c r="G100" s="1">
        <f t="shared" si="2"/>
        <v>776138</v>
      </c>
      <c r="H100" s="1">
        <v>2543425</v>
      </c>
      <c r="I100" s="1">
        <f>SUM(H100,G100)</f>
        <v>3319563</v>
      </c>
    </row>
    <row r="101" spans="1:10" x14ac:dyDescent="0.35">
      <c r="A101" t="s">
        <v>181</v>
      </c>
      <c r="B101" s="1" t="s">
        <v>182</v>
      </c>
      <c r="C101" s="1">
        <v>2007</v>
      </c>
      <c r="D101" s="1">
        <v>2019</v>
      </c>
      <c r="E101" s="1">
        <v>635000</v>
      </c>
      <c r="F101" s="1">
        <v>137152</v>
      </c>
      <c r="G101" s="1">
        <f t="shared" si="2"/>
        <v>772152</v>
      </c>
      <c r="H101" s="1">
        <v>2542425</v>
      </c>
      <c r="I101" s="1">
        <f t="shared" si="3"/>
        <v>3314577</v>
      </c>
    </row>
    <row r="102" spans="1:10" x14ac:dyDescent="0.35">
      <c r="A102" t="s">
        <v>181</v>
      </c>
      <c r="B102" s="1" t="s">
        <v>182</v>
      </c>
      <c r="C102" s="1">
        <v>2007</v>
      </c>
      <c r="D102" s="1">
        <v>2020</v>
      </c>
      <c r="E102" s="1">
        <v>660000</v>
      </c>
      <c r="F102" s="1">
        <v>112070</v>
      </c>
      <c r="G102" s="1">
        <f t="shared" si="2"/>
        <v>772070</v>
      </c>
      <c r="H102" s="1">
        <v>2542932</v>
      </c>
      <c r="I102" s="1">
        <f t="shared" si="3"/>
        <v>3315002</v>
      </c>
    </row>
    <row r="103" spans="1:10" x14ac:dyDescent="0.35">
      <c r="A103" t="s">
        <v>181</v>
      </c>
      <c r="B103" s="1" t="s">
        <v>182</v>
      </c>
      <c r="C103" s="1">
        <v>2007</v>
      </c>
      <c r="D103" s="1">
        <v>2021</v>
      </c>
      <c r="E103" s="1">
        <v>690000</v>
      </c>
      <c r="F103" s="1">
        <v>86000</v>
      </c>
      <c r="G103" s="1">
        <f t="shared" si="2"/>
        <v>776000</v>
      </c>
      <c r="H103" s="1">
        <v>2544827</v>
      </c>
      <c r="I103" s="1">
        <f t="shared" si="3"/>
        <v>3320827</v>
      </c>
    </row>
    <row r="104" spans="1:10" x14ac:dyDescent="0.35">
      <c r="A104" t="s">
        <v>181</v>
      </c>
      <c r="B104" s="1" t="s">
        <v>182</v>
      </c>
      <c r="C104" s="1">
        <v>2007</v>
      </c>
      <c r="D104" s="1">
        <v>2022</v>
      </c>
      <c r="E104" s="1">
        <v>715000</v>
      </c>
      <c r="F104" s="1">
        <v>58400</v>
      </c>
      <c r="G104" s="1">
        <f t="shared" si="2"/>
        <v>773400</v>
      </c>
      <c r="H104" s="1">
        <v>2227154</v>
      </c>
      <c r="I104" s="1">
        <f t="shared" si="3"/>
        <v>3000554</v>
      </c>
    </row>
    <row r="105" spans="1:10" x14ac:dyDescent="0.35">
      <c r="A105" t="s">
        <v>181</v>
      </c>
      <c r="B105" s="1" t="s">
        <v>182</v>
      </c>
      <c r="C105" s="1">
        <v>2007</v>
      </c>
      <c r="D105" s="1">
        <v>2023</v>
      </c>
      <c r="E105" s="1">
        <v>745000</v>
      </c>
      <c r="F105" s="1">
        <v>29800</v>
      </c>
      <c r="G105" s="1">
        <f t="shared" si="2"/>
        <v>774800</v>
      </c>
      <c r="H105" s="1">
        <v>2227859</v>
      </c>
      <c r="I105" s="1">
        <f t="shared" si="3"/>
        <v>3002659</v>
      </c>
    </row>
    <row r="106" spans="1:10" x14ac:dyDescent="0.35">
      <c r="A106" t="s">
        <v>181</v>
      </c>
      <c r="B106" s="1" t="s">
        <v>182</v>
      </c>
      <c r="C106" s="1">
        <v>2007</v>
      </c>
      <c r="D106" s="1">
        <v>2024</v>
      </c>
      <c r="E106" s="1">
        <v>0</v>
      </c>
      <c r="F106" s="1">
        <v>0</v>
      </c>
      <c r="G106" s="1">
        <f t="shared" si="2"/>
        <v>0</v>
      </c>
      <c r="H106" s="1">
        <v>1294695</v>
      </c>
      <c r="I106" s="1">
        <f t="shared" si="3"/>
        <v>1294695</v>
      </c>
    </row>
    <row r="107" spans="1:10" x14ac:dyDescent="0.35">
      <c r="A107" t="s">
        <v>181</v>
      </c>
      <c r="B107" s="1" t="s">
        <v>182</v>
      </c>
      <c r="C107" s="1">
        <v>2007</v>
      </c>
      <c r="D107" s="1">
        <v>2025</v>
      </c>
      <c r="E107" s="1">
        <v>0</v>
      </c>
      <c r="F107" s="1">
        <v>0</v>
      </c>
      <c r="G107" s="1">
        <f t="shared" si="2"/>
        <v>0</v>
      </c>
      <c r="H107" s="1">
        <v>1291815</v>
      </c>
      <c r="I107" s="1">
        <f t="shared" si="3"/>
        <v>1291815</v>
      </c>
    </row>
    <row r="108" spans="1:10" x14ac:dyDescent="0.35">
      <c r="A108" t="s">
        <v>181</v>
      </c>
      <c r="B108" s="1" t="s">
        <v>182</v>
      </c>
      <c r="C108" s="1">
        <v>2007</v>
      </c>
      <c r="D108" s="1">
        <v>2026</v>
      </c>
      <c r="E108" s="1">
        <v>0</v>
      </c>
      <c r="F108" s="1">
        <v>0</v>
      </c>
      <c r="G108" s="1">
        <f t="shared" si="2"/>
        <v>0</v>
      </c>
      <c r="H108" s="1">
        <v>717045</v>
      </c>
      <c r="I108" s="1">
        <f t="shared" si="3"/>
        <v>717045</v>
      </c>
    </row>
    <row r="109" spans="1:10" x14ac:dyDescent="0.35">
      <c r="A109" t="s">
        <v>181</v>
      </c>
      <c r="B109" s="1" t="s">
        <v>182</v>
      </c>
      <c r="C109" s="1">
        <v>2007</v>
      </c>
      <c r="D109" s="1">
        <v>2027</v>
      </c>
      <c r="E109" s="1">
        <v>0</v>
      </c>
      <c r="F109" s="1">
        <v>0</v>
      </c>
      <c r="G109" s="1">
        <f t="shared" si="2"/>
        <v>0</v>
      </c>
      <c r="H109" s="1">
        <v>719325</v>
      </c>
      <c r="I109" s="1">
        <f t="shared" si="3"/>
        <v>719325</v>
      </c>
    </row>
    <row r="110" spans="1:10" x14ac:dyDescent="0.35">
      <c r="A110" t="s">
        <v>181</v>
      </c>
      <c r="B110" s="1" t="s">
        <v>182</v>
      </c>
      <c r="C110" s="1">
        <v>2006</v>
      </c>
      <c r="D110" s="1">
        <v>2006</v>
      </c>
      <c r="E110" s="1">
        <v>0</v>
      </c>
      <c r="F110" s="1">
        <v>95561</v>
      </c>
      <c r="G110" s="1">
        <f t="shared" si="2"/>
        <v>95561</v>
      </c>
      <c r="H110" s="1">
        <v>5360943</v>
      </c>
      <c r="I110" s="1">
        <f t="shared" si="3"/>
        <v>5456504</v>
      </c>
      <c r="J110" s="1" t="s">
        <v>451</v>
      </c>
    </row>
    <row r="111" spans="1:10" x14ac:dyDescent="0.35">
      <c r="A111" t="s">
        <v>181</v>
      </c>
      <c r="B111" s="1" t="s">
        <v>182</v>
      </c>
      <c r="C111" s="1">
        <v>2006</v>
      </c>
      <c r="D111" s="1">
        <v>2007</v>
      </c>
      <c r="E111" s="1">
        <v>0</v>
      </c>
      <c r="F111" s="1">
        <v>382243</v>
      </c>
      <c r="G111" s="1">
        <f t="shared" si="2"/>
        <v>382243</v>
      </c>
      <c r="H111" s="1">
        <v>5456595</v>
      </c>
      <c r="I111" s="1">
        <f t="shared" si="3"/>
        <v>5838838</v>
      </c>
    </row>
    <row r="112" spans="1:10" x14ac:dyDescent="0.35">
      <c r="A112" t="s">
        <v>181</v>
      </c>
      <c r="B112" s="1" t="s">
        <v>182</v>
      </c>
      <c r="C112" s="1">
        <v>2006</v>
      </c>
      <c r="D112" s="1">
        <v>2008</v>
      </c>
      <c r="E112" s="1">
        <v>155000</v>
      </c>
      <c r="F112" s="1">
        <v>382243</v>
      </c>
      <c r="G112" s="1">
        <f t="shared" si="2"/>
        <v>537243</v>
      </c>
      <c r="H112" s="1">
        <v>4870908</v>
      </c>
      <c r="I112" s="1">
        <f t="shared" si="3"/>
        <v>5408151</v>
      </c>
    </row>
    <row r="113" spans="1:9" x14ac:dyDescent="0.35">
      <c r="A113" t="s">
        <v>181</v>
      </c>
      <c r="B113" s="1" t="s">
        <v>182</v>
      </c>
      <c r="C113" s="1">
        <v>2006</v>
      </c>
      <c r="D113" s="1">
        <v>2009</v>
      </c>
      <c r="E113" s="1">
        <v>340000</v>
      </c>
      <c r="F113" s="1">
        <v>376042</v>
      </c>
      <c r="G113" s="1">
        <f t="shared" ref="G113:G169" si="4">SUM(F113,E113)</f>
        <v>716042</v>
      </c>
      <c r="H113" s="1">
        <v>4871808</v>
      </c>
      <c r="I113" s="1">
        <f t="shared" si="3"/>
        <v>5587850</v>
      </c>
    </row>
    <row r="114" spans="1:9" x14ac:dyDescent="0.35">
      <c r="A114" t="s">
        <v>181</v>
      </c>
      <c r="B114" s="1" t="s">
        <v>182</v>
      </c>
      <c r="C114" s="1">
        <v>2006</v>
      </c>
      <c r="D114" s="1">
        <v>2010</v>
      </c>
      <c r="E114" s="1">
        <v>350000</v>
      </c>
      <c r="F114" s="1">
        <v>362442</v>
      </c>
      <c r="G114" s="1">
        <f t="shared" si="4"/>
        <v>712442</v>
      </c>
      <c r="H114" s="1">
        <v>4872703</v>
      </c>
      <c r="I114" s="1">
        <f t="shared" si="3"/>
        <v>5585145</v>
      </c>
    </row>
    <row r="115" spans="1:9" x14ac:dyDescent="0.35">
      <c r="A115" t="s">
        <v>181</v>
      </c>
      <c r="B115" s="1" t="s">
        <v>182</v>
      </c>
      <c r="C115" s="1">
        <v>2006</v>
      </c>
      <c r="D115" s="1">
        <v>2011</v>
      </c>
      <c r="E115" s="1">
        <v>370000</v>
      </c>
      <c r="F115" s="1">
        <v>349840</v>
      </c>
      <c r="G115" s="1">
        <f t="shared" si="4"/>
        <v>719840</v>
      </c>
      <c r="H115" s="1">
        <v>4263600</v>
      </c>
      <c r="I115" s="1">
        <f t="shared" si="3"/>
        <v>4983440</v>
      </c>
    </row>
    <row r="116" spans="1:9" x14ac:dyDescent="0.35">
      <c r="A116" t="s">
        <v>181</v>
      </c>
      <c r="B116" s="1" t="s">
        <v>182</v>
      </c>
      <c r="C116" s="1">
        <v>2006</v>
      </c>
      <c r="D116" s="1">
        <v>2012</v>
      </c>
      <c r="E116" s="1">
        <v>380000</v>
      </c>
      <c r="F116" s="1">
        <v>336520</v>
      </c>
      <c r="G116" s="1">
        <f t="shared" si="4"/>
        <v>716520</v>
      </c>
      <c r="H116" s="1">
        <v>4261773</v>
      </c>
      <c r="I116" s="1">
        <f t="shared" si="3"/>
        <v>4978293</v>
      </c>
    </row>
    <row r="117" spans="1:9" x14ac:dyDescent="0.35">
      <c r="A117" t="s">
        <v>181</v>
      </c>
      <c r="B117" s="1" t="s">
        <v>182</v>
      </c>
      <c r="C117" s="1">
        <v>2006</v>
      </c>
      <c r="D117" s="1">
        <v>2013</v>
      </c>
      <c r="E117" s="1">
        <v>395000</v>
      </c>
      <c r="F117" s="1">
        <v>322650</v>
      </c>
      <c r="G117" s="1">
        <f t="shared" si="4"/>
        <v>717650</v>
      </c>
      <c r="H117" s="1">
        <v>4261465</v>
      </c>
      <c r="I117" s="1">
        <f t="shared" si="3"/>
        <v>4979115</v>
      </c>
    </row>
    <row r="118" spans="1:9" x14ac:dyDescent="0.35">
      <c r="A118" t="s">
        <v>181</v>
      </c>
      <c r="B118" s="1" t="s">
        <v>182</v>
      </c>
      <c r="C118" s="1">
        <v>2006</v>
      </c>
      <c r="D118" s="1">
        <v>2014</v>
      </c>
      <c r="E118" s="1">
        <v>410000</v>
      </c>
      <c r="F118" s="1">
        <v>307837</v>
      </c>
      <c r="G118" s="1">
        <f t="shared" si="4"/>
        <v>717837</v>
      </c>
      <c r="H118" s="1">
        <v>3218578</v>
      </c>
      <c r="I118" s="1">
        <f t="shared" si="3"/>
        <v>3936415</v>
      </c>
    </row>
    <row r="119" spans="1:9" x14ac:dyDescent="0.35">
      <c r="A119" t="s">
        <v>181</v>
      </c>
      <c r="B119" s="1" t="s">
        <v>182</v>
      </c>
      <c r="C119" s="1">
        <v>2006</v>
      </c>
      <c r="D119" s="1">
        <v>2015</v>
      </c>
      <c r="E119" s="1">
        <v>425000</v>
      </c>
      <c r="F119" s="1">
        <v>292052</v>
      </c>
      <c r="G119" s="1">
        <f t="shared" si="4"/>
        <v>717052</v>
      </c>
      <c r="H119" s="1">
        <v>3212943</v>
      </c>
      <c r="I119" s="1">
        <f t="shared" si="3"/>
        <v>3929995</v>
      </c>
    </row>
    <row r="120" spans="1:9" x14ac:dyDescent="0.35">
      <c r="A120" t="s">
        <v>181</v>
      </c>
      <c r="B120" s="1" t="s">
        <v>182</v>
      </c>
      <c r="C120" s="1">
        <v>2006</v>
      </c>
      <c r="D120" s="1">
        <v>2016</v>
      </c>
      <c r="E120" s="1">
        <v>440000</v>
      </c>
      <c r="F120" s="1">
        <v>275477</v>
      </c>
      <c r="G120" s="1">
        <f t="shared" si="4"/>
        <v>715477</v>
      </c>
      <c r="H120" s="1">
        <v>3216505</v>
      </c>
      <c r="I120" s="1">
        <f t="shared" si="3"/>
        <v>3931982</v>
      </c>
    </row>
    <row r="121" spans="1:9" x14ac:dyDescent="0.35">
      <c r="A121" t="s">
        <v>181</v>
      </c>
      <c r="B121" s="1" t="s">
        <v>182</v>
      </c>
      <c r="C121" s="1">
        <v>2006</v>
      </c>
      <c r="D121" s="1">
        <v>2017</v>
      </c>
      <c r="E121" s="1">
        <v>460000</v>
      </c>
      <c r="F121" s="1">
        <v>258318</v>
      </c>
      <c r="G121" s="1">
        <f t="shared" si="4"/>
        <v>718318</v>
      </c>
      <c r="H121" s="1">
        <v>2613461</v>
      </c>
      <c r="I121" s="1">
        <f t="shared" si="3"/>
        <v>3331779</v>
      </c>
    </row>
    <row r="122" spans="1:9" x14ac:dyDescent="0.35">
      <c r="A122" t="s">
        <v>181</v>
      </c>
      <c r="B122" s="1" t="s">
        <v>182</v>
      </c>
      <c r="C122" s="1">
        <v>2006</v>
      </c>
      <c r="D122" s="1">
        <v>2018</v>
      </c>
      <c r="E122" s="1">
        <v>480000</v>
      </c>
      <c r="F122" s="1">
        <v>239918</v>
      </c>
      <c r="G122" s="1">
        <f t="shared" si="4"/>
        <v>719918</v>
      </c>
      <c r="H122" s="1">
        <v>2614364</v>
      </c>
      <c r="I122" s="1">
        <f t="shared" si="3"/>
        <v>3334282</v>
      </c>
    </row>
    <row r="123" spans="1:9" x14ac:dyDescent="0.35">
      <c r="A123" t="s">
        <v>181</v>
      </c>
      <c r="B123" s="1" t="s">
        <v>182</v>
      </c>
      <c r="C123" s="1">
        <v>2006</v>
      </c>
      <c r="D123" s="1">
        <v>2019</v>
      </c>
      <c r="E123" s="1">
        <v>495000</v>
      </c>
      <c r="F123" s="1">
        <v>220718</v>
      </c>
      <c r="G123" s="1">
        <f t="shared" si="4"/>
        <v>715718</v>
      </c>
      <c r="H123" s="1">
        <v>2613064</v>
      </c>
      <c r="I123" s="1">
        <f t="shared" si="3"/>
        <v>3328782</v>
      </c>
    </row>
    <row r="124" spans="1:9" x14ac:dyDescent="0.35">
      <c r="A124" t="s">
        <v>181</v>
      </c>
      <c r="B124" s="1" t="s">
        <v>182</v>
      </c>
      <c r="C124" s="1">
        <v>2006</v>
      </c>
      <c r="D124" s="1">
        <v>2020</v>
      </c>
      <c r="E124" s="1">
        <v>515000</v>
      </c>
      <c r="F124" s="1">
        <v>200670</v>
      </c>
      <c r="G124" s="1">
        <f t="shared" si="4"/>
        <v>715670</v>
      </c>
      <c r="H124" s="1">
        <v>2612869</v>
      </c>
      <c r="I124" s="1">
        <f t="shared" si="3"/>
        <v>3328539</v>
      </c>
    </row>
    <row r="125" spans="1:9" x14ac:dyDescent="0.35">
      <c r="A125" t="s">
        <v>181</v>
      </c>
      <c r="B125" s="1" t="s">
        <v>182</v>
      </c>
      <c r="C125" s="1">
        <v>2006</v>
      </c>
      <c r="D125" s="1">
        <v>2021</v>
      </c>
      <c r="E125" s="1">
        <v>540000</v>
      </c>
      <c r="F125" s="1">
        <v>179555</v>
      </c>
      <c r="G125" s="1">
        <f t="shared" si="4"/>
        <v>719555</v>
      </c>
      <c r="H125" s="1">
        <v>2613629</v>
      </c>
      <c r="I125" s="1">
        <f t="shared" si="3"/>
        <v>3333184</v>
      </c>
    </row>
    <row r="126" spans="1:9" x14ac:dyDescent="0.35">
      <c r="A126" t="s">
        <v>181</v>
      </c>
      <c r="B126" s="1" t="s">
        <v>182</v>
      </c>
      <c r="C126" s="1">
        <v>2006</v>
      </c>
      <c r="D126" s="1">
        <v>2022</v>
      </c>
      <c r="E126" s="1">
        <v>560000</v>
      </c>
      <c r="F126" s="1">
        <v>157145</v>
      </c>
      <c r="G126" s="1">
        <f t="shared" si="4"/>
        <v>717145</v>
      </c>
      <c r="H126" s="1">
        <v>2299366</v>
      </c>
      <c r="I126" s="1">
        <f t="shared" si="3"/>
        <v>3016511</v>
      </c>
    </row>
    <row r="127" spans="1:9" x14ac:dyDescent="0.35">
      <c r="A127" t="s">
        <v>181</v>
      </c>
      <c r="B127" s="1" t="s">
        <v>182</v>
      </c>
      <c r="C127" s="1">
        <v>2006</v>
      </c>
      <c r="D127" s="1">
        <v>2023</v>
      </c>
      <c r="E127" s="1">
        <v>585000</v>
      </c>
      <c r="F127" s="1">
        <v>133905</v>
      </c>
      <c r="G127" s="1">
        <f t="shared" si="4"/>
        <v>718905</v>
      </c>
      <c r="H127" s="1">
        <v>2297204</v>
      </c>
      <c r="I127" s="1">
        <f t="shared" si="3"/>
        <v>3016109</v>
      </c>
    </row>
    <row r="128" spans="1:9" x14ac:dyDescent="0.35">
      <c r="A128" t="s">
        <v>181</v>
      </c>
      <c r="B128" s="1" t="s">
        <v>182</v>
      </c>
      <c r="C128" s="1">
        <v>2006</v>
      </c>
      <c r="D128" s="1">
        <v>2024</v>
      </c>
      <c r="E128" s="1">
        <v>610000</v>
      </c>
      <c r="F128" s="1">
        <v>109335</v>
      </c>
      <c r="G128" s="1">
        <f t="shared" si="4"/>
        <v>719335</v>
      </c>
      <c r="H128" s="1">
        <v>575360</v>
      </c>
      <c r="I128" s="1">
        <f t="shared" si="3"/>
        <v>1294695</v>
      </c>
    </row>
    <row r="129" spans="1:10" x14ac:dyDescent="0.35">
      <c r="A129" t="s">
        <v>181</v>
      </c>
      <c r="B129" s="1" t="s">
        <v>182</v>
      </c>
      <c r="C129" s="1">
        <v>2006</v>
      </c>
      <c r="D129" s="1">
        <v>2025</v>
      </c>
      <c r="E129" s="1">
        <v>635000</v>
      </c>
      <c r="F129" s="1">
        <v>83715</v>
      </c>
      <c r="G129" s="1">
        <f t="shared" si="4"/>
        <v>718715</v>
      </c>
      <c r="H129" s="1">
        <v>573100</v>
      </c>
      <c r="I129" s="1">
        <f t="shared" si="3"/>
        <v>1291815</v>
      </c>
    </row>
    <row r="130" spans="1:10" x14ac:dyDescent="0.35">
      <c r="A130" t="s">
        <v>181</v>
      </c>
      <c r="B130" s="1" t="s">
        <v>182</v>
      </c>
      <c r="C130" s="1">
        <v>2006</v>
      </c>
      <c r="D130" s="1">
        <v>2026</v>
      </c>
      <c r="E130" s="1">
        <v>660000</v>
      </c>
      <c r="F130" s="1">
        <v>57045</v>
      </c>
      <c r="G130" s="1">
        <f t="shared" si="4"/>
        <v>717045</v>
      </c>
      <c r="I130" s="1">
        <f t="shared" si="3"/>
        <v>717045</v>
      </c>
    </row>
    <row r="131" spans="1:10" x14ac:dyDescent="0.35">
      <c r="A131" t="s">
        <v>181</v>
      </c>
      <c r="B131" s="1" t="s">
        <v>182</v>
      </c>
      <c r="C131" s="1">
        <v>2006</v>
      </c>
      <c r="D131" s="1">
        <v>2027</v>
      </c>
      <c r="E131" s="1">
        <v>690000</v>
      </c>
      <c r="F131" s="1">
        <v>29325</v>
      </c>
      <c r="G131" s="1">
        <f t="shared" si="4"/>
        <v>719325</v>
      </c>
      <c r="I131" s="1">
        <f t="shared" si="3"/>
        <v>719325</v>
      </c>
    </row>
    <row r="132" spans="1:10" x14ac:dyDescent="0.35">
      <c r="A132" t="s">
        <v>181</v>
      </c>
      <c r="B132" s="1" t="s">
        <v>182</v>
      </c>
      <c r="C132" s="1">
        <v>2005</v>
      </c>
      <c r="D132" s="1">
        <v>2005</v>
      </c>
      <c r="F132" s="1">
        <v>265527.11</v>
      </c>
      <c r="G132" s="1">
        <f t="shared" si="4"/>
        <v>265527.11</v>
      </c>
      <c r="H132" s="1">
        <v>4833219</v>
      </c>
      <c r="I132" s="1">
        <f t="shared" si="3"/>
        <v>5098746.1100000003</v>
      </c>
      <c r="J132" s="1" t="s">
        <v>465</v>
      </c>
    </row>
    <row r="133" spans="1:10" x14ac:dyDescent="0.35">
      <c r="A133" t="s">
        <v>181</v>
      </c>
      <c r="B133" s="1" t="s">
        <v>182</v>
      </c>
      <c r="C133" s="1">
        <v>2005</v>
      </c>
      <c r="D133" s="1">
        <v>2006</v>
      </c>
      <c r="F133" s="1">
        <v>373397.5</v>
      </c>
      <c r="G133" s="1">
        <f t="shared" si="4"/>
        <v>373397.5</v>
      </c>
      <c r="H133" s="1">
        <v>4988915</v>
      </c>
      <c r="I133" s="1">
        <f t="shared" si="3"/>
        <v>5362312.5</v>
      </c>
    </row>
    <row r="134" spans="1:10" x14ac:dyDescent="0.35">
      <c r="A134" t="s">
        <v>181</v>
      </c>
      <c r="B134" s="1" t="s">
        <v>182</v>
      </c>
      <c r="C134" s="1">
        <v>2005</v>
      </c>
      <c r="D134" s="1">
        <v>2007</v>
      </c>
      <c r="E134" s="1">
        <v>5000</v>
      </c>
      <c r="F134" s="1">
        <v>373397.5</v>
      </c>
      <c r="G134" s="1">
        <f t="shared" si="4"/>
        <v>378397.5</v>
      </c>
      <c r="H134" s="1">
        <v>5078918</v>
      </c>
      <c r="I134" s="1">
        <f t="shared" si="3"/>
        <v>5457315.5</v>
      </c>
    </row>
    <row r="135" spans="1:10" x14ac:dyDescent="0.35">
      <c r="A135" t="s">
        <v>181</v>
      </c>
      <c r="B135" s="1" t="s">
        <v>182</v>
      </c>
      <c r="C135" s="1">
        <v>2005</v>
      </c>
      <c r="D135" s="1">
        <v>2008</v>
      </c>
      <c r="E135" s="1">
        <v>5000</v>
      </c>
      <c r="F135" s="1">
        <v>373397.5</v>
      </c>
      <c r="G135" s="1">
        <f t="shared" si="4"/>
        <v>378397.5</v>
      </c>
      <c r="H135" s="1">
        <v>4497533</v>
      </c>
      <c r="I135" s="1">
        <f t="shared" si="3"/>
        <v>4875930.5</v>
      </c>
    </row>
    <row r="136" spans="1:10" x14ac:dyDescent="0.35">
      <c r="A136" t="s">
        <v>181</v>
      </c>
      <c r="B136" s="1" t="s">
        <v>182</v>
      </c>
      <c r="C136" s="1">
        <v>2005</v>
      </c>
      <c r="D136" s="1">
        <v>2009</v>
      </c>
      <c r="E136" s="1">
        <v>220000</v>
      </c>
      <c r="F136" s="1">
        <v>373397.5</v>
      </c>
      <c r="G136" s="1">
        <f t="shared" si="4"/>
        <v>593397.5</v>
      </c>
      <c r="H136" s="1">
        <v>4282435</v>
      </c>
      <c r="I136" s="1">
        <f t="shared" si="3"/>
        <v>4875832.5</v>
      </c>
    </row>
    <row r="137" spans="1:10" x14ac:dyDescent="0.35">
      <c r="A137" t="s">
        <v>181</v>
      </c>
      <c r="B137" s="1" t="s">
        <v>182</v>
      </c>
      <c r="C137" s="1">
        <v>2005</v>
      </c>
      <c r="D137" s="1">
        <v>2010</v>
      </c>
      <c r="E137" s="1">
        <v>235000</v>
      </c>
      <c r="F137" s="1">
        <v>366497.5</v>
      </c>
      <c r="G137" s="1">
        <f t="shared" si="4"/>
        <v>601497.5</v>
      </c>
      <c r="H137" s="1">
        <v>4273640</v>
      </c>
      <c r="I137" s="1">
        <f t="shared" si="3"/>
        <v>4875137.5</v>
      </c>
    </row>
    <row r="138" spans="1:10" x14ac:dyDescent="0.35">
      <c r="A138" t="s">
        <v>181</v>
      </c>
      <c r="B138" s="1" t="s">
        <v>182</v>
      </c>
      <c r="C138" s="1">
        <v>2005</v>
      </c>
      <c r="D138" s="1">
        <v>2011</v>
      </c>
      <c r="E138" s="1">
        <v>180000</v>
      </c>
      <c r="F138" s="1">
        <v>358860</v>
      </c>
      <c r="G138" s="1">
        <f t="shared" si="4"/>
        <v>538860</v>
      </c>
      <c r="H138" s="1">
        <v>3725663</v>
      </c>
      <c r="I138" s="1">
        <f t="shared" si="3"/>
        <v>4264523</v>
      </c>
    </row>
    <row r="139" spans="1:10" x14ac:dyDescent="0.35">
      <c r="A139" t="s">
        <v>181</v>
      </c>
      <c r="B139" s="1" t="s">
        <v>182</v>
      </c>
      <c r="C139" s="1">
        <v>2005</v>
      </c>
      <c r="D139" s="1">
        <v>2012</v>
      </c>
      <c r="E139" s="1">
        <v>195000</v>
      </c>
      <c r="F139" s="1">
        <v>353010</v>
      </c>
      <c r="G139" s="1">
        <f t="shared" si="4"/>
        <v>548010</v>
      </c>
      <c r="H139" s="1">
        <v>3717938</v>
      </c>
      <c r="I139" s="1">
        <f t="shared" si="3"/>
        <v>4265948</v>
      </c>
    </row>
    <row r="140" spans="1:10" x14ac:dyDescent="0.35">
      <c r="A140" t="s">
        <v>181</v>
      </c>
      <c r="B140" s="1" t="s">
        <v>182</v>
      </c>
      <c r="C140" s="1">
        <v>2005</v>
      </c>
      <c r="D140" s="1">
        <v>2013</v>
      </c>
      <c r="E140" s="1">
        <v>210000</v>
      </c>
      <c r="F140" s="1">
        <v>346672.5</v>
      </c>
      <c r="G140" s="1">
        <f t="shared" si="4"/>
        <v>556672.5</v>
      </c>
      <c r="H140" s="1">
        <v>3706928</v>
      </c>
      <c r="I140" s="1">
        <f t="shared" si="3"/>
        <v>4263600.5</v>
      </c>
    </row>
    <row r="141" spans="1:10" x14ac:dyDescent="0.35">
      <c r="A141" t="s">
        <v>181</v>
      </c>
      <c r="B141" s="1" t="s">
        <v>182</v>
      </c>
      <c r="C141" s="1">
        <v>2005</v>
      </c>
      <c r="D141" s="1">
        <v>2014</v>
      </c>
      <c r="E141" s="1">
        <v>615000</v>
      </c>
      <c r="F141" s="1">
        <v>339847.5</v>
      </c>
      <c r="G141" s="1">
        <f t="shared" si="4"/>
        <v>954847.5</v>
      </c>
      <c r="H141" s="1">
        <v>2264038</v>
      </c>
      <c r="I141" s="1">
        <f t="shared" si="3"/>
        <v>3218885.5</v>
      </c>
    </row>
    <row r="142" spans="1:10" x14ac:dyDescent="0.35">
      <c r="A142" t="s">
        <v>181</v>
      </c>
      <c r="B142" s="1" t="s">
        <v>182</v>
      </c>
      <c r="C142" s="1">
        <v>2005</v>
      </c>
      <c r="D142" s="1">
        <v>2015</v>
      </c>
      <c r="E142" s="1">
        <v>635000</v>
      </c>
      <c r="F142" s="1">
        <v>318322.5</v>
      </c>
      <c r="G142" s="1">
        <f t="shared" si="4"/>
        <v>953322.5</v>
      </c>
      <c r="H142" s="1">
        <v>2262975</v>
      </c>
      <c r="I142" s="1">
        <f t="shared" si="3"/>
        <v>3216297.5</v>
      </c>
    </row>
    <row r="143" spans="1:10" x14ac:dyDescent="0.35">
      <c r="A143" t="s">
        <v>181</v>
      </c>
      <c r="B143" s="1" t="s">
        <v>182</v>
      </c>
      <c r="C143" s="1">
        <v>2005</v>
      </c>
      <c r="D143" s="1">
        <v>2016</v>
      </c>
      <c r="E143" s="1">
        <v>655000</v>
      </c>
      <c r="F143" s="1">
        <v>296097.5</v>
      </c>
      <c r="G143" s="1">
        <f t="shared" si="4"/>
        <v>951097.5</v>
      </c>
      <c r="H143" s="1">
        <v>2266595</v>
      </c>
      <c r="I143" s="1">
        <f t="shared" si="3"/>
        <v>3217692.5</v>
      </c>
    </row>
    <row r="144" spans="1:10" x14ac:dyDescent="0.35">
      <c r="A144" t="s">
        <v>181</v>
      </c>
      <c r="B144" s="1" t="s">
        <v>182</v>
      </c>
      <c r="C144" s="1">
        <v>2005</v>
      </c>
      <c r="D144" s="1">
        <v>2017</v>
      </c>
      <c r="E144" s="1">
        <v>720000</v>
      </c>
      <c r="F144" s="1">
        <v>272373.75</v>
      </c>
      <c r="G144" s="1">
        <f t="shared" si="4"/>
        <v>992373.75</v>
      </c>
      <c r="H144" s="1">
        <v>1624435</v>
      </c>
      <c r="I144" s="1">
        <f t="shared" si="3"/>
        <v>2616808.75</v>
      </c>
    </row>
    <row r="145" spans="1:10" x14ac:dyDescent="0.35">
      <c r="A145" t="s">
        <v>181</v>
      </c>
      <c r="B145" s="1" t="s">
        <v>182</v>
      </c>
      <c r="C145" s="1">
        <v>2005</v>
      </c>
      <c r="D145" s="1">
        <v>2018</v>
      </c>
      <c r="E145" s="1">
        <v>745000</v>
      </c>
      <c r="F145" s="1">
        <v>245353.75</v>
      </c>
      <c r="G145" s="1">
        <f t="shared" si="4"/>
        <v>990353.75</v>
      </c>
      <c r="H145" s="1">
        <v>1625943</v>
      </c>
      <c r="I145" s="1">
        <f t="shared" si="3"/>
        <v>2616296.75</v>
      </c>
    </row>
    <row r="146" spans="1:10" x14ac:dyDescent="0.35">
      <c r="A146" t="s">
        <v>181</v>
      </c>
      <c r="B146" s="1" t="s">
        <v>182</v>
      </c>
      <c r="C146" s="1">
        <v>2005</v>
      </c>
      <c r="D146" s="1">
        <v>2019</v>
      </c>
      <c r="E146" s="1">
        <v>780000</v>
      </c>
      <c r="F146" s="1">
        <v>215553.75</v>
      </c>
      <c r="G146" s="1">
        <f t="shared" si="4"/>
        <v>995553.75</v>
      </c>
      <c r="H146" s="1">
        <v>1621853</v>
      </c>
      <c r="I146" s="1">
        <f t="shared" si="3"/>
        <v>2617406.75</v>
      </c>
    </row>
    <row r="147" spans="1:10" x14ac:dyDescent="0.35">
      <c r="A147" t="s">
        <v>181</v>
      </c>
      <c r="B147" s="1" t="s">
        <v>182</v>
      </c>
      <c r="C147" s="1">
        <v>2005</v>
      </c>
      <c r="D147" s="1">
        <v>2020</v>
      </c>
      <c r="E147" s="1">
        <v>810000</v>
      </c>
      <c r="F147" s="1">
        <v>184353.75</v>
      </c>
      <c r="G147" s="1">
        <f t="shared" si="4"/>
        <v>994353.75</v>
      </c>
      <c r="H147" s="1">
        <v>1620063</v>
      </c>
      <c r="I147" s="1">
        <f t="shared" si="3"/>
        <v>2614416.75</v>
      </c>
    </row>
    <row r="148" spans="1:10" x14ac:dyDescent="0.35">
      <c r="A148" t="s">
        <v>181</v>
      </c>
      <c r="B148" s="1" t="s">
        <v>182</v>
      </c>
      <c r="C148" s="1">
        <v>2005</v>
      </c>
      <c r="D148" s="1">
        <v>2021</v>
      </c>
      <c r="E148" s="1">
        <v>855000</v>
      </c>
      <c r="F148" s="1">
        <v>151953.75</v>
      </c>
      <c r="G148" s="1">
        <f t="shared" si="4"/>
        <v>1006953.75</v>
      </c>
      <c r="H148" s="1">
        <v>1609988</v>
      </c>
      <c r="I148" s="1">
        <f t="shared" si="3"/>
        <v>2616941.75</v>
      </c>
    </row>
    <row r="149" spans="1:10" x14ac:dyDescent="0.35">
      <c r="A149" t="s">
        <v>181</v>
      </c>
      <c r="B149" s="1" t="s">
        <v>182</v>
      </c>
      <c r="C149" s="1">
        <v>2005</v>
      </c>
      <c r="D149" s="1">
        <v>2022</v>
      </c>
      <c r="E149" s="1">
        <v>860000</v>
      </c>
      <c r="F149" s="1">
        <v>117753.75</v>
      </c>
      <c r="G149" s="1">
        <f t="shared" si="4"/>
        <v>977753.75</v>
      </c>
      <c r="H149" s="1">
        <v>1321613</v>
      </c>
      <c r="I149" s="1">
        <f t="shared" si="3"/>
        <v>2299366.75</v>
      </c>
    </row>
    <row r="150" spans="1:10" x14ac:dyDescent="0.35">
      <c r="A150" t="s">
        <v>181</v>
      </c>
      <c r="B150" s="1" t="s">
        <v>182</v>
      </c>
      <c r="C150" s="1">
        <v>2005</v>
      </c>
      <c r="D150" s="1">
        <v>2023</v>
      </c>
      <c r="E150" s="1">
        <v>895000</v>
      </c>
      <c r="F150" s="1">
        <v>82278.75</v>
      </c>
      <c r="G150" s="1">
        <f t="shared" si="4"/>
        <v>977278.75</v>
      </c>
      <c r="H150" s="1">
        <v>1319925</v>
      </c>
      <c r="I150" s="1">
        <f t="shared" si="3"/>
        <v>2297203.75</v>
      </c>
    </row>
    <row r="151" spans="1:10" x14ac:dyDescent="0.35">
      <c r="A151" t="s">
        <v>181</v>
      </c>
      <c r="B151" s="1" t="s">
        <v>182</v>
      </c>
      <c r="C151" s="1">
        <v>2005</v>
      </c>
      <c r="D151" s="1">
        <v>2024</v>
      </c>
      <c r="E151" s="1">
        <v>530000</v>
      </c>
      <c r="F151" s="1">
        <v>45360</v>
      </c>
      <c r="G151" s="1">
        <f t="shared" si="4"/>
        <v>575360</v>
      </c>
      <c r="I151" s="1">
        <f t="shared" si="3"/>
        <v>575360</v>
      </c>
    </row>
    <row r="152" spans="1:10" x14ac:dyDescent="0.35">
      <c r="A152" t="s">
        <v>181</v>
      </c>
      <c r="B152" s="1" t="s">
        <v>182</v>
      </c>
      <c r="C152" s="1">
        <v>2005</v>
      </c>
      <c r="D152" s="1">
        <v>2025</v>
      </c>
      <c r="E152" s="1">
        <v>550000</v>
      </c>
      <c r="F152" s="1">
        <v>23100</v>
      </c>
      <c r="G152" s="1">
        <f t="shared" si="4"/>
        <v>573100</v>
      </c>
      <c r="I152" s="1">
        <f t="shared" si="3"/>
        <v>573100</v>
      </c>
    </row>
    <row r="153" spans="1:10" x14ac:dyDescent="0.35">
      <c r="A153" t="s">
        <v>181</v>
      </c>
      <c r="B153" s="1" t="s">
        <v>182</v>
      </c>
      <c r="C153" s="1">
        <v>2005</v>
      </c>
      <c r="D153" s="1">
        <v>2005</v>
      </c>
      <c r="E153" s="1">
        <v>60000</v>
      </c>
      <c r="F153" s="1">
        <v>28741</v>
      </c>
      <c r="G153" s="1">
        <f t="shared" si="4"/>
        <v>88741</v>
      </c>
      <c r="H153" s="1">
        <v>4820752</v>
      </c>
      <c r="I153" s="1">
        <f t="shared" si="3"/>
        <v>4909493</v>
      </c>
      <c r="J153" s="1" t="s">
        <v>486</v>
      </c>
    </row>
    <row r="154" spans="1:10" x14ac:dyDescent="0.35">
      <c r="A154" t="s">
        <v>181</v>
      </c>
      <c r="B154" s="1" t="s">
        <v>182</v>
      </c>
      <c r="C154" s="1">
        <v>2005</v>
      </c>
      <c r="D154" s="1">
        <v>2006</v>
      </c>
      <c r="E154" s="1">
        <v>155000</v>
      </c>
      <c r="F154" s="1">
        <v>276225</v>
      </c>
      <c r="G154" s="1">
        <f t="shared" si="4"/>
        <v>431225</v>
      </c>
      <c r="H154" s="1">
        <v>5084720</v>
      </c>
      <c r="I154" s="1">
        <f t="shared" si="3"/>
        <v>5515945</v>
      </c>
    </row>
    <row r="155" spans="1:10" x14ac:dyDescent="0.35">
      <c r="A155" t="s">
        <v>181</v>
      </c>
      <c r="B155" s="1" t="s">
        <v>182</v>
      </c>
      <c r="C155" s="1">
        <v>2005</v>
      </c>
      <c r="D155" s="1">
        <v>2007</v>
      </c>
      <c r="E155" s="1">
        <v>165000</v>
      </c>
      <c r="F155" s="1">
        <v>281187</v>
      </c>
      <c r="G155" s="1">
        <f t="shared" si="4"/>
        <v>446187</v>
      </c>
      <c r="H155" s="1">
        <v>5175409</v>
      </c>
      <c r="I155" s="1">
        <f t="shared" si="3"/>
        <v>5621596</v>
      </c>
    </row>
    <row r="156" spans="1:10" x14ac:dyDescent="0.35">
      <c r="A156" t="s">
        <v>181</v>
      </c>
      <c r="B156" s="1" t="s">
        <v>182</v>
      </c>
      <c r="C156" s="1">
        <v>2005</v>
      </c>
      <c r="D156" s="1">
        <v>2008</v>
      </c>
      <c r="E156" s="1">
        <v>165000</v>
      </c>
      <c r="F156" s="1">
        <v>275825</v>
      </c>
      <c r="G156" s="1">
        <f t="shared" si="4"/>
        <v>440825</v>
      </c>
      <c r="H156" s="1">
        <v>4595084</v>
      </c>
      <c r="I156" s="1">
        <f t="shared" ref="I156:I219" si="5">SUM(H156,G156)</f>
        <v>5035909</v>
      </c>
    </row>
    <row r="157" spans="1:10" x14ac:dyDescent="0.35">
      <c r="A157" t="s">
        <v>181</v>
      </c>
      <c r="B157" s="1" t="s">
        <v>182</v>
      </c>
      <c r="C157" s="1">
        <v>2005</v>
      </c>
      <c r="D157" s="1">
        <v>2009</v>
      </c>
      <c r="E157" s="1">
        <v>170000</v>
      </c>
      <c r="F157" s="1">
        <v>275462</v>
      </c>
      <c r="G157" s="1">
        <f t="shared" si="4"/>
        <v>445462</v>
      </c>
      <c r="H157" s="1">
        <v>4596345</v>
      </c>
      <c r="I157" s="1">
        <f t="shared" si="5"/>
        <v>5041807</v>
      </c>
    </row>
    <row r="158" spans="1:10" x14ac:dyDescent="0.35">
      <c r="A158" t="s">
        <v>181</v>
      </c>
      <c r="B158" s="1" t="s">
        <v>182</v>
      </c>
      <c r="C158" s="1">
        <v>2005</v>
      </c>
      <c r="D158" s="1">
        <v>2010</v>
      </c>
      <c r="E158" s="1">
        <v>175000</v>
      </c>
      <c r="F158" s="1">
        <v>274937</v>
      </c>
      <c r="G158" s="1">
        <f t="shared" si="4"/>
        <v>449937</v>
      </c>
      <c r="H158" s="1">
        <v>4597765</v>
      </c>
      <c r="I158" s="1">
        <f t="shared" si="5"/>
        <v>5047702</v>
      </c>
    </row>
    <row r="159" spans="1:10" x14ac:dyDescent="0.35">
      <c r="A159" t="s">
        <v>181</v>
      </c>
      <c r="B159" s="1" t="s">
        <v>182</v>
      </c>
      <c r="C159" s="1">
        <v>2005</v>
      </c>
      <c r="D159" s="1">
        <v>2011</v>
      </c>
      <c r="E159" s="1">
        <v>185000</v>
      </c>
      <c r="F159" s="1">
        <v>279250</v>
      </c>
      <c r="G159" s="1">
        <f t="shared" si="4"/>
        <v>464250</v>
      </c>
      <c r="H159" s="1">
        <v>3984350</v>
      </c>
      <c r="I159" s="1">
        <f t="shared" si="5"/>
        <v>4448600</v>
      </c>
    </row>
    <row r="160" spans="1:10" x14ac:dyDescent="0.35">
      <c r="A160" t="s">
        <v>181</v>
      </c>
      <c r="B160" s="1" t="s">
        <v>182</v>
      </c>
      <c r="C160" s="1">
        <v>2005</v>
      </c>
      <c r="D160" s="1">
        <v>2012</v>
      </c>
      <c r="E160" s="1">
        <v>190000</v>
      </c>
      <c r="F160" s="1">
        <v>278237</v>
      </c>
      <c r="G160" s="1">
        <f t="shared" si="4"/>
        <v>468237</v>
      </c>
      <c r="H160" s="1">
        <v>3983536</v>
      </c>
      <c r="I160" s="1">
        <f t="shared" si="5"/>
        <v>4451773</v>
      </c>
    </row>
    <row r="161" spans="1:9" x14ac:dyDescent="0.35">
      <c r="A161" t="s">
        <v>181</v>
      </c>
      <c r="B161" s="1" t="s">
        <v>182</v>
      </c>
      <c r="C161" s="1">
        <v>2005</v>
      </c>
      <c r="D161" s="1">
        <v>2013</v>
      </c>
      <c r="E161" s="1">
        <v>195000</v>
      </c>
      <c r="F161" s="1">
        <v>276777</v>
      </c>
      <c r="G161" s="1">
        <f t="shared" si="4"/>
        <v>471777</v>
      </c>
      <c r="H161" s="1">
        <v>3984688</v>
      </c>
      <c r="I161" s="1">
        <f t="shared" si="5"/>
        <v>4456465</v>
      </c>
    </row>
    <row r="162" spans="1:9" x14ac:dyDescent="0.35">
      <c r="A162" t="s">
        <v>181</v>
      </c>
      <c r="B162" s="1" t="s">
        <v>182</v>
      </c>
      <c r="C162" s="1">
        <v>2005</v>
      </c>
      <c r="D162" s="1">
        <v>2014</v>
      </c>
      <c r="E162" s="1">
        <v>205000</v>
      </c>
      <c r="F162" s="1">
        <v>279855</v>
      </c>
      <c r="G162" s="1">
        <f t="shared" si="4"/>
        <v>484855</v>
      </c>
      <c r="H162" s="1">
        <v>2938723</v>
      </c>
      <c r="I162" s="1">
        <f t="shared" si="5"/>
        <v>3423578</v>
      </c>
    </row>
    <row r="163" spans="1:9" x14ac:dyDescent="0.35">
      <c r="A163" t="s">
        <v>181</v>
      </c>
      <c r="B163" s="1" t="s">
        <v>182</v>
      </c>
      <c r="C163" s="1">
        <v>2005</v>
      </c>
      <c r="D163" s="1">
        <v>2015</v>
      </c>
      <c r="E163" s="1">
        <v>210000</v>
      </c>
      <c r="F163" s="1">
        <v>277373</v>
      </c>
      <c r="G163" s="1">
        <f t="shared" si="4"/>
        <v>487373</v>
      </c>
      <c r="H163" s="1">
        <v>2935572</v>
      </c>
      <c r="I163" s="1">
        <f t="shared" si="5"/>
        <v>3422945</v>
      </c>
    </row>
    <row r="164" spans="1:9" x14ac:dyDescent="0.35">
      <c r="A164" t="s">
        <v>181</v>
      </c>
      <c r="B164" s="1" t="s">
        <v>182</v>
      </c>
      <c r="C164" s="1">
        <v>2005</v>
      </c>
      <c r="D164" s="1">
        <v>2016</v>
      </c>
      <c r="E164" s="1">
        <v>220000</v>
      </c>
      <c r="F164" s="1">
        <v>279497</v>
      </c>
      <c r="G164" s="1">
        <f t="shared" si="4"/>
        <v>499497</v>
      </c>
      <c r="H164" s="1">
        <v>2937009</v>
      </c>
      <c r="I164" s="1">
        <f t="shared" si="5"/>
        <v>3436506</v>
      </c>
    </row>
    <row r="165" spans="1:9" x14ac:dyDescent="0.35">
      <c r="A165" t="s">
        <v>181</v>
      </c>
      <c r="B165" s="1" t="s">
        <v>182</v>
      </c>
      <c r="C165" s="1">
        <v>2005</v>
      </c>
      <c r="D165" s="1">
        <v>2017</v>
      </c>
      <c r="E165" s="1">
        <v>225000</v>
      </c>
      <c r="F165" s="1">
        <v>275698</v>
      </c>
      <c r="G165" s="1">
        <f t="shared" si="4"/>
        <v>500698</v>
      </c>
      <c r="H165" s="1">
        <v>2337764</v>
      </c>
      <c r="I165" s="1">
        <f t="shared" si="5"/>
        <v>2838462</v>
      </c>
    </row>
    <row r="166" spans="1:9" x14ac:dyDescent="0.35">
      <c r="A166" t="s">
        <v>181</v>
      </c>
      <c r="B166" s="1" t="s">
        <v>182</v>
      </c>
      <c r="C166" s="1">
        <v>2005</v>
      </c>
      <c r="D166" s="1">
        <v>2018</v>
      </c>
      <c r="E166" s="1">
        <v>240000</v>
      </c>
      <c r="F166" s="1">
        <v>281698</v>
      </c>
      <c r="G166" s="1">
        <f t="shared" si="4"/>
        <v>521698</v>
      </c>
      <c r="H166" s="1">
        <v>2332667</v>
      </c>
      <c r="I166" s="1">
        <f t="shared" si="5"/>
        <v>2854365</v>
      </c>
    </row>
    <row r="167" spans="1:9" x14ac:dyDescent="0.35">
      <c r="A167" t="s">
        <v>181</v>
      </c>
      <c r="B167" s="1" t="s">
        <v>182</v>
      </c>
      <c r="C167" s="1">
        <v>2005</v>
      </c>
      <c r="D167" s="1">
        <v>2019</v>
      </c>
      <c r="E167" s="1">
        <v>245000</v>
      </c>
      <c r="F167" s="1">
        <v>277098</v>
      </c>
      <c r="G167" s="1">
        <f t="shared" si="4"/>
        <v>522098</v>
      </c>
      <c r="H167" s="1">
        <v>2335967</v>
      </c>
      <c r="I167" s="1">
        <f t="shared" si="5"/>
        <v>2858065</v>
      </c>
    </row>
    <row r="168" spans="1:9" x14ac:dyDescent="0.35">
      <c r="A168" t="s">
        <v>181</v>
      </c>
      <c r="B168" s="1" t="s">
        <v>182</v>
      </c>
      <c r="C168" s="1">
        <v>2005</v>
      </c>
      <c r="D168" s="1">
        <v>2020</v>
      </c>
      <c r="E168" s="1">
        <v>260000</v>
      </c>
      <c r="F168" s="1">
        <v>282053</v>
      </c>
      <c r="G168" s="1">
        <f t="shared" si="4"/>
        <v>542053</v>
      </c>
      <c r="H168" s="1">
        <v>2330817</v>
      </c>
      <c r="I168" s="1">
        <f t="shared" si="5"/>
        <v>2872870</v>
      </c>
    </row>
    <row r="169" spans="1:9" x14ac:dyDescent="0.35">
      <c r="A169" t="s">
        <v>181</v>
      </c>
      <c r="B169" s="1" t="s">
        <v>182</v>
      </c>
      <c r="C169" s="1">
        <v>2005</v>
      </c>
      <c r="D169" s="1">
        <v>2021</v>
      </c>
      <c r="E169" s="1">
        <v>265000</v>
      </c>
      <c r="F169" s="1">
        <v>276262</v>
      </c>
      <c r="G169" s="1">
        <f t="shared" si="4"/>
        <v>541262</v>
      </c>
      <c r="H169" s="1">
        <v>2337367</v>
      </c>
      <c r="I169" s="1">
        <f t="shared" si="5"/>
        <v>2878629</v>
      </c>
    </row>
    <row r="170" spans="1:9" x14ac:dyDescent="0.35">
      <c r="A170" t="s">
        <v>181</v>
      </c>
      <c r="B170" s="1" t="s">
        <v>182</v>
      </c>
      <c r="C170" s="1">
        <v>2005</v>
      </c>
      <c r="D170" s="1">
        <v>2022</v>
      </c>
      <c r="H170" s="1">
        <v>2299367</v>
      </c>
      <c r="I170" s="1">
        <f t="shared" si="5"/>
        <v>2299367</v>
      </c>
    </row>
    <row r="171" spans="1:9" x14ac:dyDescent="0.35">
      <c r="A171" t="s">
        <v>181</v>
      </c>
      <c r="B171" s="1" t="s">
        <v>182</v>
      </c>
      <c r="C171" s="1">
        <v>2005</v>
      </c>
      <c r="D171" s="1">
        <v>2023</v>
      </c>
      <c r="H171" s="1">
        <v>2297204</v>
      </c>
      <c r="I171" s="1">
        <f t="shared" si="5"/>
        <v>2297204</v>
      </c>
    </row>
    <row r="172" spans="1:9" x14ac:dyDescent="0.35">
      <c r="A172" t="s">
        <v>181</v>
      </c>
      <c r="B172" s="1" t="s">
        <v>182</v>
      </c>
      <c r="C172" s="1">
        <v>2005</v>
      </c>
      <c r="D172" s="1">
        <v>2024</v>
      </c>
      <c r="H172" s="1">
        <v>575360</v>
      </c>
      <c r="I172" s="1">
        <f t="shared" si="5"/>
        <v>575360</v>
      </c>
    </row>
    <row r="173" spans="1:9" x14ac:dyDescent="0.35">
      <c r="A173" t="s">
        <v>181</v>
      </c>
      <c r="B173" s="1" t="s">
        <v>182</v>
      </c>
      <c r="C173" s="1">
        <v>2005</v>
      </c>
      <c r="D173" s="1">
        <v>2025</v>
      </c>
      <c r="H173" s="1">
        <v>573100</v>
      </c>
      <c r="I173" s="1">
        <f t="shared" si="5"/>
        <v>573100</v>
      </c>
    </row>
    <row r="174" spans="1:9" x14ac:dyDescent="0.35">
      <c r="A174" t="s">
        <v>181</v>
      </c>
      <c r="B174" s="1" t="s">
        <v>182</v>
      </c>
      <c r="C174" s="1">
        <v>2004</v>
      </c>
      <c r="D174" s="1">
        <v>2004</v>
      </c>
      <c r="E174" s="1">
        <v>0</v>
      </c>
      <c r="F174" s="1" t="s">
        <v>388</v>
      </c>
      <c r="H174" s="1">
        <v>4672961</v>
      </c>
      <c r="I174" s="1">
        <f t="shared" si="5"/>
        <v>4672961</v>
      </c>
    </row>
    <row r="175" spans="1:9" x14ac:dyDescent="0.35">
      <c r="A175" t="s">
        <v>181</v>
      </c>
      <c r="B175" s="1" t="s">
        <v>182</v>
      </c>
      <c r="C175" s="1">
        <v>2004</v>
      </c>
      <c r="D175" s="1">
        <v>2005</v>
      </c>
      <c r="E175" s="1">
        <v>0</v>
      </c>
      <c r="F175" s="1">
        <v>210149</v>
      </c>
      <c r="G175" s="1">
        <f>F175+E175</f>
        <v>210149</v>
      </c>
      <c r="H175" s="1">
        <v>4623071</v>
      </c>
      <c r="I175" s="1">
        <f t="shared" si="5"/>
        <v>4833220</v>
      </c>
    </row>
    <row r="176" spans="1:9" x14ac:dyDescent="0.35">
      <c r="A176" t="s">
        <v>181</v>
      </c>
      <c r="B176" s="1" t="s">
        <v>182</v>
      </c>
      <c r="C176" s="1">
        <v>2004</v>
      </c>
      <c r="D176" s="1">
        <v>2006</v>
      </c>
      <c r="E176" s="1">
        <v>0</v>
      </c>
      <c r="F176" s="1">
        <v>218653</v>
      </c>
      <c r="G176" s="1">
        <f t="shared" ref="G176:G239" si="6">F176+E176</f>
        <v>218653</v>
      </c>
      <c r="H176" s="1">
        <v>4770264</v>
      </c>
      <c r="I176" s="1">
        <f t="shared" si="5"/>
        <v>4988917</v>
      </c>
    </row>
    <row r="177" spans="1:9" x14ac:dyDescent="0.35">
      <c r="A177" t="s">
        <v>181</v>
      </c>
      <c r="B177" s="1" t="s">
        <v>182</v>
      </c>
      <c r="C177" s="1">
        <v>2004</v>
      </c>
      <c r="D177" s="1">
        <v>2007</v>
      </c>
      <c r="E177" s="1">
        <v>300000</v>
      </c>
      <c r="F177" s="1">
        <v>218653</v>
      </c>
      <c r="G177" s="1">
        <f t="shared" si="6"/>
        <v>518653</v>
      </c>
      <c r="H177" s="1">
        <v>4560266</v>
      </c>
      <c r="I177" s="1">
        <f t="shared" si="5"/>
        <v>5078919</v>
      </c>
    </row>
    <row r="178" spans="1:9" x14ac:dyDescent="0.35">
      <c r="A178" t="s">
        <v>181</v>
      </c>
      <c r="B178" s="1" t="s">
        <v>182</v>
      </c>
      <c r="C178" s="1">
        <v>2004</v>
      </c>
      <c r="D178" s="1">
        <v>2008</v>
      </c>
      <c r="E178" s="1">
        <v>300000</v>
      </c>
      <c r="F178" s="1">
        <v>210402</v>
      </c>
      <c r="G178" s="1">
        <f t="shared" si="6"/>
        <v>510402</v>
      </c>
      <c r="H178" s="1">
        <v>3987132</v>
      </c>
      <c r="I178" s="1">
        <f t="shared" si="5"/>
        <v>4497534</v>
      </c>
    </row>
    <row r="179" spans="1:9" x14ac:dyDescent="0.35">
      <c r="A179" t="s">
        <v>181</v>
      </c>
      <c r="B179" s="1" t="s">
        <v>182</v>
      </c>
      <c r="C179" s="1">
        <v>2004</v>
      </c>
      <c r="D179" s="1">
        <v>2009</v>
      </c>
      <c r="E179" s="1">
        <v>300000</v>
      </c>
      <c r="F179" s="1">
        <v>202152</v>
      </c>
      <c r="G179" s="1">
        <f t="shared" si="6"/>
        <v>502152</v>
      </c>
      <c r="H179" s="1">
        <v>3780282</v>
      </c>
      <c r="I179" s="1">
        <f t="shared" si="5"/>
        <v>4282434</v>
      </c>
    </row>
    <row r="180" spans="1:9" x14ac:dyDescent="0.35">
      <c r="A180" t="s">
        <v>181</v>
      </c>
      <c r="B180" s="1" t="s">
        <v>182</v>
      </c>
      <c r="C180" s="1">
        <v>2004</v>
      </c>
      <c r="D180" s="1">
        <v>2010</v>
      </c>
      <c r="E180" s="1">
        <v>300000</v>
      </c>
      <c r="F180" s="1">
        <v>193152</v>
      </c>
      <c r="G180" s="1">
        <f t="shared" si="6"/>
        <v>493152</v>
      </c>
      <c r="H180" s="1">
        <v>3780487</v>
      </c>
      <c r="I180" s="1">
        <f t="shared" si="5"/>
        <v>4273639</v>
      </c>
    </row>
    <row r="181" spans="1:9" x14ac:dyDescent="0.35">
      <c r="A181" t="s">
        <v>181</v>
      </c>
      <c r="B181" s="1" t="s">
        <v>182</v>
      </c>
      <c r="C181" s="1">
        <v>2004</v>
      </c>
      <c r="D181" s="1">
        <v>2011</v>
      </c>
      <c r="E181" s="1">
        <v>300000</v>
      </c>
      <c r="F181" s="1">
        <v>184152</v>
      </c>
      <c r="G181" s="1">
        <f t="shared" si="6"/>
        <v>484152</v>
      </c>
      <c r="H181" s="1">
        <v>3241510</v>
      </c>
      <c r="I181" s="1">
        <f t="shared" si="5"/>
        <v>3725662</v>
      </c>
    </row>
    <row r="182" spans="1:9" x14ac:dyDescent="0.35">
      <c r="A182" t="s">
        <v>181</v>
      </c>
      <c r="B182" s="1" t="s">
        <v>182</v>
      </c>
      <c r="C182" s="1">
        <v>2004</v>
      </c>
      <c r="D182" s="1">
        <v>2012</v>
      </c>
      <c r="E182" s="1">
        <v>300000</v>
      </c>
      <c r="F182" s="1">
        <v>175153</v>
      </c>
      <c r="G182" s="1">
        <f t="shared" si="6"/>
        <v>475153</v>
      </c>
      <c r="H182" s="1">
        <v>3242785</v>
      </c>
      <c r="I182" s="1">
        <f t="shared" si="5"/>
        <v>3717938</v>
      </c>
    </row>
    <row r="183" spans="1:9" x14ac:dyDescent="0.35">
      <c r="A183" t="s">
        <v>181</v>
      </c>
      <c r="B183" s="1" t="s">
        <v>182</v>
      </c>
      <c r="C183" s="1">
        <v>2004</v>
      </c>
      <c r="D183" s="1">
        <v>2013</v>
      </c>
      <c r="E183" s="1">
        <v>300000</v>
      </c>
      <c r="F183" s="1">
        <v>165402</v>
      </c>
      <c r="G183" s="1">
        <f t="shared" si="6"/>
        <v>465402</v>
      </c>
      <c r="H183" s="1">
        <v>3241525</v>
      </c>
      <c r="I183" s="1">
        <f t="shared" si="5"/>
        <v>3706927</v>
      </c>
    </row>
    <row r="184" spans="1:9" x14ac:dyDescent="0.35">
      <c r="A184" t="s">
        <v>181</v>
      </c>
      <c r="B184" s="1" t="s">
        <v>182</v>
      </c>
      <c r="C184" s="1">
        <v>2004</v>
      </c>
      <c r="D184" s="1">
        <v>2014</v>
      </c>
      <c r="E184" s="1">
        <v>200000</v>
      </c>
      <c r="F184" s="1">
        <v>155277</v>
      </c>
      <c r="G184" s="1">
        <f t="shared" si="6"/>
        <v>355277</v>
      </c>
      <c r="H184" s="1">
        <v>1908760</v>
      </c>
      <c r="I184" s="1">
        <f t="shared" si="5"/>
        <v>2264037</v>
      </c>
    </row>
    <row r="185" spans="1:9" x14ac:dyDescent="0.35">
      <c r="A185" t="s">
        <v>181</v>
      </c>
      <c r="B185" s="1" t="s">
        <v>182</v>
      </c>
      <c r="C185" s="1">
        <v>2004</v>
      </c>
      <c r="D185" s="1">
        <v>2015</v>
      </c>
      <c r="E185" s="1">
        <v>210000</v>
      </c>
      <c r="F185" s="1">
        <v>148278</v>
      </c>
      <c r="G185" s="1">
        <f t="shared" si="6"/>
        <v>358278</v>
      </c>
      <c r="H185" s="1">
        <v>1904698</v>
      </c>
      <c r="I185" s="1">
        <f t="shared" si="5"/>
        <v>2262976</v>
      </c>
    </row>
    <row r="186" spans="1:9" x14ac:dyDescent="0.35">
      <c r="A186" t="s">
        <v>181</v>
      </c>
      <c r="B186" s="1" t="s">
        <v>182</v>
      </c>
      <c r="C186" s="1">
        <v>2004</v>
      </c>
      <c r="D186" s="1">
        <v>2016</v>
      </c>
      <c r="E186" s="1">
        <v>225000</v>
      </c>
      <c r="F186" s="1">
        <v>140718</v>
      </c>
      <c r="G186" s="1">
        <f t="shared" si="6"/>
        <v>365718</v>
      </c>
      <c r="H186" s="1">
        <v>1900878</v>
      </c>
      <c r="I186" s="1">
        <f t="shared" si="5"/>
        <v>2266596</v>
      </c>
    </row>
    <row r="187" spans="1:9" x14ac:dyDescent="0.35">
      <c r="A187" t="s">
        <v>181</v>
      </c>
      <c r="B187" s="1" t="s">
        <v>182</v>
      </c>
      <c r="C187" s="1">
        <v>2004</v>
      </c>
      <c r="D187" s="1">
        <v>2017</v>
      </c>
      <c r="E187" s="1">
        <v>425000</v>
      </c>
      <c r="F187" s="1">
        <v>132392</v>
      </c>
      <c r="G187" s="1">
        <f t="shared" si="6"/>
        <v>557392</v>
      </c>
      <c r="H187" s="1">
        <v>1068043</v>
      </c>
      <c r="I187" s="1">
        <f t="shared" si="5"/>
        <v>1625435</v>
      </c>
    </row>
    <row r="188" spans="1:9" x14ac:dyDescent="0.35">
      <c r="A188" t="s">
        <v>181</v>
      </c>
      <c r="B188" s="1" t="s">
        <v>182</v>
      </c>
      <c r="C188" s="1">
        <v>2004</v>
      </c>
      <c r="D188" s="1">
        <v>2018</v>
      </c>
      <c r="E188" s="1">
        <v>435000</v>
      </c>
      <c r="F188" s="1">
        <v>116455</v>
      </c>
      <c r="G188" s="1">
        <f t="shared" si="6"/>
        <v>551455</v>
      </c>
      <c r="H188" s="1">
        <v>1074488</v>
      </c>
      <c r="I188" s="1">
        <f t="shared" si="5"/>
        <v>1625943</v>
      </c>
    </row>
    <row r="189" spans="1:9" x14ac:dyDescent="0.35">
      <c r="A189" t="s">
        <v>181</v>
      </c>
      <c r="B189" s="1" t="s">
        <v>182</v>
      </c>
      <c r="C189" s="1">
        <v>2004</v>
      </c>
      <c r="D189" s="1">
        <v>2019</v>
      </c>
      <c r="E189" s="1">
        <v>455000</v>
      </c>
      <c r="F189" s="1">
        <v>99055</v>
      </c>
      <c r="G189" s="1">
        <f t="shared" si="6"/>
        <v>554055</v>
      </c>
      <c r="H189" s="1">
        <v>1067798</v>
      </c>
      <c r="I189" s="1">
        <f t="shared" si="5"/>
        <v>1621853</v>
      </c>
    </row>
    <row r="190" spans="1:9" x14ac:dyDescent="0.35">
      <c r="A190" t="s">
        <v>181</v>
      </c>
      <c r="B190" s="1" t="s">
        <v>182</v>
      </c>
      <c r="C190" s="1">
        <v>2004</v>
      </c>
      <c r="D190" s="1">
        <v>2020</v>
      </c>
      <c r="E190" s="1">
        <v>470000</v>
      </c>
      <c r="F190" s="1">
        <v>80855</v>
      </c>
      <c r="G190" s="1">
        <f t="shared" si="6"/>
        <v>550855</v>
      </c>
      <c r="H190" s="1">
        <v>1069208</v>
      </c>
      <c r="I190" s="1">
        <f t="shared" si="5"/>
        <v>1620063</v>
      </c>
    </row>
    <row r="191" spans="1:9" x14ac:dyDescent="0.35">
      <c r="A191" t="s">
        <v>181</v>
      </c>
      <c r="B191" s="1" t="s">
        <v>182</v>
      </c>
      <c r="C191" s="1">
        <v>2004</v>
      </c>
      <c r="D191" s="1">
        <v>2021</v>
      </c>
      <c r="E191" s="1">
        <v>480000</v>
      </c>
      <c r="F191" s="1">
        <v>62055</v>
      </c>
      <c r="G191" s="1">
        <f t="shared" si="6"/>
        <v>542055</v>
      </c>
      <c r="H191" s="1">
        <v>1067933</v>
      </c>
      <c r="I191" s="1">
        <f t="shared" si="5"/>
        <v>1609988</v>
      </c>
    </row>
    <row r="192" spans="1:9" x14ac:dyDescent="0.35">
      <c r="A192" t="s">
        <v>181</v>
      </c>
      <c r="B192" s="1" t="s">
        <v>182</v>
      </c>
      <c r="C192" s="1">
        <v>2004</v>
      </c>
      <c r="D192" s="1">
        <v>2022</v>
      </c>
      <c r="E192" s="1">
        <v>490000</v>
      </c>
      <c r="F192" s="1">
        <v>42255</v>
      </c>
      <c r="G192" s="1">
        <f t="shared" si="6"/>
        <v>532255</v>
      </c>
      <c r="H192" s="1">
        <v>789358</v>
      </c>
      <c r="I192" s="1">
        <f t="shared" si="5"/>
        <v>1321613</v>
      </c>
    </row>
    <row r="193" spans="1:9" x14ac:dyDescent="0.35">
      <c r="A193" t="s">
        <v>181</v>
      </c>
      <c r="B193" s="1" t="s">
        <v>182</v>
      </c>
      <c r="C193" s="1">
        <v>2004</v>
      </c>
      <c r="D193" s="1">
        <v>2023</v>
      </c>
      <c r="E193" s="1">
        <v>510000</v>
      </c>
      <c r="F193" s="1">
        <v>21675</v>
      </c>
      <c r="G193" s="1">
        <f t="shared" si="6"/>
        <v>531675</v>
      </c>
      <c r="H193" s="1">
        <v>788250</v>
      </c>
      <c r="I193" s="1">
        <f t="shared" si="5"/>
        <v>1319925</v>
      </c>
    </row>
    <row r="194" spans="1:9" x14ac:dyDescent="0.35">
      <c r="A194" t="s">
        <v>181</v>
      </c>
      <c r="B194" s="1" t="s">
        <v>182</v>
      </c>
      <c r="C194" s="1">
        <v>2003</v>
      </c>
      <c r="D194" s="1">
        <v>2003</v>
      </c>
      <c r="E194" s="1">
        <v>455000</v>
      </c>
      <c r="F194" s="1">
        <v>66724</v>
      </c>
      <c r="G194" s="1">
        <f t="shared" si="6"/>
        <v>521724</v>
      </c>
      <c r="H194" s="1">
        <v>3678468</v>
      </c>
      <c r="I194" s="1">
        <f t="shared" si="5"/>
        <v>4200192</v>
      </c>
    </row>
    <row r="195" spans="1:9" x14ac:dyDescent="0.35">
      <c r="A195" t="s">
        <v>181</v>
      </c>
      <c r="B195" s="1" t="s">
        <v>182</v>
      </c>
      <c r="C195" s="1">
        <v>2003</v>
      </c>
      <c r="D195" s="1">
        <v>2004</v>
      </c>
      <c r="E195" s="1">
        <v>1510000</v>
      </c>
      <c r="F195" s="1">
        <v>257798</v>
      </c>
      <c r="G195" s="1">
        <f t="shared" si="6"/>
        <v>1767798</v>
      </c>
      <c r="H195" s="1">
        <v>2912538</v>
      </c>
      <c r="I195" s="1">
        <f t="shared" si="5"/>
        <v>4680336</v>
      </c>
    </row>
    <row r="196" spans="1:9" x14ac:dyDescent="0.35">
      <c r="A196" t="s">
        <v>181</v>
      </c>
      <c r="B196" s="1" t="s">
        <v>182</v>
      </c>
      <c r="C196" s="1">
        <v>2003</v>
      </c>
      <c r="D196" s="1">
        <v>2005</v>
      </c>
      <c r="E196" s="1">
        <v>1540000</v>
      </c>
      <c r="F196" s="1">
        <v>227598</v>
      </c>
      <c r="G196" s="1">
        <f t="shared" si="6"/>
        <v>1767598</v>
      </c>
      <c r="H196" s="1">
        <v>2853213</v>
      </c>
      <c r="I196" s="1">
        <f t="shared" si="5"/>
        <v>4620811</v>
      </c>
    </row>
    <row r="197" spans="1:9" x14ac:dyDescent="0.35">
      <c r="A197" t="s">
        <v>181</v>
      </c>
      <c r="B197" s="1" t="s">
        <v>182</v>
      </c>
      <c r="C197" s="1">
        <v>2003</v>
      </c>
      <c r="D197" s="1">
        <v>2006</v>
      </c>
      <c r="E197" s="1">
        <v>855000</v>
      </c>
      <c r="F197" s="1">
        <v>196798</v>
      </c>
      <c r="G197" s="1">
        <f t="shared" si="6"/>
        <v>1051798</v>
      </c>
      <c r="H197" s="1">
        <v>3716926</v>
      </c>
      <c r="I197" s="1">
        <f t="shared" si="5"/>
        <v>4768724</v>
      </c>
    </row>
    <row r="198" spans="1:9" x14ac:dyDescent="0.35">
      <c r="A198" t="s">
        <v>181</v>
      </c>
      <c r="B198" s="1" t="s">
        <v>182</v>
      </c>
      <c r="C198" s="1">
        <v>2003</v>
      </c>
      <c r="D198" s="1">
        <v>2007</v>
      </c>
      <c r="E198" s="1">
        <v>740000</v>
      </c>
      <c r="F198" s="1">
        <v>179697</v>
      </c>
      <c r="G198" s="1">
        <f t="shared" si="6"/>
        <v>919697</v>
      </c>
      <c r="H198" s="1">
        <v>3642179</v>
      </c>
      <c r="I198" s="1">
        <f t="shared" si="5"/>
        <v>4561876</v>
      </c>
    </row>
    <row r="199" spans="1:9" x14ac:dyDescent="0.35">
      <c r="A199" t="s">
        <v>181</v>
      </c>
      <c r="B199" s="1" t="s">
        <v>182</v>
      </c>
      <c r="C199" s="1">
        <v>2003</v>
      </c>
      <c r="D199" s="1">
        <v>2008</v>
      </c>
      <c r="E199" s="1">
        <v>760000</v>
      </c>
      <c r="F199" s="1">
        <v>163048</v>
      </c>
      <c r="G199" s="1">
        <f t="shared" si="6"/>
        <v>923048</v>
      </c>
      <c r="H199" s="1">
        <v>3062301</v>
      </c>
      <c r="I199" s="1">
        <f t="shared" si="5"/>
        <v>3985349</v>
      </c>
    </row>
    <row r="200" spans="1:9" x14ac:dyDescent="0.35">
      <c r="A200" t="s">
        <v>181</v>
      </c>
      <c r="B200" s="1" t="s">
        <v>182</v>
      </c>
      <c r="C200" s="1">
        <v>2003</v>
      </c>
      <c r="D200" s="1">
        <v>2009</v>
      </c>
      <c r="E200" s="1">
        <v>770000</v>
      </c>
      <c r="F200" s="1">
        <v>143667</v>
      </c>
      <c r="G200" s="1">
        <f t="shared" si="6"/>
        <v>913667</v>
      </c>
      <c r="H200" s="1">
        <v>2877615</v>
      </c>
      <c r="I200" s="1">
        <f t="shared" si="5"/>
        <v>3791282</v>
      </c>
    </row>
    <row r="201" spans="1:9" x14ac:dyDescent="0.35">
      <c r="A201" t="s">
        <v>181</v>
      </c>
      <c r="B201" s="1" t="s">
        <v>182</v>
      </c>
      <c r="C201" s="1">
        <v>2003</v>
      </c>
      <c r="D201" s="1">
        <v>2010</v>
      </c>
      <c r="E201" s="1">
        <v>795000</v>
      </c>
      <c r="F201" s="1">
        <v>120657</v>
      </c>
      <c r="G201" s="1">
        <f t="shared" si="6"/>
        <v>915657</v>
      </c>
      <c r="H201" s="1">
        <v>2875143</v>
      </c>
      <c r="I201" s="1">
        <f t="shared" si="5"/>
        <v>3790800</v>
      </c>
    </row>
    <row r="202" spans="1:9" x14ac:dyDescent="0.35">
      <c r="A202" t="s">
        <v>181</v>
      </c>
      <c r="B202" s="1" t="s">
        <v>182</v>
      </c>
      <c r="C202" s="1">
        <v>2003</v>
      </c>
      <c r="D202" s="1">
        <v>2011</v>
      </c>
      <c r="E202" s="1">
        <v>830000</v>
      </c>
      <c r="F202" s="1">
        <v>94730</v>
      </c>
      <c r="G202" s="1">
        <f t="shared" si="6"/>
        <v>924730</v>
      </c>
      <c r="H202" s="1">
        <v>2322470</v>
      </c>
      <c r="I202" s="1">
        <f t="shared" si="5"/>
        <v>3247200</v>
      </c>
    </row>
    <row r="203" spans="1:9" x14ac:dyDescent="0.35">
      <c r="A203" t="s">
        <v>181</v>
      </c>
      <c r="B203" s="1" t="s">
        <v>182</v>
      </c>
      <c r="C203" s="1">
        <v>2003</v>
      </c>
      <c r="D203" s="1">
        <v>2012</v>
      </c>
      <c r="E203" s="1">
        <v>855000</v>
      </c>
      <c r="F203" s="1">
        <v>65265</v>
      </c>
      <c r="G203" s="1">
        <f t="shared" si="6"/>
        <v>920265</v>
      </c>
      <c r="H203" s="1">
        <v>2324300</v>
      </c>
      <c r="I203" s="1">
        <f t="shared" si="5"/>
        <v>3244565</v>
      </c>
    </row>
    <row r="204" spans="1:9" x14ac:dyDescent="0.35">
      <c r="A204" t="s">
        <v>181</v>
      </c>
      <c r="B204" s="1" t="s">
        <v>182</v>
      </c>
      <c r="C204" s="1">
        <v>2003</v>
      </c>
      <c r="D204" s="1">
        <v>2013</v>
      </c>
      <c r="E204" s="1">
        <v>885000</v>
      </c>
      <c r="F204" s="1">
        <v>33630</v>
      </c>
      <c r="G204" s="1">
        <f t="shared" si="6"/>
        <v>918630</v>
      </c>
      <c r="H204" s="1">
        <v>2326338</v>
      </c>
      <c r="I204" s="1">
        <f t="shared" si="5"/>
        <v>3244968</v>
      </c>
    </row>
    <row r="205" spans="1:9" x14ac:dyDescent="0.35">
      <c r="A205" t="s">
        <v>181</v>
      </c>
      <c r="B205" s="1" t="s">
        <v>182</v>
      </c>
      <c r="C205" s="1">
        <v>2003</v>
      </c>
      <c r="D205" s="1">
        <v>2014</v>
      </c>
      <c r="G205" s="1">
        <f t="shared" si="6"/>
        <v>0</v>
      </c>
      <c r="H205" s="1">
        <v>1908760</v>
      </c>
      <c r="I205" s="1">
        <f t="shared" si="5"/>
        <v>1908760</v>
      </c>
    </row>
    <row r="206" spans="1:9" x14ac:dyDescent="0.35">
      <c r="A206" t="s">
        <v>181</v>
      </c>
      <c r="B206" s="1" t="s">
        <v>182</v>
      </c>
      <c r="C206" s="1">
        <v>2003</v>
      </c>
      <c r="D206" s="1">
        <v>2015</v>
      </c>
      <c r="G206" s="1">
        <f t="shared" si="6"/>
        <v>0</v>
      </c>
      <c r="H206" s="1">
        <v>1904698</v>
      </c>
      <c r="I206" s="1">
        <f t="shared" si="5"/>
        <v>1904698</v>
      </c>
    </row>
    <row r="207" spans="1:9" x14ac:dyDescent="0.35">
      <c r="A207" t="s">
        <v>181</v>
      </c>
      <c r="B207" s="1" t="s">
        <v>182</v>
      </c>
      <c r="C207" s="1">
        <v>2003</v>
      </c>
      <c r="D207" s="1">
        <v>2016</v>
      </c>
      <c r="G207" s="1">
        <f t="shared" si="6"/>
        <v>0</v>
      </c>
      <c r="H207" s="1">
        <v>1900878</v>
      </c>
      <c r="I207" s="1">
        <f t="shared" si="5"/>
        <v>1900878</v>
      </c>
    </row>
    <row r="208" spans="1:9" x14ac:dyDescent="0.35">
      <c r="A208" t="s">
        <v>181</v>
      </c>
      <c r="B208" s="1" t="s">
        <v>182</v>
      </c>
      <c r="C208" s="1">
        <v>2003</v>
      </c>
      <c r="D208" s="1">
        <v>2017</v>
      </c>
      <c r="G208" s="1">
        <f t="shared" si="6"/>
        <v>0</v>
      </c>
      <c r="H208" s="1">
        <v>1068043</v>
      </c>
      <c r="I208" s="1">
        <f t="shared" si="5"/>
        <v>1068043</v>
      </c>
    </row>
    <row r="209" spans="1:9" x14ac:dyDescent="0.35">
      <c r="A209" t="s">
        <v>181</v>
      </c>
      <c r="B209" s="1" t="s">
        <v>182</v>
      </c>
      <c r="C209" s="1">
        <v>2003</v>
      </c>
      <c r="D209" s="1">
        <v>2018</v>
      </c>
      <c r="G209" s="1">
        <f t="shared" si="6"/>
        <v>0</v>
      </c>
      <c r="H209" s="1">
        <v>1074488</v>
      </c>
      <c r="I209" s="1">
        <f t="shared" si="5"/>
        <v>1074488</v>
      </c>
    </row>
    <row r="210" spans="1:9" x14ac:dyDescent="0.35">
      <c r="A210" t="s">
        <v>181</v>
      </c>
      <c r="B210" s="1" t="s">
        <v>182</v>
      </c>
      <c r="C210" s="1">
        <v>2003</v>
      </c>
      <c r="D210" s="1">
        <v>2019</v>
      </c>
      <c r="G210" s="1">
        <f t="shared" si="6"/>
        <v>0</v>
      </c>
      <c r="H210" s="1">
        <v>1067798</v>
      </c>
      <c r="I210" s="1">
        <f t="shared" si="5"/>
        <v>1067798</v>
      </c>
    </row>
    <row r="211" spans="1:9" x14ac:dyDescent="0.35">
      <c r="A211" t="s">
        <v>181</v>
      </c>
      <c r="B211" s="1" t="s">
        <v>182</v>
      </c>
      <c r="C211" s="1">
        <v>2003</v>
      </c>
      <c r="D211" s="1">
        <v>2020</v>
      </c>
      <c r="G211" s="1">
        <f t="shared" si="6"/>
        <v>0</v>
      </c>
      <c r="H211" s="1">
        <v>1069208</v>
      </c>
      <c r="I211" s="1">
        <f t="shared" si="5"/>
        <v>1069208</v>
      </c>
    </row>
    <row r="212" spans="1:9" x14ac:dyDescent="0.35">
      <c r="A212" t="s">
        <v>181</v>
      </c>
      <c r="B212" s="1" t="s">
        <v>182</v>
      </c>
      <c r="C212" s="1">
        <v>2003</v>
      </c>
      <c r="D212" s="1">
        <v>2021</v>
      </c>
      <c r="G212" s="1">
        <f t="shared" si="6"/>
        <v>0</v>
      </c>
      <c r="H212" s="1">
        <v>1067933</v>
      </c>
      <c r="I212" s="1">
        <f t="shared" si="5"/>
        <v>1067933</v>
      </c>
    </row>
    <row r="213" spans="1:9" x14ac:dyDescent="0.35">
      <c r="A213" t="s">
        <v>181</v>
      </c>
      <c r="B213" s="1" t="s">
        <v>182</v>
      </c>
      <c r="C213" s="1">
        <v>2003</v>
      </c>
      <c r="D213" s="1">
        <v>2022</v>
      </c>
      <c r="G213" s="1">
        <f t="shared" si="6"/>
        <v>0</v>
      </c>
      <c r="H213" s="1">
        <v>789358</v>
      </c>
      <c r="I213" s="1">
        <f t="shared" si="5"/>
        <v>789358</v>
      </c>
    </row>
    <row r="214" spans="1:9" x14ac:dyDescent="0.35">
      <c r="A214" t="s">
        <v>181</v>
      </c>
      <c r="B214" s="1" t="s">
        <v>182</v>
      </c>
      <c r="C214" s="1">
        <v>2003</v>
      </c>
      <c r="D214" s="1">
        <v>2023</v>
      </c>
      <c r="G214" s="1">
        <f t="shared" si="6"/>
        <v>0</v>
      </c>
      <c r="H214" s="1">
        <v>788250</v>
      </c>
      <c r="I214" s="1">
        <f t="shared" si="5"/>
        <v>788250</v>
      </c>
    </row>
    <row r="215" spans="1:9" x14ac:dyDescent="0.35">
      <c r="A215" t="s">
        <v>181</v>
      </c>
      <c r="B215" s="1" t="s">
        <v>182</v>
      </c>
      <c r="C215" s="1">
        <v>2003</v>
      </c>
      <c r="D215" s="1">
        <v>2003</v>
      </c>
      <c r="E215" s="1">
        <v>15000</v>
      </c>
      <c r="F215" s="1">
        <v>14127</v>
      </c>
      <c r="G215" s="1">
        <f t="shared" si="6"/>
        <v>29127</v>
      </c>
      <c r="H215" s="1">
        <v>3921870</v>
      </c>
      <c r="I215" s="1">
        <f t="shared" si="5"/>
        <v>3950997</v>
      </c>
    </row>
    <row r="216" spans="1:9" x14ac:dyDescent="0.35">
      <c r="A216" t="s">
        <v>181</v>
      </c>
      <c r="B216" s="1" t="s">
        <v>182</v>
      </c>
      <c r="C216" s="1">
        <v>2003</v>
      </c>
      <c r="D216" s="1">
        <v>2004</v>
      </c>
      <c r="E216" s="1">
        <v>55000</v>
      </c>
      <c r="F216" s="1">
        <v>97650</v>
      </c>
      <c r="G216" s="1">
        <f t="shared" si="6"/>
        <v>152650</v>
      </c>
      <c r="H216" s="1">
        <v>4522921</v>
      </c>
      <c r="I216" s="1">
        <f t="shared" si="5"/>
        <v>4675571</v>
      </c>
    </row>
    <row r="217" spans="1:9" x14ac:dyDescent="0.35">
      <c r="A217" t="s">
        <v>181</v>
      </c>
      <c r="B217" s="1" t="s">
        <v>182</v>
      </c>
      <c r="C217" s="1">
        <v>2003</v>
      </c>
      <c r="D217" s="1">
        <v>2005</v>
      </c>
      <c r="E217" s="1">
        <v>60000</v>
      </c>
      <c r="F217" s="1">
        <v>97100</v>
      </c>
      <c r="G217" s="1">
        <f t="shared" si="6"/>
        <v>157100</v>
      </c>
      <c r="H217" s="1">
        <v>4463396</v>
      </c>
      <c r="I217" s="1">
        <f t="shared" si="5"/>
        <v>4620496</v>
      </c>
    </row>
    <row r="218" spans="1:9" x14ac:dyDescent="0.35">
      <c r="A218" t="s">
        <v>181</v>
      </c>
      <c r="B218" s="1" t="s">
        <v>182</v>
      </c>
      <c r="C218" s="1">
        <v>2003</v>
      </c>
      <c r="D218" s="1">
        <v>2006</v>
      </c>
      <c r="E218" s="1">
        <v>770000</v>
      </c>
      <c r="F218" s="1">
        <v>96380</v>
      </c>
      <c r="G218" s="1">
        <f t="shared" si="6"/>
        <v>866380</v>
      </c>
      <c r="H218" s="1">
        <v>3901309</v>
      </c>
      <c r="I218" s="1">
        <f t="shared" si="5"/>
        <v>4767689</v>
      </c>
    </row>
    <row r="219" spans="1:9" x14ac:dyDescent="0.35">
      <c r="A219" t="s">
        <v>181</v>
      </c>
      <c r="B219" s="1" t="s">
        <v>182</v>
      </c>
      <c r="C219" s="1">
        <v>2003</v>
      </c>
      <c r="D219" s="1">
        <v>2007</v>
      </c>
      <c r="E219" s="1">
        <v>915000</v>
      </c>
      <c r="F219" s="1">
        <v>84830</v>
      </c>
      <c r="G219" s="1">
        <f t="shared" si="6"/>
        <v>999830</v>
      </c>
      <c r="H219" s="1">
        <v>3557861</v>
      </c>
      <c r="I219" s="1">
        <f t="shared" si="5"/>
        <v>4557691</v>
      </c>
    </row>
    <row r="220" spans="1:9" x14ac:dyDescent="0.35">
      <c r="A220" t="s">
        <v>181</v>
      </c>
      <c r="B220" s="1" t="s">
        <v>182</v>
      </c>
      <c r="C220" s="1">
        <v>2003</v>
      </c>
      <c r="D220" s="1">
        <v>2008</v>
      </c>
      <c r="E220" s="1">
        <v>355000</v>
      </c>
      <c r="F220" s="1">
        <v>67903</v>
      </c>
      <c r="G220" s="1">
        <f t="shared" si="6"/>
        <v>422903</v>
      </c>
      <c r="H220" s="1">
        <v>3561334</v>
      </c>
      <c r="I220" s="1">
        <f t="shared" ref="I220:I276" si="7">SUM(H220,G220)</f>
        <v>3984237</v>
      </c>
    </row>
    <row r="221" spans="1:9" x14ac:dyDescent="0.35">
      <c r="A221" t="s">
        <v>181</v>
      </c>
      <c r="B221" s="1" t="s">
        <v>182</v>
      </c>
      <c r="C221" s="1">
        <v>2003</v>
      </c>
      <c r="D221" s="1">
        <v>2009</v>
      </c>
      <c r="E221" s="1">
        <v>360000</v>
      </c>
      <c r="F221" s="1">
        <v>59915</v>
      </c>
      <c r="G221" s="1">
        <f t="shared" si="6"/>
        <v>419915</v>
      </c>
      <c r="H221" s="1">
        <v>3365797</v>
      </c>
      <c r="I221" s="1">
        <f t="shared" si="7"/>
        <v>3785712</v>
      </c>
    </row>
    <row r="222" spans="1:9" x14ac:dyDescent="0.35">
      <c r="A222" t="s">
        <v>181</v>
      </c>
      <c r="B222" s="1" t="s">
        <v>182</v>
      </c>
      <c r="C222" s="1">
        <v>2003</v>
      </c>
      <c r="D222" s="1">
        <v>2010</v>
      </c>
      <c r="E222" s="1">
        <v>370000</v>
      </c>
      <c r="F222" s="1">
        <v>50735</v>
      </c>
      <c r="G222" s="1">
        <f t="shared" si="6"/>
        <v>420735</v>
      </c>
      <c r="H222" s="1">
        <v>3364715</v>
      </c>
      <c r="I222" s="1">
        <f t="shared" si="7"/>
        <v>3785450</v>
      </c>
    </row>
    <row r="223" spans="1:9" x14ac:dyDescent="0.35">
      <c r="A223" t="s">
        <v>181</v>
      </c>
      <c r="B223" s="1" t="s">
        <v>182</v>
      </c>
      <c r="C223" s="1">
        <v>2003</v>
      </c>
      <c r="D223" s="1">
        <v>2011</v>
      </c>
      <c r="E223" s="1">
        <v>375000</v>
      </c>
      <c r="F223" s="1">
        <v>40005</v>
      </c>
      <c r="G223" s="1">
        <f t="shared" si="6"/>
        <v>415005</v>
      </c>
      <c r="H223" s="1">
        <v>2826505</v>
      </c>
      <c r="I223" s="1">
        <f t="shared" si="7"/>
        <v>3241510</v>
      </c>
    </row>
    <row r="224" spans="1:9" x14ac:dyDescent="0.35">
      <c r="A224" t="s">
        <v>181</v>
      </c>
      <c r="B224" s="1" t="s">
        <v>182</v>
      </c>
      <c r="C224" s="1">
        <v>2003</v>
      </c>
      <c r="D224" s="1">
        <v>2012</v>
      </c>
      <c r="E224" s="1">
        <v>395000</v>
      </c>
      <c r="F224" s="1">
        <v>28005</v>
      </c>
      <c r="G224" s="1">
        <f t="shared" si="6"/>
        <v>423005</v>
      </c>
      <c r="H224" s="1">
        <v>2819780</v>
      </c>
      <c r="I224" s="1">
        <f t="shared" si="7"/>
        <v>3242785</v>
      </c>
    </row>
    <row r="225" spans="1:9" x14ac:dyDescent="0.35">
      <c r="A225" t="s">
        <v>181</v>
      </c>
      <c r="B225" s="1" t="s">
        <v>182</v>
      </c>
      <c r="C225" s="1">
        <v>2003</v>
      </c>
      <c r="D225" s="1">
        <v>2013</v>
      </c>
      <c r="E225" s="1">
        <v>405000</v>
      </c>
      <c r="F225" s="1">
        <v>14337</v>
      </c>
      <c r="G225" s="1">
        <f t="shared" si="6"/>
        <v>419337</v>
      </c>
      <c r="H225" s="1">
        <v>2822148</v>
      </c>
      <c r="I225" s="1">
        <f t="shared" si="7"/>
        <v>3241485</v>
      </c>
    </row>
    <row r="226" spans="1:9" x14ac:dyDescent="0.35">
      <c r="A226" t="s">
        <v>181</v>
      </c>
      <c r="B226" s="1" t="s">
        <v>182</v>
      </c>
      <c r="C226" s="1">
        <v>2003</v>
      </c>
      <c r="D226" s="1">
        <v>2014</v>
      </c>
      <c r="G226" s="1">
        <f t="shared" si="6"/>
        <v>0</v>
      </c>
      <c r="H226" s="1">
        <v>1908760</v>
      </c>
      <c r="I226" s="1">
        <f t="shared" si="7"/>
        <v>1908760</v>
      </c>
    </row>
    <row r="227" spans="1:9" x14ac:dyDescent="0.35">
      <c r="A227" t="s">
        <v>181</v>
      </c>
      <c r="B227" s="1" t="s">
        <v>182</v>
      </c>
      <c r="C227" s="1">
        <v>2003</v>
      </c>
      <c r="D227" s="1">
        <v>2015</v>
      </c>
      <c r="G227" s="1">
        <f t="shared" si="6"/>
        <v>0</v>
      </c>
      <c r="H227" s="1">
        <v>1904698</v>
      </c>
      <c r="I227" s="1">
        <f t="shared" si="7"/>
        <v>1904698</v>
      </c>
    </row>
    <row r="228" spans="1:9" x14ac:dyDescent="0.35">
      <c r="A228" t="s">
        <v>181</v>
      </c>
      <c r="B228" s="1" t="s">
        <v>182</v>
      </c>
      <c r="C228" s="1">
        <v>2003</v>
      </c>
      <c r="D228" s="1">
        <v>2016</v>
      </c>
      <c r="G228" s="1">
        <f t="shared" si="6"/>
        <v>0</v>
      </c>
      <c r="H228" s="1">
        <v>1900878</v>
      </c>
      <c r="I228" s="1">
        <f t="shared" si="7"/>
        <v>1900878</v>
      </c>
    </row>
    <row r="229" spans="1:9" x14ac:dyDescent="0.35">
      <c r="A229" t="s">
        <v>181</v>
      </c>
      <c r="B229" s="1" t="s">
        <v>182</v>
      </c>
      <c r="C229" s="1">
        <v>2003</v>
      </c>
      <c r="D229" s="1">
        <v>2017</v>
      </c>
      <c r="G229" s="1">
        <f t="shared" si="6"/>
        <v>0</v>
      </c>
      <c r="H229" s="1">
        <v>1068043</v>
      </c>
      <c r="I229" s="1">
        <f t="shared" si="7"/>
        <v>1068043</v>
      </c>
    </row>
    <row r="230" spans="1:9" x14ac:dyDescent="0.35">
      <c r="A230" t="s">
        <v>181</v>
      </c>
      <c r="B230" s="1" t="s">
        <v>182</v>
      </c>
      <c r="C230" s="1">
        <v>2003</v>
      </c>
      <c r="D230" s="1">
        <v>2018</v>
      </c>
      <c r="G230" s="1">
        <f t="shared" si="6"/>
        <v>0</v>
      </c>
      <c r="H230" s="1">
        <v>1074488</v>
      </c>
      <c r="I230" s="1">
        <f t="shared" si="7"/>
        <v>1074488</v>
      </c>
    </row>
    <row r="231" spans="1:9" x14ac:dyDescent="0.35">
      <c r="A231" t="s">
        <v>181</v>
      </c>
      <c r="B231" s="1" t="s">
        <v>182</v>
      </c>
      <c r="C231" s="1">
        <v>2003</v>
      </c>
      <c r="D231" s="1">
        <v>2019</v>
      </c>
      <c r="G231" s="1">
        <f t="shared" si="6"/>
        <v>0</v>
      </c>
      <c r="H231" s="1">
        <v>1067798</v>
      </c>
      <c r="I231" s="1">
        <f t="shared" si="7"/>
        <v>1067798</v>
      </c>
    </row>
    <row r="232" spans="1:9" x14ac:dyDescent="0.35">
      <c r="A232" t="s">
        <v>181</v>
      </c>
      <c r="B232" s="1" t="s">
        <v>182</v>
      </c>
      <c r="C232" s="1">
        <v>2003</v>
      </c>
      <c r="D232" s="1">
        <v>2020</v>
      </c>
      <c r="G232" s="1">
        <f t="shared" si="6"/>
        <v>0</v>
      </c>
      <c r="H232" s="1">
        <v>1069208</v>
      </c>
      <c r="I232" s="1">
        <f t="shared" si="7"/>
        <v>1069208</v>
      </c>
    </row>
    <row r="233" spans="1:9" x14ac:dyDescent="0.35">
      <c r="A233" t="s">
        <v>181</v>
      </c>
      <c r="B233" s="1" t="s">
        <v>182</v>
      </c>
      <c r="C233" s="1">
        <v>2003</v>
      </c>
      <c r="D233" s="1">
        <v>2021</v>
      </c>
      <c r="G233" s="1">
        <f t="shared" si="6"/>
        <v>0</v>
      </c>
      <c r="H233" s="1">
        <v>1067933</v>
      </c>
      <c r="I233" s="1">
        <f t="shared" si="7"/>
        <v>1067933</v>
      </c>
    </row>
    <row r="234" spans="1:9" x14ac:dyDescent="0.35">
      <c r="A234" t="s">
        <v>181</v>
      </c>
      <c r="B234" s="1" t="s">
        <v>182</v>
      </c>
      <c r="C234" s="1">
        <v>2003</v>
      </c>
      <c r="D234" s="1">
        <v>2022</v>
      </c>
      <c r="G234" s="1">
        <f t="shared" si="6"/>
        <v>0</v>
      </c>
      <c r="H234" s="1">
        <v>789358</v>
      </c>
      <c r="I234" s="1">
        <f t="shared" si="7"/>
        <v>789358</v>
      </c>
    </row>
    <row r="235" spans="1:9" x14ac:dyDescent="0.35">
      <c r="A235" t="s">
        <v>181</v>
      </c>
      <c r="B235" s="1" t="s">
        <v>182</v>
      </c>
      <c r="C235" s="1">
        <v>2003</v>
      </c>
      <c r="D235" s="1">
        <v>2023</v>
      </c>
      <c r="G235" s="1">
        <f t="shared" si="6"/>
        <v>0</v>
      </c>
      <c r="H235" s="1">
        <v>788250</v>
      </c>
      <c r="I235" s="1">
        <f t="shared" si="7"/>
        <v>788250</v>
      </c>
    </row>
    <row r="236" spans="1:9" x14ac:dyDescent="0.35">
      <c r="A236" t="s">
        <v>181</v>
      </c>
      <c r="B236" s="1" t="s">
        <v>182</v>
      </c>
      <c r="C236" s="1">
        <v>2002</v>
      </c>
      <c r="D236" s="1">
        <v>2002</v>
      </c>
      <c r="E236" s="1">
        <v>0</v>
      </c>
      <c r="F236" s="1">
        <v>244927</v>
      </c>
      <c r="G236" s="1">
        <f t="shared" si="6"/>
        <v>244927</v>
      </c>
      <c r="H236" s="1">
        <v>3963563</v>
      </c>
      <c r="I236" s="1">
        <f t="shared" si="7"/>
        <v>4208490</v>
      </c>
    </row>
    <row r="237" spans="1:9" x14ac:dyDescent="0.35">
      <c r="A237" t="s">
        <v>181</v>
      </c>
      <c r="B237" s="1" t="s">
        <v>182</v>
      </c>
      <c r="C237" s="1">
        <v>2002</v>
      </c>
      <c r="D237" s="1">
        <v>2003</v>
      </c>
      <c r="E237" s="1">
        <v>0</v>
      </c>
      <c r="F237" s="1">
        <v>449865</v>
      </c>
      <c r="G237" s="1">
        <f t="shared" si="6"/>
        <v>449865</v>
      </c>
      <c r="H237" s="1">
        <v>4125343</v>
      </c>
      <c r="I237" s="1">
        <f t="shared" si="7"/>
        <v>4575208</v>
      </c>
    </row>
    <row r="238" spans="1:9" x14ac:dyDescent="0.35">
      <c r="A238" t="s">
        <v>181</v>
      </c>
      <c r="B238" s="1" t="s">
        <v>182</v>
      </c>
      <c r="C238" s="1">
        <v>2002</v>
      </c>
      <c r="D238" s="1">
        <v>2004</v>
      </c>
      <c r="E238" s="1">
        <v>335000</v>
      </c>
      <c r="F238" s="1">
        <v>449865</v>
      </c>
      <c r="G238" s="1">
        <f t="shared" si="6"/>
        <v>784865</v>
      </c>
      <c r="H238" s="1">
        <v>3897288</v>
      </c>
      <c r="I238" s="1">
        <f t="shared" si="7"/>
        <v>4682153</v>
      </c>
    </row>
    <row r="239" spans="1:9" x14ac:dyDescent="0.35">
      <c r="A239" t="s">
        <v>181</v>
      </c>
      <c r="B239" s="1" t="s">
        <v>182</v>
      </c>
      <c r="C239" s="1">
        <v>2002</v>
      </c>
      <c r="D239" s="1">
        <v>2005</v>
      </c>
      <c r="E239" s="1">
        <v>345000</v>
      </c>
      <c r="F239" s="1">
        <v>440820</v>
      </c>
      <c r="G239" s="1">
        <f t="shared" si="6"/>
        <v>785820</v>
      </c>
      <c r="H239" s="1">
        <v>3838693</v>
      </c>
      <c r="I239" s="1">
        <f t="shared" si="7"/>
        <v>4624513</v>
      </c>
    </row>
    <row r="240" spans="1:9" x14ac:dyDescent="0.35">
      <c r="A240" t="s">
        <v>181</v>
      </c>
      <c r="B240" s="1" t="s">
        <v>182</v>
      </c>
      <c r="C240" s="1">
        <v>2002</v>
      </c>
      <c r="D240" s="1">
        <v>2006</v>
      </c>
      <c r="E240" s="1">
        <v>355000</v>
      </c>
      <c r="F240" s="1">
        <v>429953</v>
      </c>
      <c r="G240" s="1">
        <f t="shared" ref="G240:G303" si="8">F240+E240</f>
        <v>784953</v>
      </c>
      <c r="H240" s="1">
        <v>3986723</v>
      </c>
      <c r="I240" s="1">
        <f t="shared" si="7"/>
        <v>4771676</v>
      </c>
    </row>
    <row r="241" spans="1:9" x14ac:dyDescent="0.35">
      <c r="A241" t="s">
        <v>181</v>
      </c>
      <c r="B241" s="1" t="s">
        <v>182</v>
      </c>
      <c r="C241" s="1">
        <v>2002</v>
      </c>
      <c r="D241" s="1">
        <v>2007</v>
      </c>
      <c r="E241" s="1">
        <v>365000</v>
      </c>
      <c r="F241" s="1">
        <v>417883</v>
      </c>
      <c r="G241" s="1">
        <f t="shared" si="8"/>
        <v>782883</v>
      </c>
      <c r="H241" s="1">
        <v>3782446</v>
      </c>
      <c r="I241" s="1">
        <f t="shared" si="7"/>
        <v>4565329</v>
      </c>
    </row>
    <row r="242" spans="1:9" x14ac:dyDescent="0.35">
      <c r="A242" t="s">
        <v>181</v>
      </c>
      <c r="B242" s="1" t="s">
        <v>182</v>
      </c>
      <c r="C242" s="1">
        <v>2002</v>
      </c>
      <c r="D242" s="1">
        <v>2008</v>
      </c>
      <c r="E242" s="1">
        <v>380000</v>
      </c>
      <c r="F242" s="1">
        <v>404560</v>
      </c>
      <c r="G242" s="1">
        <f t="shared" si="8"/>
        <v>784560</v>
      </c>
      <c r="H242" s="1">
        <v>3202601</v>
      </c>
      <c r="I242" s="1">
        <f t="shared" si="7"/>
        <v>3987161</v>
      </c>
    </row>
    <row r="243" spans="1:9" x14ac:dyDescent="0.35">
      <c r="A243" t="s">
        <v>181</v>
      </c>
      <c r="B243" s="1" t="s">
        <v>182</v>
      </c>
      <c r="C243" s="1">
        <v>2002</v>
      </c>
      <c r="D243" s="1">
        <v>2009</v>
      </c>
      <c r="E243" s="1">
        <v>395000</v>
      </c>
      <c r="F243" s="1">
        <v>389740</v>
      </c>
      <c r="G243" s="1">
        <f t="shared" si="8"/>
        <v>784740</v>
      </c>
      <c r="H243" s="1">
        <v>3007855</v>
      </c>
      <c r="I243" s="1">
        <f t="shared" si="7"/>
        <v>3792595</v>
      </c>
    </row>
    <row r="244" spans="1:9" x14ac:dyDescent="0.35">
      <c r="A244" t="s">
        <v>181</v>
      </c>
      <c r="B244" s="1" t="s">
        <v>182</v>
      </c>
      <c r="C244" s="1">
        <v>2002</v>
      </c>
      <c r="D244" s="1">
        <v>2010</v>
      </c>
      <c r="E244" s="1">
        <v>410000</v>
      </c>
      <c r="F244" s="1">
        <v>373940</v>
      </c>
      <c r="G244" s="1">
        <f t="shared" si="8"/>
        <v>783940</v>
      </c>
      <c r="H244" s="1">
        <v>3010103</v>
      </c>
      <c r="I244" s="1">
        <f t="shared" si="7"/>
        <v>3794043</v>
      </c>
    </row>
    <row r="245" spans="1:9" x14ac:dyDescent="0.35">
      <c r="A245" t="s">
        <v>181</v>
      </c>
      <c r="B245" s="1" t="s">
        <v>182</v>
      </c>
      <c r="C245" s="1">
        <v>2002</v>
      </c>
      <c r="D245" s="1">
        <v>2011</v>
      </c>
      <c r="E245" s="1">
        <v>425000</v>
      </c>
      <c r="F245" s="1">
        <v>357130</v>
      </c>
      <c r="G245" s="1">
        <f t="shared" si="8"/>
        <v>782130</v>
      </c>
      <c r="H245" s="1">
        <v>2466303</v>
      </c>
      <c r="I245" s="1">
        <f t="shared" si="7"/>
        <v>3248433</v>
      </c>
    </row>
    <row r="246" spans="1:9" x14ac:dyDescent="0.35">
      <c r="A246" t="s">
        <v>181</v>
      </c>
      <c r="B246" s="1" t="s">
        <v>182</v>
      </c>
      <c r="C246" s="1">
        <v>2002</v>
      </c>
      <c r="D246" s="1">
        <v>2012</v>
      </c>
      <c r="E246" s="1">
        <v>445000</v>
      </c>
      <c r="F246" s="1">
        <v>339280</v>
      </c>
      <c r="G246" s="1">
        <f t="shared" si="8"/>
        <v>784280</v>
      </c>
      <c r="H246" s="1">
        <v>2460938</v>
      </c>
      <c r="I246" s="1">
        <f t="shared" si="7"/>
        <v>3245218</v>
      </c>
    </row>
    <row r="247" spans="1:9" x14ac:dyDescent="0.35">
      <c r="A247" t="s">
        <v>181</v>
      </c>
      <c r="B247" s="1" t="s">
        <v>182</v>
      </c>
      <c r="C247" s="1">
        <v>2002</v>
      </c>
      <c r="D247" s="1">
        <v>2013</v>
      </c>
      <c r="E247" s="1">
        <v>465000</v>
      </c>
      <c r="F247" s="1">
        <v>319923</v>
      </c>
      <c r="G247" s="1">
        <f t="shared" si="8"/>
        <v>784923</v>
      </c>
      <c r="H247" s="1">
        <v>2460575</v>
      </c>
      <c r="I247" s="1">
        <f t="shared" si="7"/>
        <v>3245498</v>
      </c>
    </row>
    <row r="248" spans="1:9" x14ac:dyDescent="0.35">
      <c r="A248" t="s">
        <v>181</v>
      </c>
      <c r="B248" s="1" t="s">
        <v>182</v>
      </c>
      <c r="C248" s="1">
        <v>2002</v>
      </c>
      <c r="D248" s="1">
        <v>2014</v>
      </c>
      <c r="E248" s="1">
        <v>485000</v>
      </c>
      <c r="F248" s="1">
        <v>299230</v>
      </c>
      <c r="G248" s="1">
        <f t="shared" si="8"/>
        <v>784230</v>
      </c>
      <c r="H248" s="1">
        <v>1124530</v>
      </c>
      <c r="I248" s="1">
        <f t="shared" si="7"/>
        <v>1908760</v>
      </c>
    </row>
    <row r="249" spans="1:9" x14ac:dyDescent="0.35">
      <c r="A249" t="s">
        <v>181</v>
      </c>
      <c r="B249" s="1" t="s">
        <v>182</v>
      </c>
      <c r="C249" s="1">
        <v>2002</v>
      </c>
      <c r="D249" s="1">
        <v>2015</v>
      </c>
      <c r="E249" s="1">
        <v>510000</v>
      </c>
      <c r="F249" s="1">
        <v>277163</v>
      </c>
      <c r="G249" s="1">
        <f t="shared" si="8"/>
        <v>787163</v>
      </c>
      <c r="H249" s="1">
        <v>1117535</v>
      </c>
      <c r="I249" s="1">
        <f t="shared" si="7"/>
        <v>1904698</v>
      </c>
    </row>
    <row r="250" spans="1:9" x14ac:dyDescent="0.35">
      <c r="A250" t="s">
        <v>181</v>
      </c>
      <c r="B250" s="1" t="s">
        <v>182</v>
      </c>
      <c r="C250" s="1">
        <v>2002</v>
      </c>
      <c r="D250" s="1">
        <v>2016</v>
      </c>
      <c r="E250" s="1">
        <v>530000</v>
      </c>
      <c r="F250" s="1">
        <v>253193</v>
      </c>
      <c r="G250" s="1">
        <f t="shared" si="8"/>
        <v>783193</v>
      </c>
      <c r="H250" s="1">
        <v>1117685</v>
      </c>
      <c r="I250" s="1">
        <f t="shared" si="7"/>
        <v>1900878</v>
      </c>
    </row>
    <row r="251" spans="1:9" x14ac:dyDescent="0.35">
      <c r="A251" t="s">
        <v>181</v>
      </c>
      <c r="B251" s="1" t="s">
        <v>182</v>
      </c>
      <c r="C251" s="1">
        <v>2002</v>
      </c>
      <c r="D251" s="1">
        <v>2017</v>
      </c>
      <c r="E251" s="1">
        <v>560000</v>
      </c>
      <c r="F251" s="1">
        <v>228018</v>
      </c>
      <c r="G251" s="1">
        <f t="shared" si="8"/>
        <v>788018</v>
      </c>
      <c r="H251" s="1">
        <v>280025</v>
      </c>
      <c r="I251" s="1">
        <f t="shared" si="7"/>
        <v>1068043</v>
      </c>
    </row>
    <row r="252" spans="1:9" x14ac:dyDescent="0.35">
      <c r="A252" t="s">
        <v>181</v>
      </c>
      <c r="B252" s="1" t="s">
        <v>182</v>
      </c>
      <c r="C252" s="1">
        <v>2002</v>
      </c>
      <c r="D252" s="1">
        <v>2018</v>
      </c>
      <c r="E252" s="1">
        <v>590000</v>
      </c>
      <c r="F252" s="1">
        <v>200858</v>
      </c>
      <c r="G252" s="1">
        <f t="shared" si="8"/>
        <v>790858</v>
      </c>
      <c r="H252" s="1">
        <v>283630</v>
      </c>
      <c r="I252" s="1">
        <f t="shared" si="7"/>
        <v>1074488</v>
      </c>
    </row>
    <row r="253" spans="1:9" x14ac:dyDescent="0.35">
      <c r="A253" t="s">
        <v>181</v>
      </c>
      <c r="B253" s="1" t="s">
        <v>182</v>
      </c>
      <c r="C253" s="1">
        <v>2002</v>
      </c>
      <c r="D253" s="1">
        <v>2019</v>
      </c>
      <c r="E253" s="1">
        <v>615000</v>
      </c>
      <c r="F253" s="1">
        <v>171358</v>
      </c>
      <c r="G253" s="1">
        <f t="shared" si="8"/>
        <v>786358</v>
      </c>
      <c r="H253" s="1">
        <v>281440</v>
      </c>
      <c r="I253" s="1">
        <f t="shared" si="7"/>
        <v>1067798</v>
      </c>
    </row>
    <row r="254" spans="1:9" x14ac:dyDescent="0.35">
      <c r="A254" t="s">
        <v>181</v>
      </c>
      <c r="B254" s="1" t="s">
        <v>182</v>
      </c>
      <c r="C254" s="1">
        <v>2002</v>
      </c>
      <c r="D254" s="1">
        <v>2020</v>
      </c>
      <c r="E254" s="1">
        <v>645000</v>
      </c>
      <c r="F254" s="1">
        <v>140608</v>
      </c>
      <c r="G254" s="1">
        <f t="shared" si="8"/>
        <v>785608</v>
      </c>
      <c r="H254" s="1">
        <v>283600</v>
      </c>
      <c r="I254" s="1">
        <f t="shared" si="7"/>
        <v>1069208</v>
      </c>
    </row>
    <row r="255" spans="1:9" x14ac:dyDescent="0.35">
      <c r="A255" t="s">
        <v>181</v>
      </c>
      <c r="B255" s="1" t="s">
        <v>182</v>
      </c>
      <c r="C255" s="1">
        <v>2002</v>
      </c>
      <c r="D255" s="1">
        <v>2021</v>
      </c>
      <c r="E255" s="1">
        <v>680000</v>
      </c>
      <c r="F255" s="1">
        <v>108358</v>
      </c>
      <c r="G255" s="1">
        <f t="shared" si="8"/>
        <v>788358</v>
      </c>
      <c r="H255" s="1">
        <v>279575</v>
      </c>
      <c r="I255" s="1">
        <f t="shared" si="7"/>
        <v>1067933</v>
      </c>
    </row>
    <row r="256" spans="1:9" x14ac:dyDescent="0.35">
      <c r="A256" t="s">
        <v>181</v>
      </c>
      <c r="B256" s="1" t="s">
        <v>182</v>
      </c>
      <c r="C256" s="1">
        <v>2002</v>
      </c>
      <c r="D256" s="1">
        <v>2022</v>
      </c>
      <c r="E256" s="1">
        <v>715000</v>
      </c>
      <c r="F256" s="1">
        <v>74358</v>
      </c>
      <c r="G256" s="1">
        <f t="shared" si="8"/>
        <v>789358</v>
      </c>
      <c r="H256" s="1" t="s">
        <v>388</v>
      </c>
      <c r="I256" s="1">
        <f t="shared" si="7"/>
        <v>789358</v>
      </c>
    </row>
    <row r="257" spans="1:9" x14ac:dyDescent="0.35">
      <c r="A257" t="s">
        <v>181</v>
      </c>
      <c r="B257" s="1" t="s">
        <v>182</v>
      </c>
      <c r="C257" s="1">
        <v>2002</v>
      </c>
      <c r="D257" s="1">
        <v>2023</v>
      </c>
      <c r="E257" s="1">
        <v>750000</v>
      </c>
      <c r="F257" s="1">
        <v>38250</v>
      </c>
      <c r="G257" s="1">
        <f t="shared" si="8"/>
        <v>788250</v>
      </c>
      <c r="H257" s="1" t="s">
        <v>388</v>
      </c>
      <c r="I257" s="1">
        <f t="shared" si="7"/>
        <v>788250</v>
      </c>
    </row>
    <row r="258" spans="1:9" x14ac:dyDescent="0.35">
      <c r="A258" t="s">
        <v>181</v>
      </c>
      <c r="B258" s="1" t="s">
        <v>182</v>
      </c>
      <c r="C258" s="1">
        <v>2000</v>
      </c>
      <c r="D258" s="1">
        <v>2000</v>
      </c>
      <c r="F258" s="1">
        <v>0</v>
      </c>
      <c r="G258" s="1">
        <f t="shared" si="8"/>
        <v>0</v>
      </c>
      <c r="H258" s="1">
        <v>3941464</v>
      </c>
      <c r="I258" s="1">
        <f t="shared" si="7"/>
        <v>3941464</v>
      </c>
    </row>
    <row r="259" spans="1:9" x14ac:dyDescent="0.35">
      <c r="A259" t="s">
        <v>181</v>
      </c>
      <c r="B259" s="1" t="s">
        <v>182</v>
      </c>
      <c r="C259" s="1">
        <v>2000</v>
      </c>
      <c r="D259" s="1">
        <v>2001</v>
      </c>
      <c r="F259" s="1">
        <v>170925</v>
      </c>
      <c r="G259" s="1">
        <f t="shared" si="8"/>
        <v>170925</v>
      </c>
      <c r="H259" s="1">
        <v>3950229</v>
      </c>
      <c r="I259" s="1">
        <f t="shared" si="7"/>
        <v>4121154</v>
      </c>
    </row>
    <row r="260" spans="1:9" x14ac:dyDescent="0.35">
      <c r="A260" t="s">
        <v>181</v>
      </c>
      <c r="B260" s="1" t="s">
        <v>182</v>
      </c>
      <c r="C260" s="1">
        <v>2000</v>
      </c>
      <c r="D260" s="1">
        <v>2002</v>
      </c>
      <c r="E260" s="1">
        <v>65000</v>
      </c>
      <c r="F260" s="1">
        <v>170925</v>
      </c>
      <c r="G260" s="1">
        <f t="shared" si="8"/>
        <v>235925</v>
      </c>
      <c r="H260" s="1">
        <v>3738492</v>
      </c>
      <c r="I260" s="1">
        <f t="shared" si="7"/>
        <v>3974417</v>
      </c>
    </row>
    <row r="261" spans="1:9" x14ac:dyDescent="0.35">
      <c r="A261" t="s">
        <v>181</v>
      </c>
      <c r="B261" s="1" t="s">
        <v>182</v>
      </c>
      <c r="C261" s="1">
        <v>2000</v>
      </c>
      <c r="D261" s="1">
        <v>2003</v>
      </c>
      <c r="E261" s="1">
        <v>110000</v>
      </c>
      <c r="F261" s="1">
        <v>168065</v>
      </c>
      <c r="G261" s="1">
        <f t="shared" si="8"/>
        <v>278065</v>
      </c>
      <c r="H261" s="1">
        <v>3938267</v>
      </c>
      <c r="I261" s="1">
        <f t="shared" si="7"/>
        <v>4216332</v>
      </c>
    </row>
    <row r="262" spans="1:9" x14ac:dyDescent="0.35">
      <c r="A262" t="s">
        <v>181</v>
      </c>
      <c r="B262" s="1" t="s">
        <v>182</v>
      </c>
      <c r="C262" s="1">
        <v>2000</v>
      </c>
      <c r="D262" s="1">
        <v>2004</v>
      </c>
      <c r="E262" s="1">
        <v>115000</v>
      </c>
      <c r="F262" s="1">
        <v>163170</v>
      </c>
      <c r="G262" s="1">
        <f t="shared" si="8"/>
        <v>278170</v>
      </c>
      <c r="H262" s="1">
        <v>3624507</v>
      </c>
      <c r="I262" s="1">
        <f t="shared" si="7"/>
        <v>3902677</v>
      </c>
    </row>
    <row r="263" spans="1:9" x14ac:dyDescent="0.35">
      <c r="A263" t="s">
        <v>181</v>
      </c>
      <c r="B263" s="1" t="s">
        <v>182</v>
      </c>
      <c r="C263" s="1">
        <v>2000</v>
      </c>
      <c r="D263" s="1">
        <v>2005</v>
      </c>
      <c r="E263" s="1">
        <v>120000</v>
      </c>
      <c r="F263" s="1">
        <v>157995</v>
      </c>
      <c r="G263" s="1">
        <f t="shared" si="8"/>
        <v>277995</v>
      </c>
      <c r="H263" s="1">
        <v>3566160</v>
      </c>
      <c r="I263" s="1">
        <f t="shared" si="7"/>
        <v>3844155</v>
      </c>
    </row>
    <row r="264" spans="1:9" x14ac:dyDescent="0.35">
      <c r="A264" t="s">
        <v>181</v>
      </c>
      <c r="B264" s="1" t="s">
        <v>182</v>
      </c>
      <c r="C264" s="1">
        <v>2000</v>
      </c>
      <c r="D264" s="1">
        <v>2006</v>
      </c>
      <c r="E264" s="1">
        <v>125000</v>
      </c>
      <c r="F264" s="1">
        <v>153595</v>
      </c>
      <c r="G264" s="1">
        <f t="shared" si="8"/>
        <v>278595</v>
      </c>
      <c r="H264" s="1">
        <v>3713598</v>
      </c>
      <c r="I264" s="1">
        <f t="shared" si="7"/>
        <v>3992193</v>
      </c>
    </row>
    <row r="265" spans="1:9" x14ac:dyDescent="0.35">
      <c r="A265" t="s">
        <v>181</v>
      </c>
      <c r="B265" s="1" t="s">
        <v>182</v>
      </c>
      <c r="C265" s="1">
        <v>2000</v>
      </c>
      <c r="D265" s="1">
        <v>2007</v>
      </c>
      <c r="E265" s="1">
        <v>135000</v>
      </c>
      <c r="F265" s="1">
        <v>146908</v>
      </c>
      <c r="G265" s="1">
        <f t="shared" si="8"/>
        <v>281908</v>
      </c>
      <c r="H265" s="1">
        <v>3507410</v>
      </c>
      <c r="I265" s="1">
        <f t="shared" si="7"/>
        <v>3789318</v>
      </c>
    </row>
    <row r="266" spans="1:9" x14ac:dyDescent="0.35">
      <c r="A266" t="s">
        <v>181</v>
      </c>
      <c r="B266" s="1" t="s">
        <v>182</v>
      </c>
      <c r="C266" s="1">
        <v>2000</v>
      </c>
      <c r="D266" s="1">
        <v>2008</v>
      </c>
      <c r="E266" s="1">
        <v>140000</v>
      </c>
      <c r="F266" s="1">
        <v>140698</v>
      </c>
      <c r="G266" s="1">
        <f t="shared" si="8"/>
        <v>280698</v>
      </c>
      <c r="H266" s="1">
        <v>2925625</v>
      </c>
      <c r="I266" s="1">
        <f t="shared" si="7"/>
        <v>3206323</v>
      </c>
    </row>
    <row r="267" spans="1:9" x14ac:dyDescent="0.35">
      <c r="A267" t="s">
        <v>181</v>
      </c>
      <c r="B267" s="1" t="s">
        <v>182</v>
      </c>
      <c r="C267" s="1">
        <v>2000</v>
      </c>
      <c r="D267" s="1">
        <v>2009</v>
      </c>
      <c r="E267" s="1">
        <v>145000</v>
      </c>
      <c r="F267" s="1">
        <v>134188</v>
      </c>
      <c r="G267" s="1">
        <f t="shared" si="8"/>
        <v>279188</v>
      </c>
      <c r="H267" s="1">
        <v>2734290</v>
      </c>
      <c r="I267" s="1">
        <f t="shared" si="7"/>
        <v>3013478</v>
      </c>
    </row>
    <row r="268" spans="1:9" x14ac:dyDescent="0.35">
      <c r="A268" t="s">
        <v>181</v>
      </c>
      <c r="B268" s="1" t="s">
        <v>182</v>
      </c>
      <c r="C268" s="1">
        <v>2000</v>
      </c>
      <c r="D268" s="1">
        <v>2010</v>
      </c>
      <c r="E268" s="1">
        <v>150000</v>
      </c>
      <c r="F268" s="1">
        <v>127373</v>
      </c>
      <c r="G268" s="1">
        <f t="shared" si="8"/>
        <v>277373</v>
      </c>
      <c r="H268" s="1">
        <v>2738570</v>
      </c>
      <c r="I268" s="1">
        <f t="shared" si="7"/>
        <v>3015943</v>
      </c>
    </row>
    <row r="269" spans="1:9" x14ac:dyDescent="0.35">
      <c r="A269" t="s">
        <v>181</v>
      </c>
      <c r="B269" s="1" t="s">
        <v>182</v>
      </c>
      <c r="C269" s="1">
        <v>2000</v>
      </c>
      <c r="D269" s="1">
        <v>2011</v>
      </c>
      <c r="E269" s="1">
        <v>160000</v>
      </c>
      <c r="F269" s="1">
        <v>120173</v>
      </c>
      <c r="G269" s="1">
        <f t="shared" si="8"/>
        <v>280173</v>
      </c>
      <c r="H269" s="1">
        <v>2187003</v>
      </c>
      <c r="I269" s="1">
        <f t="shared" si="7"/>
        <v>2467176</v>
      </c>
    </row>
    <row r="270" spans="1:9" x14ac:dyDescent="0.35">
      <c r="A270" t="s">
        <v>181</v>
      </c>
      <c r="B270" s="1" t="s">
        <v>182</v>
      </c>
      <c r="C270" s="1">
        <v>2000</v>
      </c>
      <c r="D270" s="1">
        <v>2012</v>
      </c>
      <c r="E270" s="1">
        <v>170000</v>
      </c>
      <c r="F270" s="1">
        <v>112413</v>
      </c>
      <c r="G270" s="1">
        <f t="shared" si="8"/>
        <v>282413</v>
      </c>
      <c r="H270" s="1">
        <v>2183108</v>
      </c>
      <c r="I270" s="1">
        <f t="shared" si="7"/>
        <v>2465521</v>
      </c>
    </row>
    <row r="271" spans="1:9" x14ac:dyDescent="0.35">
      <c r="A271" t="s">
        <v>181</v>
      </c>
      <c r="B271" s="1" t="s">
        <v>182</v>
      </c>
      <c r="C271" s="1">
        <v>2000</v>
      </c>
      <c r="D271" s="1">
        <v>2013</v>
      </c>
      <c r="E271" s="1">
        <v>175000</v>
      </c>
      <c r="F271" s="1">
        <v>103913</v>
      </c>
      <c r="G271" s="1">
        <f t="shared" si="8"/>
        <v>278913</v>
      </c>
      <c r="H271" s="1">
        <v>2184505</v>
      </c>
      <c r="I271" s="1">
        <f t="shared" si="7"/>
        <v>2463418</v>
      </c>
    </row>
    <row r="272" spans="1:9" x14ac:dyDescent="0.35">
      <c r="A272" t="s">
        <v>181</v>
      </c>
      <c r="B272" s="1" t="s">
        <v>182</v>
      </c>
      <c r="C272" s="1">
        <v>2000</v>
      </c>
      <c r="D272" s="1">
        <v>2014</v>
      </c>
      <c r="E272" s="1">
        <v>185000</v>
      </c>
      <c r="F272" s="1">
        <v>95163</v>
      </c>
      <c r="G272" s="1">
        <f t="shared" si="8"/>
        <v>280163</v>
      </c>
      <c r="H272" s="1">
        <v>845125</v>
      </c>
      <c r="I272" s="1">
        <f t="shared" si="7"/>
        <v>1125288</v>
      </c>
    </row>
    <row r="273" spans="1:9" x14ac:dyDescent="0.35">
      <c r="A273" t="s">
        <v>181</v>
      </c>
      <c r="B273" s="1" t="s">
        <v>182</v>
      </c>
      <c r="C273" s="1">
        <v>2000</v>
      </c>
      <c r="D273" s="1">
        <v>2015</v>
      </c>
      <c r="E273" s="1">
        <v>195000</v>
      </c>
      <c r="F273" s="1">
        <v>85728</v>
      </c>
      <c r="G273" s="1">
        <f t="shared" si="8"/>
        <v>280728</v>
      </c>
      <c r="H273" s="1">
        <v>840525</v>
      </c>
      <c r="I273" s="1">
        <f t="shared" si="7"/>
        <v>1121253</v>
      </c>
    </row>
    <row r="274" spans="1:9" x14ac:dyDescent="0.35">
      <c r="A274" t="s">
        <v>181</v>
      </c>
      <c r="B274" s="1" t="s">
        <v>182</v>
      </c>
      <c r="C274" s="1">
        <v>2000</v>
      </c>
      <c r="D274" s="1">
        <v>2016</v>
      </c>
      <c r="E274" s="1">
        <v>205000</v>
      </c>
      <c r="F274" s="1">
        <v>75685</v>
      </c>
      <c r="G274" s="1">
        <f t="shared" si="8"/>
        <v>280685</v>
      </c>
      <c r="H274" s="1">
        <v>844000</v>
      </c>
      <c r="I274" s="1">
        <f>SUM(H274,G274)</f>
        <v>1124685</v>
      </c>
    </row>
    <row r="275" spans="1:9" x14ac:dyDescent="0.35">
      <c r="A275" t="s">
        <v>181</v>
      </c>
      <c r="B275" s="1" t="s">
        <v>182</v>
      </c>
      <c r="C275" s="1">
        <v>2000</v>
      </c>
      <c r="D275" s="1">
        <v>2017</v>
      </c>
      <c r="E275" s="1">
        <v>215000</v>
      </c>
      <c r="F275" s="1">
        <v>65025</v>
      </c>
      <c r="G275" s="1">
        <f t="shared" si="8"/>
        <v>280025</v>
      </c>
      <c r="I275" s="1">
        <f t="shared" si="7"/>
        <v>280025</v>
      </c>
    </row>
    <row r="276" spans="1:9" x14ac:dyDescent="0.35">
      <c r="A276" t="s">
        <v>181</v>
      </c>
      <c r="B276" s="1" t="s">
        <v>182</v>
      </c>
      <c r="C276" s="1">
        <v>2000</v>
      </c>
      <c r="D276" s="1">
        <v>2018</v>
      </c>
      <c r="E276" s="1">
        <v>230000</v>
      </c>
      <c r="F276" s="1">
        <v>53630</v>
      </c>
      <c r="G276" s="1">
        <f t="shared" si="8"/>
        <v>283630</v>
      </c>
      <c r="I276" s="1">
        <f t="shared" si="7"/>
        <v>283630</v>
      </c>
    </row>
    <row r="277" spans="1:9" x14ac:dyDescent="0.35">
      <c r="A277" t="s">
        <v>181</v>
      </c>
      <c r="B277" s="1" t="s">
        <v>182</v>
      </c>
      <c r="C277" s="1">
        <v>2000</v>
      </c>
      <c r="D277" s="1">
        <v>2019</v>
      </c>
      <c r="E277" s="1">
        <v>240000</v>
      </c>
      <c r="F277" s="1">
        <v>41440</v>
      </c>
      <c r="G277" s="1">
        <f t="shared" si="8"/>
        <v>281440</v>
      </c>
      <c r="I277" s="1">
        <f>SUM(H277,G277)</f>
        <v>281440</v>
      </c>
    </row>
    <row r="278" spans="1:9" x14ac:dyDescent="0.35">
      <c r="A278" t="s">
        <v>181</v>
      </c>
      <c r="B278" s="1" t="s">
        <v>182</v>
      </c>
      <c r="C278" s="1">
        <v>2000</v>
      </c>
      <c r="D278" s="1">
        <v>2020</v>
      </c>
      <c r="E278" s="1">
        <v>255000</v>
      </c>
      <c r="F278" s="1">
        <v>28600</v>
      </c>
      <c r="G278" s="1">
        <f t="shared" si="8"/>
        <v>283600</v>
      </c>
      <c r="I278" s="1">
        <f>SUM(H278,G278)</f>
        <v>283600</v>
      </c>
    </row>
    <row r="279" spans="1:9" x14ac:dyDescent="0.35">
      <c r="A279" t="s">
        <v>181</v>
      </c>
      <c r="B279" s="1" t="s">
        <v>182</v>
      </c>
      <c r="C279" s="1">
        <v>2000</v>
      </c>
      <c r="D279" s="1">
        <v>2021</v>
      </c>
      <c r="E279" s="1">
        <v>265000</v>
      </c>
      <c r="F279" s="1">
        <v>14575</v>
      </c>
      <c r="G279" s="1">
        <f t="shared" si="8"/>
        <v>279575</v>
      </c>
      <c r="I279" s="1">
        <f t="shared" ref="I279:I320" si="9">SUM(H279,G279)</f>
        <v>279575</v>
      </c>
    </row>
    <row r="280" spans="1:9" x14ac:dyDescent="0.35">
      <c r="A280" t="s">
        <v>181</v>
      </c>
      <c r="B280" s="1" t="s">
        <v>182</v>
      </c>
      <c r="C280" s="1">
        <v>2001</v>
      </c>
      <c r="D280" s="1">
        <v>2001</v>
      </c>
      <c r="E280" s="1">
        <v>545000</v>
      </c>
      <c r="F280" s="1">
        <v>121585</v>
      </c>
      <c r="G280" s="1">
        <f t="shared" si="8"/>
        <v>666585</v>
      </c>
      <c r="H280" s="1">
        <v>3388590</v>
      </c>
      <c r="I280" s="1">
        <f t="shared" si="9"/>
        <v>4055175</v>
      </c>
    </row>
    <row r="281" spans="1:9" x14ac:dyDescent="0.35">
      <c r="A281" t="s">
        <v>181</v>
      </c>
      <c r="B281" s="1" t="s">
        <v>182</v>
      </c>
      <c r="C281" s="1">
        <v>2001</v>
      </c>
      <c r="D281" s="1">
        <v>2002</v>
      </c>
      <c r="E281" s="1">
        <v>520000</v>
      </c>
      <c r="F281" s="1">
        <v>205608</v>
      </c>
      <c r="G281" s="1">
        <f t="shared" si="8"/>
        <v>725608</v>
      </c>
      <c r="H281" s="1">
        <v>3246828</v>
      </c>
      <c r="I281" s="1">
        <f t="shared" si="9"/>
        <v>3972436</v>
      </c>
    </row>
    <row r="282" spans="1:9" x14ac:dyDescent="0.35">
      <c r="A282" t="s">
        <v>181</v>
      </c>
      <c r="B282" s="1" t="s">
        <v>182</v>
      </c>
      <c r="C282" s="1">
        <v>2001</v>
      </c>
      <c r="D282" s="1">
        <v>2003</v>
      </c>
      <c r="E282" s="1">
        <v>540000</v>
      </c>
      <c r="F282" s="1">
        <v>188188</v>
      </c>
      <c r="G282" s="1">
        <f t="shared" si="8"/>
        <v>728188</v>
      </c>
      <c r="H282" s="1">
        <v>3485083</v>
      </c>
      <c r="I282" s="1">
        <f t="shared" si="9"/>
        <v>4213271</v>
      </c>
    </row>
    <row r="283" spans="1:9" x14ac:dyDescent="0.35">
      <c r="A283" t="s">
        <v>181</v>
      </c>
      <c r="B283" s="1" t="s">
        <v>182</v>
      </c>
      <c r="C283" s="1">
        <v>2001</v>
      </c>
      <c r="D283" s="1">
        <v>2004</v>
      </c>
      <c r="E283" s="1">
        <v>560000</v>
      </c>
      <c r="F283" s="1">
        <v>169018</v>
      </c>
      <c r="G283" s="1">
        <f t="shared" si="8"/>
        <v>729018</v>
      </c>
      <c r="H283" s="1">
        <v>3169378</v>
      </c>
      <c r="I283" s="1">
        <f t="shared" si="9"/>
        <v>3898396</v>
      </c>
    </row>
    <row r="284" spans="1:9" x14ac:dyDescent="0.35">
      <c r="A284" t="s">
        <v>181</v>
      </c>
      <c r="B284" s="1" t="s">
        <v>182</v>
      </c>
      <c r="C284" s="1">
        <v>2001</v>
      </c>
      <c r="D284" s="1">
        <v>2005</v>
      </c>
      <c r="E284" s="1">
        <v>590000</v>
      </c>
      <c r="F284" s="1">
        <v>148298</v>
      </c>
      <c r="G284" s="1">
        <f t="shared" si="8"/>
        <v>738298</v>
      </c>
      <c r="H284" s="1">
        <v>3105600</v>
      </c>
      <c r="I284" s="1">
        <f t="shared" si="9"/>
        <v>3843898</v>
      </c>
    </row>
    <row r="285" spans="1:9" x14ac:dyDescent="0.35">
      <c r="A285" t="s">
        <v>181</v>
      </c>
      <c r="B285" s="1" t="s">
        <v>182</v>
      </c>
      <c r="C285" s="1">
        <v>2001</v>
      </c>
      <c r="D285" s="1">
        <v>2006</v>
      </c>
      <c r="E285" s="1">
        <v>610000</v>
      </c>
      <c r="F285" s="1">
        <v>125878</v>
      </c>
      <c r="G285" s="1">
        <f t="shared" si="8"/>
        <v>735878</v>
      </c>
      <c r="H285" s="1">
        <v>3254475</v>
      </c>
      <c r="I285" s="1">
        <f t="shared" si="9"/>
        <v>3990353</v>
      </c>
    </row>
    <row r="286" spans="1:9" x14ac:dyDescent="0.35">
      <c r="A286" t="s">
        <v>181</v>
      </c>
      <c r="B286" s="1" t="s">
        <v>182</v>
      </c>
      <c r="C286" s="1">
        <v>2001</v>
      </c>
      <c r="D286" s="1">
        <v>2007</v>
      </c>
      <c r="E286" s="1">
        <v>640000</v>
      </c>
      <c r="F286" s="1">
        <v>102088</v>
      </c>
      <c r="G286" s="1">
        <f t="shared" si="8"/>
        <v>742088</v>
      </c>
      <c r="H286" s="1">
        <v>3046363</v>
      </c>
      <c r="I286" s="1">
        <f t="shared" si="9"/>
        <v>3788451</v>
      </c>
    </row>
    <row r="287" spans="1:9" x14ac:dyDescent="0.35">
      <c r="A287" t="s">
        <v>181</v>
      </c>
      <c r="B287" s="1" t="s">
        <v>182</v>
      </c>
      <c r="C287" s="1">
        <v>2001</v>
      </c>
      <c r="D287" s="1">
        <v>2008</v>
      </c>
      <c r="E287" s="1">
        <v>665000</v>
      </c>
      <c r="F287" s="1">
        <v>76488</v>
      </c>
      <c r="G287" s="1">
        <f t="shared" si="8"/>
        <v>741488</v>
      </c>
      <c r="H287" s="1">
        <v>2466618</v>
      </c>
      <c r="I287" s="1">
        <f t="shared" si="9"/>
        <v>3208106</v>
      </c>
    </row>
    <row r="288" spans="1:9" x14ac:dyDescent="0.35">
      <c r="A288" t="s">
        <v>181</v>
      </c>
      <c r="B288" s="1" t="s">
        <v>182</v>
      </c>
      <c r="C288" s="1">
        <v>2001</v>
      </c>
      <c r="D288" s="1">
        <v>2009</v>
      </c>
      <c r="E288" s="1">
        <v>500000</v>
      </c>
      <c r="F288" s="1">
        <v>44900</v>
      </c>
      <c r="G288" s="1">
        <f t="shared" si="8"/>
        <v>544900</v>
      </c>
      <c r="H288" s="1">
        <v>2460178</v>
      </c>
      <c r="I288" s="1">
        <f t="shared" si="9"/>
        <v>3005078</v>
      </c>
    </row>
    <row r="289" spans="1:9" x14ac:dyDescent="0.35">
      <c r="A289" t="s">
        <v>181</v>
      </c>
      <c r="B289" s="1" t="s">
        <v>182</v>
      </c>
      <c r="C289" s="1">
        <v>2001</v>
      </c>
      <c r="D289" s="1">
        <v>2010</v>
      </c>
      <c r="E289" s="1">
        <v>520000</v>
      </c>
      <c r="F289" s="1">
        <v>23400</v>
      </c>
      <c r="G289" s="1">
        <f t="shared" si="8"/>
        <v>543400</v>
      </c>
      <c r="H289" s="1">
        <v>2463643</v>
      </c>
      <c r="I289" s="1">
        <f t="shared" si="9"/>
        <v>3007043</v>
      </c>
    </row>
    <row r="290" spans="1:9" x14ac:dyDescent="0.35">
      <c r="A290" t="s">
        <v>181</v>
      </c>
      <c r="B290" s="1" t="s">
        <v>182</v>
      </c>
      <c r="C290" s="1">
        <v>2001</v>
      </c>
      <c r="D290" s="1">
        <v>2011</v>
      </c>
      <c r="G290" s="1">
        <f t="shared" si="8"/>
        <v>0</v>
      </c>
      <c r="H290" s="1">
        <v>2467175</v>
      </c>
      <c r="I290" s="1">
        <f t="shared" si="9"/>
        <v>2467175</v>
      </c>
    </row>
    <row r="291" spans="1:9" x14ac:dyDescent="0.35">
      <c r="A291" t="s">
        <v>181</v>
      </c>
      <c r="B291" s="1" t="s">
        <v>182</v>
      </c>
      <c r="C291" s="1">
        <v>2001</v>
      </c>
      <c r="D291" s="1">
        <v>2012</v>
      </c>
      <c r="G291" s="1">
        <f t="shared" si="8"/>
        <v>0</v>
      </c>
      <c r="H291" s="1">
        <v>2465520</v>
      </c>
      <c r="I291" s="1">
        <f t="shared" si="9"/>
        <v>2465520</v>
      </c>
    </row>
    <row r="292" spans="1:9" x14ac:dyDescent="0.35">
      <c r="A292" t="s">
        <v>181</v>
      </c>
      <c r="B292" s="1" t="s">
        <v>182</v>
      </c>
      <c r="C292" s="1">
        <v>2001</v>
      </c>
      <c r="D292" s="1">
        <v>2013</v>
      </c>
      <c r="G292" s="1">
        <f t="shared" si="8"/>
        <v>0</v>
      </c>
      <c r="H292" s="1">
        <v>2463418</v>
      </c>
      <c r="I292" s="1">
        <f t="shared" si="9"/>
        <v>2463418</v>
      </c>
    </row>
    <row r="293" spans="1:9" x14ac:dyDescent="0.35">
      <c r="A293" t="s">
        <v>181</v>
      </c>
      <c r="B293" s="1" t="s">
        <v>182</v>
      </c>
      <c r="C293" s="1">
        <v>2001</v>
      </c>
      <c r="D293" s="1">
        <v>2014</v>
      </c>
      <c r="G293" s="1">
        <f t="shared" si="8"/>
        <v>0</v>
      </c>
      <c r="H293" s="1">
        <v>1125288</v>
      </c>
      <c r="I293" s="1">
        <f t="shared" si="9"/>
        <v>1125288</v>
      </c>
    </row>
    <row r="294" spans="1:9" x14ac:dyDescent="0.35">
      <c r="A294" t="s">
        <v>181</v>
      </c>
      <c r="B294" s="1" t="s">
        <v>182</v>
      </c>
      <c r="C294" s="1">
        <v>2001</v>
      </c>
      <c r="D294" s="1">
        <v>2015</v>
      </c>
      <c r="G294" s="1">
        <f t="shared" si="8"/>
        <v>0</v>
      </c>
      <c r="H294" s="1">
        <v>1121253</v>
      </c>
      <c r="I294" s="1">
        <f t="shared" si="9"/>
        <v>1121253</v>
      </c>
    </row>
    <row r="295" spans="1:9" x14ac:dyDescent="0.35">
      <c r="A295" t="s">
        <v>181</v>
      </c>
      <c r="B295" s="1" t="s">
        <v>182</v>
      </c>
      <c r="C295" s="1">
        <v>2001</v>
      </c>
      <c r="D295" s="1">
        <v>2016</v>
      </c>
      <c r="G295" s="1">
        <f t="shared" si="8"/>
        <v>0</v>
      </c>
      <c r="H295" s="1">
        <v>1124685</v>
      </c>
      <c r="I295" s="1">
        <f>SUM(H295,G295)</f>
        <v>1124685</v>
      </c>
    </row>
    <row r="296" spans="1:9" x14ac:dyDescent="0.35">
      <c r="A296" t="s">
        <v>181</v>
      </c>
      <c r="B296" s="1" t="s">
        <v>182</v>
      </c>
      <c r="C296" s="1">
        <v>2001</v>
      </c>
      <c r="D296" s="1">
        <v>2017</v>
      </c>
      <c r="G296" s="1">
        <f t="shared" si="8"/>
        <v>0</v>
      </c>
      <c r="H296" s="1">
        <v>280025</v>
      </c>
      <c r="I296" s="1">
        <f t="shared" si="9"/>
        <v>280025</v>
      </c>
    </row>
    <row r="297" spans="1:9" x14ac:dyDescent="0.35">
      <c r="A297" t="s">
        <v>181</v>
      </c>
      <c r="B297" s="1" t="s">
        <v>182</v>
      </c>
      <c r="C297" s="1">
        <v>2001</v>
      </c>
      <c r="D297" s="1">
        <v>2018</v>
      </c>
      <c r="G297" s="1">
        <f t="shared" si="8"/>
        <v>0</v>
      </c>
      <c r="H297" s="1">
        <v>283630</v>
      </c>
      <c r="I297" s="1">
        <f t="shared" si="9"/>
        <v>283630</v>
      </c>
    </row>
    <row r="298" spans="1:9" x14ac:dyDescent="0.35">
      <c r="A298" t="s">
        <v>181</v>
      </c>
      <c r="B298" s="1" t="s">
        <v>182</v>
      </c>
      <c r="C298" s="1">
        <v>2001</v>
      </c>
      <c r="D298" s="1">
        <v>2019</v>
      </c>
      <c r="G298" s="1">
        <f t="shared" si="8"/>
        <v>0</v>
      </c>
      <c r="H298" s="1">
        <v>281440</v>
      </c>
      <c r="I298" s="1">
        <f t="shared" si="9"/>
        <v>281440</v>
      </c>
    </row>
    <row r="299" spans="1:9" x14ac:dyDescent="0.35">
      <c r="A299" t="s">
        <v>181</v>
      </c>
      <c r="B299" s="1" t="s">
        <v>182</v>
      </c>
      <c r="C299" s="1">
        <v>2001</v>
      </c>
      <c r="D299" s="1">
        <v>2020</v>
      </c>
      <c r="G299" s="1">
        <f t="shared" si="8"/>
        <v>0</v>
      </c>
      <c r="H299" s="1">
        <v>283600</v>
      </c>
      <c r="I299" s="1">
        <f t="shared" si="9"/>
        <v>283600</v>
      </c>
    </row>
    <row r="300" spans="1:9" x14ac:dyDescent="0.35">
      <c r="A300" t="s">
        <v>181</v>
      </c>
      <c r="B300" s="1" t="s">
        <v>182</v>
      </c>
      <c r="C300" s="1">
        <v>2001</v>
      </c>
      <c r="D300" s="1">
        <v>2021</v>
      </c>
      <c r="G300" s="1">
        <f t="shared" si="8"/>
        <v>0</v>
      </c>
      <c r="H300" s="1">
        <v>279575</v>
      </c>
      <c r="I300" s="1">
        <f t="shared" si="9"/>
        <v>279575</v>
      </c>
    </row>
    <row r="301" spans="1:9" x14ac:dyDescent="0.35">
      <c r="A301" t="s">
        <v>181</v>
      </c>
      <c r="B301" s="1" t="s">
        <v>182</v>
      </c>
      <c r="C301" s="1">
        <v>2001</v>
      </c>
      <c r="D301" s="1">
        <v>2001</v>
      </c>
      <c r="E301" s="1">
        <v>50000</v>
      </c>
      <c r="F301" s="1">
        <v>50548</v>
      </c>
      <c r="G301" s="1">
        <f t="shared" si="8"/>
        <v>100548</v>
      </c>
      <c r="H301" s="1">
        <v>3184933</v>
      </c>
      <c r="I301" s="1">
        <f t="shared" si="9"/>
        <v>3285481</v>
      </c>
    </row>
    <row r="302" spans="1:9" x14ac:dyDescent="0.35">
      <c r="A302" t="s">
        <v>181</v>
      </c>
      <c r="B302" s="1" t="s">
        <v>182</v>
      </c>
      <c r="C302" s="1">
        <v>2001</v>
      </c>
      <c r="D302" s="1">
        <v>2002</v>
      </c>
      <c r="E302" s="1">
        <v>670000</v>
      </c>
      <c r="F302" s="1">
        <v>394495</v>
      </c>
      <c r="G302" s="1">
        <f t="shared" si="8"/>
        <v>1064495</v>
      </c>
      <c r="H302" s="1">
        <v>2901281</v>
      </c>
      <c r="I302" s="1">
        <f t="shared" si="9"/>
        <v>3965776</v>
      </c>
    </row>
    <row r="303" spans="1:9" x14ac:dyDescent="0.35">
      <c r="A303" t="s">
        <v>181</v>
      </c>
      <c r="B303" s="1" t="s">
        <v>182</v>
      </c>
      <c r="C303" s="1">
        <v>2001</v>
      </c>
      <c r="D303" s="1">
        <v>2003</v>
      </c>
      <c r="E303" s="1">
        <v>630000</v>
      </c>
      <c r="F303" s="1">
        <v>379085</v>
      </c>
      <c r="G303" s="1">
        <f t="shared" si="8"/>
        <v>1009085</v>
      </c>
      <c r="H303" s="1">
        <v>3203471</v>
      </c>
      <c r="I303" s="1">
        <f t="shared" si="9"/>
        <v>4212556</v>
      </c>
    </row>
    <row r="304" spans="1:9" x14ac:dyDescent="0.35">
      <c r="A304" t="s">
        <v>181</v>
      </c>
      <c r="B304" s="1" t="s">
        <v>182</v>
      </c>
      <c r="C304" s="1">
        <v>2001</v>
      </c>
      <c r="D304" s="1">
        <v>2004</v>
      </c>
      <c r="E304" s="1">
        <v>605000</v>
      </c>
      <c r="F304" s="1">
        <v>355460</v>
      </c>
      <c r="G304" s="1">
        <f t="shared" ref="G304:G367" si="10">F304+E304</f>
        <v>960460</v>
      </c>
      <c r="H304" s="1">
        <v>2934218</v>
      </c>
      <c r="I304" s="1">
        <f t="shared" si="9"/>
        <v>3894678</v>
      </c>
    </row>
    <row r="305" spans="1:9" x14ac:dyDescent="0.35">
      <c r="A305" t="s">
        <v>181</v>
      </c>
      <c r="B305" s="1" t="s">
        <v>182</v>
      </c>
      <c r="C305" s="1">
        <v>2001</v>
      </c>
      <c r="D305" s="1">
        <v>2005</v>
      </c>
      <c r="E305" s="1">
        <v>565000</v>
      </c>
      <c r="F305" s="1">
        <v>331260</v>
      </c>
      <c r="G305" s="1">
        <f t="shared" si="10"/>
        <v>896260</v>
      </c>
      <c r="H305" s="1">
        <v>2945008</v>
      </c>
      <c r="I305" s="1">
        <f t="shared" si="9"/>
        <v>3841268</v>
      </c>
    </row>
    <row r="306" spans="1:9" x14ac:dyDescent="0.35">
      <c r="A306" t="s">
        <v>181</v>
      </c>
      <c r="B306" s="1" t="s">
        <v>182</v>
      </c>
      <c r="C306" s="1">
        <v>2001</v>
      </c>
      <c r="D306" s="1">
        <v>2006</v>
      </c>
      <c r="E306" s="1">
        <v>745000</v>
      </c>
      <c r="F306" s="1">
        <v>308660</v>
      </c>
      <c r="G306" s="1">
        <f t="shared" si="10"/>
        <v>1053660</v>
      </c>
      <c r="H306" s="1">
        <v>2935638</v>
      </c>
      <c r="I306" s="1">
        <f t="shared" si="9"/>
        <v>3989298</v>
      </c>
    </row>
    <row r="307" spans="1:9" x14ac:dyDescent="0.35">
      <c r="A307" t="s">
        <v>181</v>
      </c>
      <c r="B307" s="1" t="s">
        <v>182</v>
      </c>
      <c r="C307" s="1">
        <v>2001</v>
      </c>
      <c r="D307" s="1">
        <v>2007</v>
      </c>
      <c r="E307" s="1">
        <v>555000</v>
      </c>
      <c r="F307" s="1">
        <v>278860</v>
      </c>
      <c r="G307" s="1">
        <f t="shared" si="10"/>
        <v>833860</v>
      </c>
      <c r="H307" s="1">
        <v>2951160</v>
      </c>
      <c r="I307" s="1">
        <f t="shared" si="9"/>
        <v>3785020</v>
      </c>
    </row>
    <row r="308" spans="1:9" x14ac:dyDescent="0.35">
      <c r="A308" t="s">
        <v>181</v>
      </c>
      <c r="B308" s="1" t="s">
        <v>182</v>
      </c>
      <c r="C308" s="1">
        <v>2001</v>
      </c>
      <c r="D308" s="1">
        <v>2008</v>
      </c>
      <c r="E308" s="1">
        <v>575000</v>
      </c>
      <c r="F308" s="1">
        <v>259435</v>
      </c>
      <c r="G308" s="1">
        <f t="shared" si="10"/>
        <v>834435</v>
      </c>
      <c r="H308" s="1">
        <v>2371060</v>
      </c>
      <c r="I308" s="1">
        <f t="shared" si="9"/>
        <v>3205495</v>
      </c>
    </row>
    <row r="309" spans="1:9" x14ac:dyDescent="0.35">
      <c r="A309" t="s">
        <v>181</v>
      </c>
      <c r="B309" s="1" t="s">
        <v>182</v>
      </c>
      <c r="C309" s="1">
        <v>2001</v>
      </c>
      <c r="D309" s="1">
        <v>2009</v>
      </c>
      <c r="E309" s="1">
        <v>600000</v>
      </c>
      <c r="F309" s="1">
        <v>237873</v>
      </c>
      <c r="G309" s="1">
        <f t="shared" si="10"/>
        <v>837873</v>
      </c>
      <c r="H309" s="1">
        <v>2164553</v>
      </c>
      <c r="I309" s="1">
        <f t="shared" si="9"/>
        <v>3002426</v>
      </c>
    </row>
    <row r="310" spans="1:9" x14ac:dyDescent="0.35">
      <c r="A310" t="s">
        <v>181</v>
      </c>
      <c r="B310" s="1" t="s">
        <v>182</v>
      </c>
      <c r="C310" s="1">
        <v>2001</v>
      </c>
      <c r="D310" s="1">
        <v>2010</v>
      </c>
      <c r="E310" s="1">
        <v>625000</v>
      </c>
      <c r="F310" s="1">
        <v>214473</v>
      </c>
      <c r="G310" s="1">
        <f t="shared" si="10"/>
        <v>839473</v>
      </c>
      <c r="H310" s="1">
        <v>2165668</v>
      </c>
      <c r="I310" s="1">
        <f t="shared" si="9"/>
        <v>3005141</v>
      </c>
    </row>
    <row r="311" spans="1:9" x14ac:dyDescent="0.35">
      <c r="A311" t="s">
        <v>181</v>
      </c>
      <c r="B311" s="1" t="s">
        <v>182</v>
      </c>
      <c r="C311" s="1">
        <v>2001</v>
      </c>
      <c r="D311" s="1">
        <v>2011</v>
      </c>
      <c r="E311" s="1">
        <v>650000</v>
      </c>
      <c r="F311" s="1">
        <v>189473</v>
      </c>
      <c r="G311" s="1">
        <f t="shared" si="10"/>
        <v>839473</v>
      </c>
      <c r="H311" s="1">
        <v>1626830</v>
      </c>
      <c r="I311" s="1">
        <f t="shared" si="9"/>
        <v>2466303</v>
      </c>
    </row>
    <row r="312" spans="1:9" x14ac:dyDescent="0.35">
      <c r="A312" t="s">
        <v>181</v>
      </c>
      <c r="B312" s="1" t="s">
        <v>182</v>
      </c>
      <c r="C312" s="1">
        <v>2001</v>
      </c>
      <c r="D312" s="1">
        <v>2012</v>
      </c>
      <c r="E312" s="1">
        <v>670000</v>
      </c>
      <c r="F312" s="1">
        <v>162823</v>
      </c>
      <c r="G312" s="1">
        <f t="shared" si="10"/>
        <v>832823</v>
      </c>
      <c r="H312" s="1">
        <v>1628115</v>
      </c>
      <c r="I312" s="1">
        <f t="shared" si="9"/>
        <v>2460938</v>
      </c>
    </row>
    <row r="313" spans="1:9" x14ac:dyDescent="0.35">
      <c r="A313" t="s">
        <v>181</v>
      </c>
      <c r="B313" s="1" t="s">
        <v>182</v>
      </c>
      <c r="C313" s="1">
        <v>2001</v>
      </c>
      <c r="D313" s="1">
        <v>2013</v>
      </c>
      <c r="E313" s="1">
        <v>705000</v>
      </c>
      <c r="F313" s="1">
        <v>134683</v>
      </c>
      <c r="G313" s="1">
        <f t="shared" si="10"/>
        <v>839683</v>
      </c>
      <c r="H313" s="1">
        <v>1620893</v>
      </c>
      <c r="I313" s="1">
        <f t="shared" si="9"/>
        <v>2460576</v>
      </c>
    </row>
    <row r="314" spans="1:9" x14ac:dyDescent="0.35">
      <c r="A314" t="s">
        <v>181</v>
      </c>
      <c r="B314" s="1" t="s">
        <v>182</v>
      </c>
      <c r="C314" s="1">
        <v>2001</v>
      </c>
      <c r="D314" s="1">
        <v>2014</v>
      </c>
      <c r="E314" s="1">
        <v>740000</v>
      </c>
      <c r="F314" s="1">
        <v>104368</v>
      </c>
      <c r="G314" s="1">
        <f t="shared" si="10"/>
        <v>844368</v>
      </c>
      <c r="H314" s="1">
        <v>280163</v>
      </c>
      <c r="I314" s="1">
        <f t="shared" si="9"/>
        <v>1124531</v>
      </c>
    </row>
    <row r="315" spans="1:9" x14ac:dyDescent="0.35">
      <c r="A315" t="s">
        <v>181</v>
      </c>
      <c r="B315" s="1" t="s">
        <v>182</v>
      </c>
      <c r="C315" s="1">
        <v>2001</v>
      </c>
      <c r="D315" s="1">
        <v>2015</v>
      </c>
      <c r="E315" s="1">
        <v>765000</v>
      </c>
      <c r="F315" s="1">
        <v>71808</v>
      </c>
      <c r="G315" s="1">
        <f t="shared" si="10"/>
        <v>836808</v>
      </c>
      <c r="H315" s="1">
        <v>280728</v>
      </c>
      <c r="I315" s="1">
        <f t="shared" si="9"/>
        <v>1117536</v>
      </c>
    </row>
    <row r="316" spans="1:9" x14ac:dyDescent="0.35">
      <c r="A316" t="s">
        <v>181</v>
      </c>
      <c r="B316" s="1" t="s">
        <v>182</v>
      </c>
      <c r="C316" s="1">
        <v>2001</v>
      </c>
      <c r="D316" s="1">
        <v>2016</v>
      </c>
      <c r="E316" s="1">
        <v>800000</v>
      </c>
      <c r="F316" s="1">
        <v>37000</v>
      </c>
      <c r="G316" s="1">
        <f t="shared" si="10"/>
        <v>837000</v>
      </c>
      <c r="H316" s="1">
        <v>280685</v>
      </c>
      <c r="I316" s="1">
        <f t="shared" si="9"/>
        <v>1117685</v>
      </c>
    </row>
    <row r="317" spans="1:9" x14ac:dyDescent="0.35">
      <c r="A317" t="s">
        <v>181</v>
      </c>
      <c r="B317" s="1" t="s">
        <v>182</v>
      </c>
      <c r="C317" s="1">
        <v>2001</v>
      </c>
      <c r="D317" s="1">
        <v>2017</v>
      </c>
      <c r="G317" s="1">
        <f t="shared" si="10"/>
        <v>0</v>
      </c>
      <c r="H317" s="1">
        <v>280025</v>
      </c>
      <c r="I317" s="1">
        <f t="shared" si="9"/>
        <v>280025</v>
      </c>
    </row>
    <row r="318" spans="1:9" x14ac:dyDescent="0.35">
      <c r="A318" t="s">
        <v>181</v>
      </c>
      <c r="B318" s="1" t="s">
        <v>182</v>
      </c>
      <c r="C318" s="1">
        <v>2001</v>
      </c>
      <c r="D318" s="1">
        <v>2018</v>
      </c>
      <c r="G318" s="1">
        <f t="shared" si="10"/>
        <v>0</v>
      </c>
      <c r="H318" s="1">
        <v>283630</v>
      </c>
      <c r="I318" s="1">
        <f t="shared" si="9"/>
        <v>283630</v>
      </c>
    </row>
    <row r="319" spans="1:9" x14ac:dyDescent="0.35">
      <c r="A319" t="s">
        <v>181</v>
      </c>
      <c r="B319" s="1" t="s">
        <v>182</v>
      </c>
      <c r="C319" s="1">
        <v>2001</v>
      </c>
      <c r="D319" s="1">
        <v>2019</v>
      </c>
      <c r="G319" s="1">
        <f t="shared" si="10"/>
        <v>0</v>
      </c>
      <c r="H319" s="1">
        <v>281440</v>
      </c>
      <c r="I319" s="1">
        <f t="shared" si="9"/>
        <v>281440</v>
      </c>
    </row>
    <row r="320" spans="1:9" x14ac:dyDescent="0.35">
      <c r="A320" t="s">
        <v>181</v>
      </c>
      <c r="B320" s="1" t="s">
        <v>182</v>
      </c>
      <c r="C320" s="1">
        <v>2001</v>
      </c>
      <c r="D320" s="1">
        <v>2020</v>
      </c>
      <c r="G320" s="1">
        <f t="shared" si="10"/>
        <v>0</v>
      </c>
      <c r="H320" s="1">
        <v>283600</v>
      </c>
      <c r="I320" s="1">
        <f t="shared" si="9"/>
        <v>283600</v>
      </c>
    </row>
    <row r="321" spans="1:9" x14ac:dyDescent="0.35">
      <c r="A321" t="s">
        <v>181</v>
      </c>
      <c r="B321" s="1" t="s">
        <v>182</v>
      </c>
      <c r="C321" s="1">
        <v>2001</v>
      </c>
      <c r="D321" s="1">
        <v>2021</v>
      </c>
      <c r="G321" s="1">
        <f t="shared" si="10"/>
        <v>0</v>
      </c>
      <c r="H321" s="1">
        <v>279575</v>
      </c>
      <c r="I321" s="1">
        <f>SUM(H321,G321)</f>
        <v>279575</v>
      </c>
    </row>
    <row r="322" spans="1:9" x14ac:dyDescent="0.35">
      <c r="A322" t="s">
        <v>181</v>
      </c>
      <c r="B322" s="1" t="s">
        <v>182</v>
      </c>
      <c r="C322" s="1">
        <v>1999</v>
      </c>
      <c r="D322" s="1">
        <v>1999</v>
      </c>
      <c r="E322" s="1">
        <v>220000</v>
      </c>
      <c r="F322" s="1">
        <v>362152</v>
      </c>
      <c r="G322" s="1">
        <f t="shared" si="10"/>
        <v>582152</v>
      </c>
      <c r="H322" s="1">
        <v>2910202</v>
      </c>
      <c r="I322" s="1">
        <f>SUM(H322,G322)</f>
        <v>3492354</v>
      </c>
    </row>
    <row r="323" spans="1:9" x14ac:dyDescent="0.35">
      <c r="A323" t="s">
        <v>181</v>
      </c>
      <c r="B323" s="1" t="s">
        <v>182</v>
      </c>
      <c r="C323" s="1">
        <v>1999</v>
      </c>
      <c r="D323" s="1">
        <v>2000</v>
      </c>
      <c r="E323" s="1">
        <v>535000</v>
      </c>
      <c r="F323" s="1">
        <v>388255</v>
      </c>
      <c r="G323" s="1">
        <f t="shared" si="10"/>
        <v>923255</v>
      </c>
      <c r="H323" s="1">
        <v>3018209</v>
      </c>
      <c r="I323" s="1">
        <f t="shared" ref="I323:I357" si="11">SUM(H323,G323)</f>
        <v>3941464</v>
      </c>
    </row>
    <row r="324" spans="1:9" x14ac:dyDescent="0.35">
      <c r="A324" t="s">
        <v>181</v>
      </c>
      <c r="B324" s="1" t="s">
        <v>182</v>
      </c>
      <c r="C324" s="1">
        <v>1999</v>
      </c>
      <c r="D324" s="1">
        <v>2001</v>
      </c>
      <c r="E324" s="1">
        <v>555000</v>
      </c>
      <c r="F324" s="1">
        <v>370065</v>
      </c>
      <c r="G324" s="1">
        <f t="shared" si="10"/>
        <v>925065</v>
      </c>
      <c r="H324" s="1">
        <v>3025164</v>
      </c>
      <c r="I324" s="1">
        <f t="shared" si="11"/>
        <v>3950229</v>
      </c>
    </row>
    <row r="325" spans="1:9" x14ac:dyDescent="0.35">
      <c r="A325" t="s">
        <v>181</v>
      </c>
      <c r="B325" s="1" t="s">
        <v>182</v>
      </c>
      <c r="C325" s="1">
        <v>1999</v>
      </c>
      <c r="D325" s="1">
        <v>2002</v>
      </c>
      <c r="E325" s="1">
        <v>570000</v>
      </c>
      <c r="F325" s="1">
        <v>350640</v>
      </c>
      <c r="G325" s="1">
        <f t="shared" si="10"/>
        <v>920640</v>
      </c>
      <c r="H325" s="1">
        <v>2817852</v>
      </c>
      <c r="I325" s="1">
        <f t="shared" si="11"/>
        <v>3738492</v>
      </c>
    </row>
    <row r="326" spans="1:9" x14ac:dyDescent="0.35">
      <c r="A326" t="s">
        <v>181</v>
      </c>
      <c r="B326" s="1" t="s">
        <v>182</v>
      </c>
      <c r="C326" s="1">
        <v>1999</v>
      </c>
      <c r="D326" s="1">
        <v>2003</v>
      </c>
      <c r="E326" s="1">
        <v>590000</v>
      </c>
      <c r="F326" s="1">
        <v>330120</v>
      </c>
      <c r="G326" s="1">
        <f t="shared" si="10"/>
        <v>920120</v>
      </c>
      <c r="H326" s="1">
        <v>3018147</v>
      </c>
      <c r="I326" s="1">
        <f t="shared" si="11"/>
        <v>3938267</v>
      </c>
    </row>
    <row r="327" spans="1:9" x14ac:dyDescent="0.35">
      <c r="A327" t="s">
        <v>181</v>
      </c>
      <c r="B327" s="1" t="s">
        <v>182</v>
      </c>
      <c r="C327" s="1">
        <v>1999</v>
      </c>
      <c r="D327" s="1">
        <v>2004</v>
      </c>
      <c r="E327" s="1">
        <v>610000</v>
      </c>
      <c r="F327" s="1">
        <v>307995</v>
      </c>
      <c r="G327" s="1">
        <f t="shared" si="10"/>
        <v>917995</v>
      </c>
      <c r="H327" s="1">
        <v>2706512</v>
      </c>
      <c r="I327" s="1">
        <f t="shared" si="11"/>
        <v>3624507</v>
      </c>
    </row>
    <row r="328" spans="1:9" x14ac:dyDescent="0.35">
      <c r="A328" t="s">
        <v>181</v>
      </c>
      <c r="B328" s="1" t="s">
        <v>182</v>
      </c>
      <c r="C328" s="1">
        <v>1999</v>
      </c>
      <c r="D328" s="1">
        <v>2005</v>
      </c>
      <c r="E328" s="1">
        <v>640000</v>
      </c>
      <c r="F328" s="1">
        <v>284510</v>
      </c>
      <c r="G328" s="1">
        <f t="shared" si="10"/>
        <v>924510</v>
      </c>
      <c r="H328" s="1">
        <v>2641650</v>
      </c>
      <c r="I328" s="1">
        <f t="shared" si="11"/>
        <v>3566160</v>
      </c>
    </row>
    <row r="329" spans="1:9" x14ac:dyDescent="0.35">
      <c r="A329" t="s">
        <v>181</v>
      </c>
      <c r="B329" s="1" t="s">
        <v>182</v>
      </c>
      <c r="C329" s="1">
        <v>1999</v>
      </c>
      <c r="D329" s="1">
        <v>2006</v>
      </c>
      <c r="E329" s="1">
        <v>660000</v>
      </c>
      <c r="F329" s="1">
        <v>259550</v>
      </c>
      <c r="G329" s="1">
        <f t="shared" si="10"/>
        <v>919550</v>
      </c>
      <c r="H329" s="1">
        <v>2794048</v>
      </c>
      <c r="I329" s="1">
        <f t="shared" si="11"/>
        <v>3713598</v>
      </c>
    </row>
    <row r="330" spans="1:9" x14ac:dyDescent="0.35">
      <c r="A330" t="s">
        <v>181</v>
      </c>
      <c r="B330" s="1" t="s">
        <v>182</v>
      </c>
      <c r="C330" s="1">
        <v>1999</v>
      </c>
      <c r="D330" s="1">
        <v>2007</v>
      </c>
      <c r="E330" s="1">
        <v>690000</v>
      </c>
      <c r="F330" s="1">
        <v>233150</v>
      </c>
      <c r="G330" s="1">
        <f t="shared" si="10"/>
        <v>923150</v>
      </c>
      <c r="H330" s="1">
        <v>2584260</v>
      </c>
      <c r="I330" s="1">
        <f t="shared" si="11"/>
        <v>3507410</v>
      </c>
    </row>
    <row r="331" spans="1:9" x14ac:dyDescent="0.35">
      <c r="A331" t="s">
        <v>181</v>
      </c>
      <c r="B331" s="1" t="s">
        <v>182</v>
      </c>
      <c r="C331" s="1">
        <v>1999</v>
      </c>
      <c r="D331" s="1">
        <v>2008</v>
      </c>
      <c r="E331" s="1">
        <v>720000</v>
      </c>
      <c r="F331" s="1">
        <v>204860</v>
      </c>
      <c r="G331" s="1">
        <f t="shared" si="10"/>
        <v>924860</v>
      </c>
      <c r="H331" s="1">
        <v>2002765</v>
      </c>
      <c r="I331" s="1">
        <f t="shared" si="11"/>
        <v>2927625</v>
      </c>
    </row>
    <row r="332" spans="1:9" x14ac:dyDescent="0.35">
      <c r="A332" t="s">
        <v>181</v>
      </c>
      <c r="B332" s="1" t="s">
        <v>182</v>
      </c>
      <c r="C332" s="1">
        <v>1999</v>
      </c>
      <c r="D332" s="1">
        <v>2009</v>
      </c>
      <c r="E332" s="1">
        <v>740000</v>
      </c>
      <c r="F332" s="1">
        <v>174980</v>
      </c>
      <c r="G332" s="1">
        <f t="shared" si="10"/>
        <v>914980</v>
      </c>
      <c r="H332" s="1">
        <v>1819310</v>
      </c>
      <c r="I332" s="1">
        <f t="shared" si="11"/>
        <v>2734290</v>
      </c>
    </row>
    <row r="333" spans="1:9" x14ac:dyDescent="0.35">
      <c r="A333" t="s">
        <v>181</v>
      </c>
      <c r="B333" s="1" t="s">
        <v>182</v>
      </c>
      <c r="C333" s="1">
        <v>1999</v>
      </c>
      <c r="D333" s="1">
        <v>2010</v>
      </c>
      <c r="E333" s="1">
        <v>775000</v>
      </c>
      <c r="F333" s="1">
        <v>143900</v>
      </c>
      <c r="G333" s="1">
        <f t="shared" si="10"/>
        <v>918900</v>
      </c>
      <c r="H333" s="1">
        <v>1819670</v>
      </c>
      <c r="I333" s="1">
        <f t="shared" si="11"/>
        <v>2738570</v>
      </c>
    </row>
    <row r="334" spans="1:9" x14ac:dyDescent="0.35">
      <c r="A334" t="s">
        <v>181</v>
      </c>
      <c r="B334" s="1" t="s">
        <v>182</v>
      </c>
      <c r="C334" s="1">
        <v>1999</v>
      </c>
      <c r="D334" s="1">
        <v>2011</v>
      </c>
      <c r="E334" s="1">
        <v>815000</v>
      </c>
      <c r="F334" s="1">
        <v>110963</v>
      </c>
      <c r="G334" s="1">
        <f t="shared" si="10"/>
        <v>925963</v>
      </c>
      <c r="H334" s="1">
        <v>1261040</v>
      </c>
      <c r="I334" s="1">
        <f t="shared" si="11"/>
        <v>2187003</v>
      </c>
    </row>
    <row r="335" spans="1:9" x14ac:dyDescent="0.35">
      <c r="A335" t="s">
        <v>181</v>
      </c>
      <c r="B335" s="1" t="s">
        <v>182</v>
      </c>
      <c r="C335" s="1">
        <v>1999</v>
      </c>
      <c r="D335" s="1">
        <v>2012</v>
      </c>
      <c r="E335" s="1">
        <v>845000</v>
      </c>
      <c r="F335" s="1">
        <v>75918</v>
      </c>
      <c r="G335" s="1">
        <f t="shared" si="10"/>
        <v>920918</v>
      </c>
      <c r="H335" s="1">
        <v>1262190</v>
      </c>
      <c r="I335" s="1">
        <f t="shared" si="11"/>
        <v>2183108</v>
      </c>
    </row>
    <row r="336" spans="1:9" x14ac:dyDescent="0.35">
      <c r="A336" t="s">
        <v>181</v>
      </c>
      <c r="B336" s="1" t="s">
        <v>182</v>
      </c>
      <c r="C336" s="1">
        <v>1999</v>
      </c>
      <c r="D336" s="1">
        <v>2013</v>
      </c>
      <c r="E336" s="1">
        <v>880000</v>
      </c>
      <c r="F336" s="1">
        <v>39160</v>
      </c>
      <c r="G336" s="1">
        <f t="shared" si="10"/>
        <v>919160</v>
      </c>
      <c r="H336" s="1">
        <v>1265345</v>
      </c>
      <c r="I336" s="1">
        <f t="shared" si="11"/>
        <v>2184505</v>
      </c>
    </row>
    <row r="337" spans="1:9" x14ac:dyDescent="0.35">
      <c r="A337" t="s">
        <v>181</v>
      </c>
      <c r="B337" s="1" t="s">
        <v>182</v>
      </c>
      <c r="C337" s="1">
        <v>1999</v>
      </c>
      <c r="D337" s="1">
        <v>2014</v>
      </c>
      <c r="G337" s="1">
        <f t="shared" si="10"/>
        <v>0</v>
      </c>
      <c r="H337" s="1">
        <v>845125</v>
      </c>
      <c r="I337" s="1">
        <f t="shared" si="11"/>
        <v>845125</v>
      </c>
    </row>
    <row r="338" spans="1:9" x14ac:dyDescent="0.35">
      <c r="A338" t="s">
        <v>181</v>
      </c>
      <c r="B338" s="1" t="s">
        <v>182</v>
      </c>
      <c r="C338" s="1">
        <v>1999</v>
      </c>
      <c r="D338" s="1">
        <v>2015</v>
      </c>
      <c r="G338" s="1">
        <f t="shared" si="10"/>
        <v>0</v>
      </c>
      <c r="H338" s="1">
        <v>840525</v>
      </c>
      <c r="I338" s="1">
        <f t="shared" si="11"/>
        <v>840525</v>
      </c>
    </row>
    <row r="339" spans="1:9" x14ac:dyDescent="0.35">
      <c r="A339" t="s">
        <v>181</v>
      </c>
      <c r="B339" s="1" t="s">
        <v>182</v>
      </c>
      <c r="C339" s="1">
        <v>1999</v>
      </c>
      <c r="D339" s="1">
        <v>2016</v>
      </c>
      <c r="G339" s="1">
        <f t="shared" si="10"/>
        <v>0</v>
      </c>
      <c r="H339" s="1">
        <v>844000</v>
      </c>
      <c r="I339" s="1">
        <f t="shared" si="11"/>
        <v>844000</v>
      </c>
    </row>
    <row r="340" spans="1:9" x14ac:dyDescent="0.35">
      <c r="A340" t="s">
        <v>181</v>
      </c>
      <c r="B340" s="1" t="s">
        <v>182</v>
      </c>
      <c r="C340" s="1">
        <v>1998</v>
      </c>
      <c r="D340" s="1">
        <v>1999</v>
      </c>
      <c r="E340" s="1">
        <v>900000</v>
      </c>
      <c r="F340" s="1">
        <v>385065</v>
      </c>
      <c r="G340" s="1">
        <f t="shared" si="10"/>
        <v>1285065</v>
      </c>
      <c r="H340" s="1">
        <v>2550452</v>
      </c>
      <c r="I340" s="1">
        <f t="shared" si="11"/>
        <v>3835517</v>
      </c>
    </row>
    <row r="341" spans="1:9" x14ac:dyDescent="0.35">
      <c r="A341" t="s">
        <v>181</v>
      </c>
      <c r="B341" s="1" t="s">
        <v>182</v>
      </c>
      <c r="C341" s="1">
        <v>1998</v>
      </c>
      <c r="D341" s="1">
        <v>2000</v>
      </c>
      <c r="E341" s="1">
        <v>905000</v>
      </c>
      <c r="F341" s="1">
        <v>355815</v>
      </c>
      <c r="G341" s="1">
        <f t="shared" si="10"/>
        <v>1260815</v>
      </c>
      <c r="H341" s="1">
        <v>2684309</v>
      </c>
      <c r="I341" s="1">
        <f t="shared" si="11"/>
        <v>3945124</v>
      </c>
    </row>
    <row r="342" spans="1:9" x14ac:dyDescent="0.35">
      <c r="A342" t="s">
        <v>181</v>
      </c>
      <c r="B342" s="1" t="s">
        <v>182</v>
      </c>
      <c r="C342" s="1">
        <v>1998</v>
      </c>
      <c r="D342" s="1">
        <v>2001</v>
      </c>
      <c r="E342" s="1">
        <v>935000</v>
      </c>
      <c r="F342" s="1">
        <v>323235</v>
      </c>
      <c r="G342" s="1">
        <f t="shared" si="10"/>
        <v>1258235</v>
      </c>
      <c r="H342" s="1">
        <v>2693684</v>
      </c>
      <c r="I342" s="1">
        <f t="shared" si="11"/>
        <v>3951919</v>
      </c>
    </row>
    <row r="343" spans="1:9" x14ac:dyDescent="0.35">
      <c r="A343" t="s">
        <v>181</v>
      </c>
      <c r="B343" s="1" t="s">
        <v>182</v>
      </c>
      <c r="C343" s="1">
        <v>1998</v>
      </c>
      <c r="D343" s="1">
        <v>2002</v>
      </c>
      <c r="E343" s="1">
        <v>730000</v>
      </c>
      <c r="F343" s="1">
        <v>289108</v>
      </c>
      <c r="G343" s="1">
        <f t="shared" si="10"/>
        <v>1019108</v>
      </c>
      <c r="H343" s="1">
        <v>2723749</v>
      </c>
      <c r="I343" s="1">
        <f t="shared" si="11"/>
        <v>3742857</v>
      </c>
    </row>
    <row r="344" spans="1:9" x14ac:dyDescent="0.35">
      <c r="A344" t="s">
        <v>181</v>
      </c>
      <c r="B344" s="1" t="s">
        <v>182</v>
      </c>
      <c r="C344" s="1">
        <v>1998</v>
      </c>
      <c r="D344" s="1">
        <v>2003</v>
      </c>
      <c r="E344" s="1">
        <v>1015000</v>
      </c>
      <c r="F344" s="1">
        <v>262098</v>
      </c>
      <c r="G344" s="1">
        <f t="shared" si="10"/>
        <v>1277098</v>
      </c>
      <c r="H344" s="1">
        <v>2662654</v>
      </c>
      <c r="I344" s="1">
        <f t="shared" si="11"/>
        <v>3939752</v>
      </c>
    </row>
    <row r="345" spans="1:9" x14ac:dyDescent="0.35">
      <c r="A345" t="s">
        <v>181</v>
      </c>
      <c r="B345" s="1" t="s">
        <v>182</v>
      </c>
      <c r="C345" s="1">
        <v>1998</v>
      </c>
      <c r="D345" s="1">
        <v>2004</v>
      </c>
      <c r="E345" s="1">
        <v>785000</v>
      </c>
      <c r="F345" s="1">
        <v>224035</v>
      </c>
      <c r="G345" s="1">
        <f t="shared" si="10"/>
        <v>1009035</v>
      </c>
      <c r="H345" s="1">
        <v>2619242</v>
      </c>
      <c r="I345" s="1">
        <f t="shared" si="11"/>
        <v>3628277</v>
      </c>
    </row>
    <row r="346" spans="1:9" x14ac:dyDescent="0.35">
      <c r="A346" t="s">
        <v>181</v>
      </c>
      <c r="B346" s="1" t="s">
        <v>182</v>
      </c>
      <c r="C346" s="1">
        <v>1998</v>
      </c>
      <c r="D346" s="1">
        <v>2005</v>
      </c>
      <c r="E346" s="1">
        <v>810000</v>
      </c>
      <c r="F346" s="1">
        <v>194205</v>
      </c>
      <c r="G346" s="1">
        <f t="shared" si="10"/>
        <v>1004205</v>
      </c>
      <c r="H346" s="1">
        <v>2562655</v>
      </c>
      <c r="I346" s="1">
        <f t="shared" si="11"/>
        <v>3566860</v>
      </c>
    </row>
    <row r="347" spans="1:9" x14ac:dyDescent="0.35">
      <c r="A347" t="s">
        <v>181</v>
      </c>
      <c r="B347" s="1" t="s">
        <v>182</v>
      </c>
      <c r="C347" s="1">
        <v>1998</v>
      </c>
      <c r="D347" s="1">
        <v>2006</v>
      </c>
      <c r="E347" s="1">
        <v>840000</v>
      </c>
      <c r="F347" s="1">
        <v>162615</v>
      </c>
      <c r="G347" s="1">
        <f t="shared" si="10"/>
        <v>1002615</v>
      </c>
      <c r="H347" s="1">
        <v>2713083</v>
      </c>
      <c r="I347" s="1">
        <f t="shared" si="11"/>
        <v>3715698</v>
      </c>
    </row>
    <row r="348" spans="1:9" x14ac:dyDescent="0.35">
      <c r="A348" t="s">
        <v>181</v>
      </c>
      <c r="B348" s="1" t="s">
        <v>182</v>
      </c>
      <c r="C348" s="1">
        <v>1998</v>
      </c>
      <c r="D348" s="1">
        <v>2007</v>
      </c>
      <c r="E348" s="1">
        <v>875000</v>
      </c>
      <c r="F348" s="1">
        <v>129015</v>
      </c>
      <c r="G348" s="1">
        <f t="shared" si="10"/>
        <v>1004015</v>
      </c>
      <c r="H348" s="1">
        <v>2506515</v>
      </c>
      <c r="I348" s="1">
        <f t="shared" si="11"/>
        <v>3510530</v>
      </c>
    </row>
    <row r="349" spans="1:9" x14ac:dyDescent="0.35">
      <c r="A349" t="s">
        <v>181</v>
      </c>
      <c r="B349" s="1" t="s">
        <v>182</v>
      </c>
      <c r="C349" s="1">
        <v>1998</v>
      </c>
      <c r="D349" s="1">
        <v>2008</v>
      </c>
      <c r="E349" s="1">
        <v>330000</v>
      </c>
      <c r="F349" s="1">
        <v>94015</v>
      </c>
      <c r="G349" s="1">
        <f t="shared" si="10"/>
        <v>424015</v>
      </c>
      <c r="H349" s="1">
        <v>2507270</v>
      </c>
      <c r="I349" s="1">
        <f t="shared" si="11"/>
        <v>2931285</v>
      </c>
    </row>
    <row r="350" spans="1:9" x14ac:dyDescent="0.35">
      <c r="A350" t="s">
        <v>181</v>
      </c>
      <c r="B350" s="1" t="s">
        <v>182</v>
      </c>
      <c r="C350" s="1">
        <v>1998</v>
      </c>
      <c r="D350" s="1">
        <v>2009</v>
      </c>
      <c r="E350" s="1">
        <v>345000</v>
      </c>
      <c r="F350" s="1">
        <v>80485</v>
      </c>
      <c r="G350" s="1">
        <f t="shared" si="10"/>
        <v>425485</v>
      </c>
      <c r="H350" s="1">
        <v>2312845</v>
      </c>
      <c r="I350" s="1">
        <f t="shared" si="11"/>
        <v>2738330</v>
      </c>
    </row>
    <row r="351" spans="1:9" x14ac:dyDescent="0.35">
      <c r="A351" t="s">
        <v>181</v>
      </c>
      <c r="B351" s="1" t="s">
        <v>182</v>
      </c>
      <c r="C351" s="1">
        <v>1998</v>
      </c>
      <c r="D351" s="1">
        <v>2010</v>
      </c>
      <c r="E351" s="1">
        <v>360000</v>
      </c>
      <c r="F351" s="1">
        <v>65995</v>
      </c>
      <c r="G351" s="1">
        <f t="shared" si="10"/>
        <v>425995</v>
      </c>
      <c r="H351" s="1">
        <v>2316945</v>
      </c>
      <c r="I351" s="1">
        <f t="shared" si="11"/>
        <v>2742940</v>
      </c>
    </row>
    <row r="352" spans="1:9" x14ac:dyDescent="0.35">
      <c r="A352" t="s">
        <v>181</v>
      </c>
      <c r="B352" s="1" t="s">
        <v>182</v>
      </c>
      <c r="C352" s="1">
        <v>1998</v>
      </c>
      <c r="D352" s="1">
        <v>2011</v>
      </c>
      <c r="E352" s="1">
        <v>370000</v>
      </c>
      <c r="F352" s="1">
        <v>50695</v>
      </c>
      <c r="G352" s="1">
        <f t="shared" si="10"/>
        <v>420695</v>
      </c>
      <c r="H352" s="1">
        <v>1770865</v>
      </c>
      <c r="I352" s="1">
        <f t="shared" si="11"/>
        <v>2191560</v>
      </c>
    </row>
    <row r="353" spans="1:9" x14ac:dyDescent="0.35">
      <c r="A353" t="s">
        <v>181</v>
      </c>
      <c r="B353" s="1" t="s">
        <v>182</v>
      </c>
      <c r="C353" s="1">
        <v>1998</v>
      </c>
      <c r="D353" s="1">
        <v>2012</v>
      </c>
      <c r="E353" s="1">
        <v>390000</v>
      </c>
      <c r="F353" s="1">
        <v>34785</v>
      </c>
      <c r="G353" s="1">
        <f t="shared" si="10"/>
        <v>424785</v>
      </c>
      <c r="H353" s="1">
        <v>1761325</v>
      </c>
      <c r="I353" s="1">
        <f t="shared" si="11"/>
        <v>2186110</v>
      </c>
    </row>
    <row r="354" spans="1:9" x14ac:dyDescent="0.35">
      <c r="A354" t="s">
        <v>181</v>
      </c>
      <c r="B354" s="1" t="s">
        <v>182</v>
      </c>
      <c r="C354" s="1">
        <v>1998</v>
      </c>
      <c r="D354" s="1">
        <v>2013</v>
      </c>
      <c r="E354" s="1">
        <v>405000</v>
      </c>
      <c r="F354" s="1">
        <v>17820</v>
      </c>
      <c r="G354" s="1">
        <f t="shared" si="10"/>
        <v>422820</v>
      </c>
      <c r="H354" s="1">
        <v>1763025</v>
      </c>
      <c r="I354" s="1">
        <f t="shared" si="11"/>
        <v>2185845</v>
      </c>
    </row>
    <row r="355" spans="1:9" x14ac:dyDescent="0.35">
      <c r="A355" t="s">
        <v>181</v>
      </c>
      <c r="B355" s="1" t="s">
        <v>182</v>
      </c>
      <c r="C355" s="1">
        <v>1998</v>
      </c>
      <c r="D355" s="1">
        <v>2014</v>
      </c>
      <c r="G355" s="1">
        <f t="shared" si="10"/>
        <v>0</v>
      </c>
      <c r="H355" s="1">
        <v>845125</v>
      </c>
      <c r="I355" s="1">
        <f t="shared" si="11"/>
        <v>845125</v>
      </c>
    </row>
    <row r="356" spans="1:9" x14ac:dyDescent="0.35">
      <c r="A356" t="s">
        <v>181</v>
      </c>
      <c r="B356" s="1" t="s">
        <v>182</v>
      </c>
      <c r="C356" s="1">
        <v>1998</v>
      </c>
      <c r="D356" s="1">
        <v>2015</v>
      </c>
      <c r="G356" s="1">
        <f t="shared" si="10"/>
        <v>0</v>
      </c>
      <c r="H356" s="1">
        <v>840525</v>
      </c>
      <c r="I356" s="1">
        <f t="shared" si="11"/>
        <v>840525</v>
      </c>
    </row>
    <row r="357" spans="1:9" x14ac:dyDescent="0.35">
      <c r="A357" t="s">
        <v>181</v>
      </c>
      <c r="B357" s="1" t="s">
        <v>182</v>
      </c>
      <c r="C357" s="1">
        <v>1998</v>
      </c>
      <c r="D357" s="1">
        <v>2016</v>
      </c>
      <c r="G357" s="1">
        <f t="shared" si="10"/>
        <v>0</v>
      </c>
      <c r="H357" s="1">
        <v>844000</v>
      </c>
      <c r="I357" s="1">
        <f t="shared" si="11"/>
        <v>844000</v>
      </c>
    </row>
    <row r="358" spans="1:9" x14ac:dyDescent="0.35">
      <c r="A358" t="s">
        <v>181</v>
      </c>
      <c r="B358" s="1" t="s">
        <v>182</v>
      </c>
      <c r="C358" s="1">
        <v>1996</v>
      </c>
      <c r="D358" s="1">
        <v>1996</v>
      </c>
      <c r="G358" s="1">
        <f t="shared" si="10"/>
        <v>0</v>
      </c>
      <c r="I358" s="1">
        <v>3285913</v>
      </c>
    </row>
    <row r="359" spans="1:9" x14ac:dyDescent="0.35">
      <c r="A359" t="s">
        <v>181</v>
      </c>
      <c r="B359" s="1" t="s">
        <v>182</v>
      </c>
      <c r="C359" s="1">
        <v>1996</v>
      </c>
      <c r="D359" s="1">
        <v>1997</v>
      </c>
      <c r="F359" s="1">
        <v>540860</v>
      </c>
      <c r="G359" s="1">
        <f t="shared" si="10"/>
        <v>540860</v>
      </c>
      <c r="I359" s="1">
        <v>4024967</v>
      </c>
    </row>
    <row r="360" spans="1:9" x14ac:dyDescent="0.35">
      <c r="A360" t="s">
        <v>181</v>
      </c>
      <c r="B360" s="1" t="s">
        <v>182</v>
      </c>
      <c r="C360" s="1">
        <v>1996</v>
      </c>
      <c r="D360" s="1">
        <v>1998</v>
      </c>
      <c r="E360" s="1">
        <v>205000</v>
      </c>
      <c r="F360" s="1">
        <v>499255</v>
      </c>
      <c r="G360" s="1">
        <f t="shared" si="10"/>
        <v>704255</v>
      </c>
      <c r="I360" s="1">
        <v>4244047</v>
      </c>
    </row>
    <row r="361" spans="1:9" x14ac:dyDescent="0.35">
      <c r="A361" t="s">
        <v>181</v>
      </c>
      <c r="B361" s="1" t="s">
        <v>182</v>
      </c>
      <c r="C361" s="1">
        <v>1996</v>
      </c>
      <c r="D361" s="1">
        <v>1999</v>
      </c>
      <c r="E361" s="1">
        <v>345000</v>
      </c>
      <c r="F361" s="1">
        <v>491055</v>
      </c>
      <c r="G361" s="1">
        <f t="shared" si="10"/>
        <v>836055</v>
      </c>
      <c r="I361" s="1">
        <v>4246395</v>
      </c>
    </row>
    <row r="362" spans="1:9" x14ac:dyDescent="0.35">
      <c r="A362" t="s">
        <v>181</v>
      </c>
      <c r="B362" s="1" t="s">
        <v>182</v>
      </c>
      <c r="C362" s="1">
        <v>1996</v>
      </c>
      <c r="D362" s="1">
        <v>2000</v>
      </c>
      <c r="E362" s="1">
        <v>355000</v>
      </c>
      <c r="F362" s="1">
        <v>476565</v>
      </c>
      <c r="G362" s="1">
        <f t="shared" si="10"/>
        <v>831565</v>
      </c>
      <c r="I362" s="1">
        <v>3945322</v>
      </c>
    </row>
    <row r="363" spans="1:9" x14ac:dyDescent="0.35">
      <c r="A363" t="s">
        <v>181</v>
      </c>
      <c r="B363" s="1" t="s">
        <v>182</v>
      </c>
      <c r="C363" s="1">
        <v>1996</v>
      </c>
      <c r="D363" s="1">
        <v>2001</v>
      </c>
      <c r="E363" s="1">
        <v>370000</v>
      </c>
      <c r="F363" s="1">
        <v>461300</v>
      </c>
      <c r="G363" s="1">
        <f t="shared" si="10"/>
        <v>831300</v>
      </c>
      <c r="I363" s="1">
        <v>3956057</v>
      </c>
    </row>
    <row r="364" spans="1:9" x14ac:dyDescent="0.35">
      <c r="A364" t="s">
        <v>181</v>
      </c>
      <c r="B364" s="1" t="s">
        <v>182</v>
      </c>
      <c r="C364" s="1">
        <v>1996</v>
      </c>
      <c r="D364" s="1">
        <v>2002</v>
      </c>
      <c r="E364" s="1">
        <v>390000</v>
      </c>
      <c r="F364" s="1">
        <v>445020</v>
      </c>
      <c r="G364" s="1">
        <f t="shared" si="10"/>
        <v>835020</v>
      </c>
      <c r="I364" s="1">
        <v>3744617</v>
      </c>
    </row>
    <row r="365" spans="1:9" x14ac:dyDescent="0.35">
      <c r="A365" t="s">
        <v>181</v>
      </c>
      <c r="B365" s="1" t="s">
        <v>182</v>
      </c>
      <c r="C365" s="1">
        <v>1996</v>
      </c>
      <c r="D365" s="1">
        <v>2003</v>
      </c>
      <c r="E365" s="1">
        <v>405000</v>
      </c>
      <c r="F365" s="1">
        <v>427275</v>
      </c>
      <c r="G365" s="1">
        <f t="shared" si="10"/>
        <v>832275</v>
      </c>
      <c r="I365" s="1">
        <v>3941302</v>
      </c>
    </row>
    <row r="366" spans="1:9" x14ac:dyDescent="0.35">
      <c r="A366" t="s">
        <v>181</v>
      </c>
      <c r="B366" s="1" t="s">
        <v>182</v>
      </c>
      <c r="C366" s="1">
        <v>1996</v>
      </c>
      <c r="D366" s="1">
        <v>2004</v>
      </c>
      <c r="E366" s="1">
        <v>425000</v>
      </c>
      <c r="F366" s="1">
        <v>408240</v>
      </c>
      <c r="G366" s="1">
        <f t="shared" si="10"/>
        <v>833240</v>
      </c>
      <c r="I366" s="1">
        <v>3628940</v>
      </c>
    </row>
    <row r="367" spans="1:9" x14ac:dyDescent="0.35">
      <c r="A367" t="s">
        <v>181</v>
      </c>
      <c r="B367" s="1" t="s">
        <v>182</v>
      </c>
      <c r="C367" s="1">
        <v>1996</v>
      </c>
      <c r="D367" s="1">
        <v>2005</v>
      </c>
      <c r="E367" s="1">
        <v>450000</v>
      </c>
      <c r="F367" s="1">
        <v>387840</v>
      </c>
      <c r="G367" s="1">
        <f t="shared" si="10"/>
        <v>837840</v>
      </c>
      <c r="I367" s="1">
        <v>3569323</v>
      </c>
    </row>
    <row r="368" spans="1:9" x14ac:dyDescent="0.35">
      <c r="A368" t="s">
        <v>181</v>
      </c>
      <c r="B368" s="1" t="s">
        <v>182</v>
      </c>
      <c r="C368" s="1">
        <v>1996</v>
      </c>
      <c r="D368" s="1">
        <v>2006</v>
      </c>
      <c r="E368" s="1">
        <v>470000</v>
      </c>
      <c r="F368" s="1">
        <v>365790</v>
      </c>
      <c r="G368" s="1">
        <f t="shared" ref="G368:G418" si="12">F368+E368</f>
        <v>835790</v>
      </c>
      <c r="I368" s="1">
        <v>37188866</v>
      </c>
    </row>
    <row r="369" spans="1:9" x14ac:dyDescent="0.35">
      <c r="A369" t="s">
        <v>181</v>
      </c>
      <c r="B369" s="1" t="s">
        <v>182</v>
      </c>
      <c r="C369" s="1">
        <v>1996</v>
      </c>
      <c r="D369" s="1">
        <v>2007</v>
      </c>
      <c r="E369" s="1">
        <v>495000</v>
      </c>
      <c r="F369" s="1">
        <v>342290</v>
      </c>
      <c r="G369" s="1">
        <f t="shared" si="12"/>
        <v>837290</v>
      </c>
      <c r="I369" s="1">
        <v>3513475</v>
      </c>
    </row>
    <row r="370" spans="1:9" x14ac:dyDescent="0.35">
      <c r="A370" t="s">
        <v>181</v>
      </c>
      <c r="B370" s="1" t="s">
        <v>182</v>
      </c>
      <c r="C370" s="1">
        <v>1996</v>
      </c>
      <c r="D370" s="1">
        <v>2008</v>
      </c>
      <c r="E370" s="1">
        <v>520000</v>
      </c>
      <c r="F370" s="1">
        <v>317045</v>
      </c>
      <c r="G370" s="1">
        <f t="shared" si="12"/>
        <v>837045</v>
      </c>
      <c r="I370" s="1">
        <v>2932330</v>
      </c>
    </row>
    <row r="371" spans="1:9" x14ac:dyDescent="0.35">
      <c r="A371" t="s">
        <v>181</v>
      </c>
      <c r="B371" s="1" t="s">
        <v>182</v>
      </c>
      <c r="C371" s="1">
        <v>1996</v>
      </c>
      <c r="D371" s="1">
        <v>2009</v>
      </c>
      <c r="E371" s="1">
        <v>550000</v>
      </c>
      <c r="F371" s="1">
        <v>290525</v>
      </c>
      <c r="G371" s="1">
        <f t="shared" si="12"/>
        <v>840525</v>
      </c>
      <c r="I371" s="1">
        <v>2742155</v>
      </c>
    </row>
    <row r="372" spans="1:9" x14ac:dyDescent="0.35">
      <c r="A372" t="s">
        <v>181</v>
      </c>
      <c r="B372" s="1" t="s">
        <v>182</v>
      </c>
      <c r="C372" s="1">
        <v>1996</v>
      </c>
      <c r="D372" s="1">
        <v>2010</v>
      </c>
      <c r="E372" s="1">
        <v>580000</v>
      </c>
      <c r="F372" s="1">
        <v>261375</v>
      </c>
      <c r="G372" s="1">
        <f t="shared" si="12"/>
        <v>841375</v>
      </c>
      <c r="I372" s="1">
        <v>2744505</v>
      </c>
    </row>
    <row r="373" spans="1:9" x14ac:dyDescent="0.35">
      <c r="A373" t="s">
        <v>181</v>
      </c>
      <c r="B373" s="1" t="s">
        <v>182</v>
      </c>
      <c r="C373" s="1">
        <v>1996</v>
      </c>
      <c r="D373" s="1">
        <v>2011</v>
      </c>
      <c r="E373" s="1">
        <v>610000</v>
      </c>
      <c r="F373" s="1">
        <v>230345</v>
      </c>
      <c r="G373" s="1">
        <f t="shared" si="12"/>
        <v>840345</v>
      </c>
      <c r="I373" s="1">
        <v>2195925</v>
      </c>
    </row>
    <row r="374" spans="1:9" x14ac:dyDescent="0.35">
      <c r="A374" t="s">
        <v>181</v>
      </c>
      <c r="B374" s="1" t="s">
        <v>182</v>
      </c>
      <c r="C374" s="1">
        <v>1996</v>
      </c>
      <c r="D374" s="1">
        <v>2012</v>
      </c>
      <c r="E374" s="1">
        <v>640000</v>
      </c>
      <c r="F374" s="1">
        <v>197405</v>
      </c>
      <c r="G374" s="1">
        <f t="shared" si="12"/>
        <v>837405</v>
      </c>
      <c r="I374" s="1">
        <v>2187405</v>
      </c>
    </row>
    <row r="375" spans="1:9" x14ac:dyDescent="0.35">
      <c r="A375" t="s">
        <v>181</v>
      </c>
      <c r="B375" s="1" t="s">
        <v>182</v>
      </c>
      <c r="C375" s="1">
        <v>1996</v>
      </c>
      <c r="D375" s="1">
        <v>2013</v>
      </c>
      <c r="E375" s="1">
        <v>680000</v>
      </c>
      <c r="F375" s="1">
        <v>162525</v>
      </c>
      <c r="G375" s="1">
        <f t="shared" si="12"/>
        <v>842525</v>
      </c>
      <c r="I375" s="1">
        <v>2189085</v>
      </c>
    </row>
    <row r="376" spans="1:9" x14ac:dyDescent="0.35">
      <c r="A376" t="s">
        <v>181</v>
      </c>
      <c r="B376" s="1" t="s">
        <v>182</v>
      </c>
      <c r="C376" s="1">
        <v>1996</v>
      </c>
      <c r="D376" s="1">
        <v>2014</v>
      </c>
      <c r="E376" s="1">
        <v>720000</v>
      </c>
      <c r="F376" s="1">
        <v>125125</v>
      </c>
      <c r="G376" s="1">
        <f t="shared" si="12"/>
        <v>845125</v>
      </c>
      <c r="I376" s="1">
        <v>845125</v>
      </c>
    </row>
    <row r="377" spans="1:9" x14ac:dyDescent="0.35">
      <c r="A377" t="s">
        <v>181</v>
      </c>
      <c r="B377" s="1" t="s">
        <v>182</v>
      </c>
      <c r="C377" s="1">
        <v>1996</v>
      </c>
      <c r="D377" s="1">
        <v>2015</v>
      </c>
      <c r="E377" s="1">
        <v>755000</v>
      </c>
      <c r="F377" s="1">
        <v>85525</v>
      </c>
      <c r="G377" s="1">
        <f t="shared" si="12"/>
        <v>840525</v>
      </c>
      <c r="I377" s="1">
        <v>840525</v>
      </c>
    </row>
    <row r="378" spans="1:9" x14ac:dyDescent="0.35">
      <c r="A378" t="s">
        <v>181</v>
      </c>
      <c r="B378" s="1" t="s">
        <v>182</v>
      </c>
      <c r="C378" s="1">
        <v>1995</v>
      </c>
      <c r="D378" s="1">
        <v>2016</v>
      </c>
      <c r="E378" s="1">
        <v>800000</v>
      </c>
      <c r="F378" s="1">
        <v>44000</v>
      </c>
      <c r="G378" s="1">
        <f t="shared" si="12"/>
        <v>844000</v>
      </c>
      <c r="I378" s="1">
        <v>844000</v>
      </c>
    </row>
    <row r="379" spans="1:9" x14ac:dyDescent="0.35">
      <c r="A379" t="s">
        <v>181</v>
      </c>
      <c r="B379" s="1" t="s">
        <v>182</v>
      </c>
      <c r="C379" s="1">
        <v>1995</v>
      </c>
      <c r="D379" s="1">
        <v>1995</v>
      </c>
      <c r="G379" s="1">
        <f t="shared" si="12"/>
        <v>0</v>
      </c>
      <c r="I379" s="1">
        <v>2188516</v>
      </c>
    </row>
    <row r="380" spans="1:9" x14ac:dyDescent="0.35">
      <c r="A380" t="s">
        <v>181</v>
      </c>
      <c r="B380" s="1" t="s">
        <v>182</v>
      </c>
      <c r="C380" s="1">
        <v>1995</v>
      </c>
      <c r="D380" s="1">
        <v>1996</v>
      </c>
      <c r="E380" s="1">
        <v>100000</v>
      </c>
      <c r="F380" s="1">
        <v>361762</v>
      </c>
      <c r="G380" s="1">
        <f t="shared" si="12"/>
        <v>461762</v>
      </c>
      <c r="I380" s="1">
        <v>3285913</v>
      </c>
    </row>
    <row r="381" spans="1:9" x14ac:dyDescent="0.35">
      <c r="A381" t="s">
        <v>181</v>
      </c>
      <c r="B381" s="1" t="s">
        <v>182</v>
      </c>
      <c r="C381" s="1">
        <v>1995</v>
      </c>
      <c r="D381" s="1">
        <v>1997</v>
      </c>
      <c r="E381" s="1">
        <v>400000</v>
      </c>
      <c r="F381" s="1">
        <v>330284</v>
      </c>
      <c r="G381" s="1">
        <f t="shared" si="12"/>
        <v>730284</v>
      </c>
      <c r="I381" s="1">
        <v>3484107</v>
      </c>
    </row>
    <row r="382" spans="1:9" x14ac:dyDescent="0.35">
      <c r="A382" t="s">
        <v>181</v>
      </c>
      <c r="B382" s="1" t="s">
        <v>182</v>
      </c>
      <c r="C382" s="1">
        <v>1995</v>
      </c>
      <c r="D382" s="1">
        <v>1998</v>
      </c>
      <c r="E382" s="1">
        <v>410000</v>
      </c>
      <c r="F382" s="1">
        <v>315284</v>
      </c>
      <c r="G382" s="1">
        <f t="shared" si="12"/>
        <v>725284</v>
      </c>
      <c r="I382" s="1">
        <v>3539792</v>
      </c>
    </row>
    <row r="383" spans="1:9" x14ac:dyDescent="0.35">
      <c r="A383" t="s">
        <v>181</v>
      </c>
      <c r="B383" s="1" t="s">
        <v>182</v>
      </c>
      <c r="C383" s="1">
        <v>1995</v>
      </c>
      <c r="D383" s="1">
        <v>1999</v>
      </c>
      <c r="E383" s="1">
        <v>430000</v>
      </c>
      <c r="F383" s="1">
        <v>298884</v>
      </c>
      <c r="G383" s="1">
        <f t="shared" si="12"/>
        <v>728884</v>
      </c>
      <c r="I383" s="1">
        <v>3410340</v>
      </c>
    </row>
    <row r="384" spans="1:9" x14ac:dyDescent="0.35">
      <c r="A384" t="s">
        <v>181</v>
      </c>
      <c r="B384" s="1" t="s">
        <v>182</v>
      </c>
      <c r="C384" s="1">
        <v>1995</v>
      </c>
      <c r="D384" s="1">
        <v>2000</v>
      </c>
      <c r="E384" s="1">
        <v>445000</v>
      </c>
      <c r="F384" s="1">
        <v>281254</v>
      </c>
      <c r="G384" s="1">
        <f t="shared" si="12"/>
        <v>726254</v>
      </c>
      <c r="I384" s="1">
        <v>3113757</v>
      </c>
    </row>
    <row r="385" spans="1:9" x14ac:dyDescent="0.35">
      <c r="A385" t="s">
        <v>181</v>
      </c>
      <c r="B385" s="1" t="s">
        <v>182</v>
      </c>
      <c r="C385" s="1">
        <v>1995</v>
      </c>
      <c r="D385" s="1">
        <v>2001</v>
      </c>
      <c r="E385" s="1">
        <v>470000</v>
      </c>
      <c r="F385" s="1">
        <v>262564</v>
      </c>
      <c r="G385" s="1">
        <f t="shared" si="12"/>
        <v>732564</v>
      </c>
      <c r="I385" s="1">
        <v>3124757</v>
      </c>
    </row>
    <row r="386" spans="1:9" x14ac:dyDescent="0.35">
      <c r="A386" t="s">
        <v>181</v>
      </c>
      <c r="B386" s="1" t="s">
        <v>182</v>
      </c>
      <c r="C386" s="1">
        <v>1995</v>
      </c>
      <c r="D386" s="1">
        <v>2002</v>
      </c>
      <c r="E386" s="1">
        <v>485000</v>
      </c>
      <c r="F386" s="1">
        <v>242589</v>
      </c>
      <c r="G386" s="1">
        <f t="shared" si="12"/>
        <v>727589</v>
      </c>
      <c r="I386" s="1">
        <v>2909597</v>
      </c>
    </row>
    <row r="387" spans="1:9" x14ac:dyDescent="0.35">
      <c r="A387" t="s">
        <v>181</v>
      </c>
      <c r="B387" s="1" t="s">
        <v>182</v>
      </c>
      <c r="C387" s="1">
        <v>1995</v>
      </c>
      <c r="D387" s="1">
        <v>2003</v>
      </c>
      <c r="E387" s="1">
        <v>510000</v>
      </c>
      <c r="F387" s="1">
        <v>221249</v>
      </c>
      <c r="G387" s="1">
        <f t="shared" si="12"/>
        <v>731249</v>
      </c>
      <c r="I387" s="1">
        <v>3109027</v>
      </c>
    </row>
    <row r="388" spans="1:9" x14ac:dyDescent="0.35">
      <c r="A388" t="s">
        <v>181</v>
      </c>
      <c r="B388" s="1" t="s">
        <v>182</v>
      </c>
      <c r="C388" s="1">
        <v>1995</v>
      </c>
      <c r="D388" s="1">
        <v>2004</v>
      </c>
      <c r="E388" s="1">
        <v>535000</v>
      </c>
      <c r="F388" s="1">
        <v>198299</v>
      </c>
      <c r="G388" s="1">
        <f t="shared" si="12"/>
        <v>733299</v>
      </c>
      <c r="I388" s="1">
        <v>2795700</v>
      </c>
    </row>
    <row r="389" spans="1:9" x14ac:dyDescent="0.35">
      <c r="A389" t="s">
        <v>181</v>
      </c>
      <c r="B389" s="1" t="s">
        <v>182</v>
      </c>
      <c r="C389" s="1">
        <v>1995</v>
      </c>
      <c r="D389" s="1">
        <v>2005</v>
      </c>
      <c r="E389" s="1">
        <v>565000</v>
      </c>
      <c r="F389" s="1">
        <v>173555</v>
      </c>
      <c r="G389" s="1">
        <f t="shared" si="12"/>
        <v>738555</v>
      </c>
      <c r="I389" s="1">
        <v>2731483</v>
      </c>
    </row>
    <row r="390" spans="1:9" x14ac:dyDescent="0.35">
      <c r="A390" t="s">
        <v>181</v>
      </c>
      <c r="B390" s="1" t="s">
        <v>182</v>
      </c>
      <c r="C390" s="1">
        <v>1995</v>
      </c>
      <c r="D390" s="1">
        <v>2006</v>
      </c>
      <c r="E390" s="1">
        <v>590000</v>
      </c>
      <c r="F390" s="1">
        <v>146718</v>
      </c>
      <c r="G390" s="1">
        <f t="shared" si="12"/>
        <v>736718</v>
      </c>
      <c r="I390" s="1">
        <v>2883076</v>
      </c>
    </row>
    <row r="391" spans="1:9" x14ac:dyDescent="0.35">
      <c r="A391" t="s">
        <v>181</v>
      </c>
      <c r="B391" s="1" t="s">
        <v>182</v>
      </c>
      <c r="C391" s="1">
        <v>1995</v>
      </c>
      <c r="D391" s="1">
        <v>2007</v>
      </c>
      <c r="E391" s="1">
        <v>625000</v>
      </c>
      <c r="F391" s="1">
        <v>117955</v>
      </c>
      <c r="G391" s="1">
        <f t="shared" si="12"/>
        <v>742955</v>
      </c>
      <c r="I391" s="1">
        <v>2676155</v>
      </c>
    </row>
    <row r="392" spans="1:9" x14ac:dyDescent="0.35">
      <c r="A392" t="s">
        <v>181</v>
      </c>
      <c r="B392" s="1" t="s">
        <v>182</v>
      </c>
      <c r="C392" s="1">
        <v>1995</v>
      </c>
      <c r="D392" s="1">
        <v>2008</v>
      </c>
      <c r="E392" s="1">
        <v>655000</v>
      </c>
      <c r="F392" s="1">
        <v>86705</v>
      </c>
      <c r="G392" s="1">
        <f t="shared" si="12"/>
        <v>741705</v>
      </c>
      <c r="I392" s="1">
        <v>2095285</v>
      </c>
    </row>
    <row r="393" spans="1:9" x14ac:dyDescent="0.35">
      <c r="A393" t="s">
        <v>181</v>
      </c>
      <c r="B393" s="1" t="s">
        <v>182</v>
      </c>
      <c r="C393" s="1">
        <v>1995</v>
      </c>
      <c r="D393" s="1">
        <v>2009</v>
      </c>
      <c r="E393" s="1">
        <v>500000</v>
      </c>
      <c r="F393" s="1">
        <v>53300</v>
      </c>
      <c r="G393" s="1">
        <f t="shared" si="12"/>
        <v>553300</v>
      </c>
      <c r="I393" s="1">
        <v>1901630</v>
      </c>
    </row>
    <row r="394" spans="1:9" x14ac:dyDescent="0.35">
      <c r="A394" t="s">
        <v>181</v>
      </c>
      <c r="B394" s="1" t="s">
        <v>182</v>
      </c>
      <c r="C394" s="1">
        <v>1995</v>
      </c>
      <c r="D394" s="1">
        <v>2010</v>
      </c>
      <c r="E394" s="1">
        <v>525000</v>
      </c>
      <c r="F394" s="1">
        <v>27300</v>
      </c>
      <c r="G394" s="1">
        <f t="shared" si="12"/>
        <v>552300</v>
      </c>
      <c r="I394" s="1">
        <v>1903130</v>
      </c>
    </row>
    <row r="395" spans="1:9" x14ac:dyDescent="0.35">
      <c r="A395" t="s">
        <v>181</v>
      </c>
      <c r="B395" s="1" t="s">
        <v>182</v>
      </c>
      <c r="C395" s="1">
        <v>1995</v>
      </c>
      <c r="D395" s="1">
        <v>2011</v>
      </c>
      <c r="G395" s="1">
        <f t="shared" si="12"/>
        <v>0</v>
      </c>
      <c r="I395" s="1">
        <v>1355580</v>
      </c>
    </row>
    <row r="396" spans="1:9" x14ac:dyDescent="0.35">
      <c r="A396" t="s">
        <v>181</v>
      </c>
      <c r="B396" s="1" t="s">
        <v>182</v>
      </c>
      <c r="C396" s="1">
        <v>1995</v>
      </c>
      <c r="D396" s="1">
        <v>2012</v>
      </c>
      <c r="G396" s="1">
        <f t="shared" si="12"/>
        <v>0</v>
      </c>
      <c r="I396" s="1">
        <v>1350000</v>
      </c>
    </row>
    <row r="397" spans="1:9" x14ac:dyDescent="0.35">
      <c r="A397" t="s">
        <v>181</v>
      </c>
      <c r="B397" s="1" t="s">
        <v>182</v>
      </c>
      <c r="C397" s="1">
        <v>1995</v>
      </c>
      <c r="D397" s="1">
        <v>2013</v>
      </c>
      <c r="G397" s="1">
        <f t="shared" si="12"/>
        <v>0</v>
      </c>
      <c r="I397" s="1">
        <v>1346560</v>
      </c>
    </row>
    <row r="398" spans="1:9" x14ac:dyDescent="0.35">
      <c r="A398" t="s">
        <v>181</v>
      </c>
      <c r="B398" s="1" t="s">
        <v>182</v>
      </c>
      <c r="C398" s="1">
        <v>1993</v>
      </c>
      <c r="D398" s="1">
        <v>1993</v>
      </c>
      <c r="G398" s="1">
        <f t="shared" si="12"/>
        <v>0</v>
      </c>
      <c r="I398" s="1">
        <v>1375469</v>
      </c>
    </row>
    <row r="399" spans="1:9" x14ac:dyDescent="0.35">
      <c r="A399" t="s">
        <v>181</v>
      </c>
      <c r="B399" s="1" t="s">
        <v>182</v>
      </c>
      <c r="C399" s="1">
        <v>1993</v>
      </c>
      <c r="D399" s="1">
        <v>1994</v>
      </c>
      <c r="F399" s="1">
        <v>892127</v>
      </c>
      <c r="G399" s="1">
        <f t="shared" si="12"/>
        <v>892127</v>
      </c>
      <c r="I399" s="1">
        <v>3009176</v>
      </c>
    </row>
    <row r="400" spans="1:9" x14ac:dyDescent="0.35">
      <c r="A400" t="s">
        <v>181</v>
      </c>
      <c r="B400" s="1" t="s">
        <v>182</v>
      </c>
      <c r="C400" s="1">
        <v>1993</v>
      </c>
      <c r="D400" s="1">
        <v>1995</v>
      </c>
      <c r="E400" s="1">
        <v>590000</v>
      </c>
      <c r="F400" s="1">
        <v>764680</v>
      </c>
      <c r="G400" s="1">
        <f t="shared" si="12"/>
        <v>1354680</v>
      </c>
      <c r="I400" s="1">
        <v>3552731</v>
      </c>
    </row>
    <row r="401" spans="1:9" x14ac:dyDescent="0.35">
      <c r="A401" t="s">
        <v>181</v>
      </c>
      <c r="B401" s="1" t="s">
        <v>182</v>
      </c>
      <c r="C401" s="1">
        <v>1993</v>
      </c>
      <c r="D401" s="1">
        <v>1996</v>
      </c>
      <c r="E401" s="1">
        <v>605000</v>
      </c>
      <c r="F401" s="1">
        <v>746980</v>
      </c>
      <c r="G401" s="1">
        <f t="shared" si="12"/>
        <v>1351980</v>
      </c>
      <c r="I401" s="1">
        <v>3558989</v>
      </c>
    </row>
    <row r="402" spans="1:9" x14ac:dyDescent="0.35">
      <c r="A402" t="s">
        <v>181</v>
      </c>
      <c r="B402" s="1" t="s">
        <v>182</v>
      </c>
      <c r="C402" s="1">
        <v>1993</v>
      </c>
      <c r="D402" s="1">
        <v>1997</v>
      </c>
      <c r="E402" s="1">
        <v>620000</v>
      </c>
      <c r="F402" s="1">
        <v>727015</v>
      </c>
      <c r="G402" s="1">
        <f t="shared" si="12"/>
        <v>1347015</v>
      </c>
      <c r="I402" s="1">
        <v>3496611</v>
      </c>
    </row>
    <row r="403" spans="1:9" x14ac:dyDescent="0.35">
      <c r="A403" t="s">
        <v>181</v>
      </c>
      <c r="B403" s="1" t="s">
        <v>182</v>
      </c>
      <c r="C403" s="1">
        <v>1993</v>
      </c>
      <c r="D403" s="1">
        <v>1998</v>
      </c>
      <c r="E403" s="1">
        <v>645000</v>
      </c>
      <c r="F403" s="1">
        <v>704695</v>
      </c>
      <c r="G403" s="1">
        <f t="shared" si="12"/>
        <v>1349695</v>
      </c>
      <c r="I403" s="1">
        <v>3553396</v>
      </c>
    </row>
    <row r="404" spans="1:9" x14ac:dyDescent="0.35">
      <c r="A404" t="s">
        <v>181</v>
      </c>
      <c r="B404" s="1" t="s">
        <v>182</v>
      </c>
      <c r="C404" s="1">
        <v>1993</v>
      </c>
      <c r="D404" s="1">
        <v>1999</v>
      </c>
      <c r="E404" s="1">
        <v>670000</v>
      </c>
      <c r="F404" s="1">
        <v>680185</v>
      </c>
      <c r="G404" s="1">
        <f t="shared" si="12"/>
        <v>1350185</v>
      </c>
      <c r="I404" s="1">
        <v>3420027</v>
      </c>
    </row>
    <row r="405" spans="1:9" x14ac:dyDescent="0.35">
      <c r="A405" t="s">
        <v>181</v>
      </c>
      <c r="B405" s="1" t="s">
        <v>182</v>
      </c>
      <c r="C405" s="1">
        <v>1993</v>
      </c>
      <c r="D405" s="1">
        <v>2000</v>
      </c>
      <c r="E405" s="1">
        <v>700000</v>
      </c>
      <c r="F405" s="1">
        <v>653385</v>
      </c>
      <c r="G405" s="1">
        <f t="shared" si="12"/>
        <v>1353385</v>
      </c>
      <c r="I405" s="1">
        <v>3123964</v>
      </c>
    </row>
    <row r="406" spans="1:9" x14ac:dyDescent="0.35">
      <c r="A406" t="s">
        <v>181</v>
      </c>
      <c r="B406" s="1" t="s">
        <v>182</v>
      </c>
      <c r="C406" s="1">
        <v>1993</v>
      </c>
      <c r="D406" s="1">
        <v>2001</v>
      </c>
      <c r="E406" s="1">
        <v>730000</v>
      </c>
      <c r="F406" s="1">
        <v>623985</v>
      </c>
      <c r="G406" s="1">
        <f t="shared" si="12"/>
        <v>1353985</v>
      </c>
      <c r="I406" s="1">
        <v>3134691</v>
      </c>
    </row>
    <row r="407" spans="1:9" x14ac:dyDescent="0.35">
      <c r="A407" t="s">
        <v>181</v>
      </c>
      <c r="B407" s="1" t="s">
        <v>182</v>
      </c>
      <c r="C407" s="1">
        <v>1993</v>
      </c>
      <c r="D407" s="1">
        <v>2002</v>
      </c>
      <c r="E407" s="1">
        <v>760000</v>
      </c>
      <c r="F407" s="1">
        <v>592230</v>
      </c>
      <c r="G407" s="1">
        <f t="shared" si="12"/>
        <v>1352230</v>
      </c>
      <c r="I407" s="1">
        <v>2923134</v>
      </c>
    </row>
    <row r="408" spans="1:9" x14ac:dyDescent="0.35">
      <c r="A408" t="s">
        <v>181</v>
      </c>
      <c r="B408" s="1" t="s">
        <v>182</v>
      </c>
      <c r="C408" s="1">
        <v>1993</v>
      </c>
      <c r="D408" s="1">
        <v>2003</v>
      </c>
      <c r="E408" s="1">
        <v>790000</v>
      </c>
      <c r="F408" s="1">
        <v>558030</v>
      </c>
      <c r="G408" s="1">
        <f t="shared" si="12"/>
        <v>1348030</v>
      </c>
      <c r="I408" s="1">
        <v>3120408</v>
      </c>
    </row>
    <row r="409" spans="1:9" x14ac:dyDescent="0.35">
      <c r="A409" t="s">
        <v>181</v>
      </c>
      <c r="B409" s="1" t="s">
        <v>182</v>
      </c>
      <c r="C409" s="1">
        <v>1993</v>
      </c>
      <c r="D409" s="1">
        <v>2004</v>
      </c>
      <c r="E409" s="1">
        <v>830000</v>
      </c>
      <c r="F409" s="1">
        <v>521690</v>
      </c>
      <c r="G409" s="1">
        <f t="shared" si="12"/>
        <v>1351690</v>
      </c>
      <c r="I409" s="1">
        <v>2809231</v>
      </c>
    </row>
    <row r="410" spans="1:9" x14ac:dyDescent="0.35">
      <c r="A410" t="s">
        <v>181</v>
      </c>
      <c r="B410" s="1" t="s">
        <v>182</v>
      </c>
      <c r="C410" s="1">
        <v>1993</v>
      </c>
      <c r="D410" s="1">
        <v>2005</v>
      </c>
      <c r="E410" s="1">
        <v>870000</v>
      </c>
      <c r="F410" s="1">
        <v>482680</v>
      </c>
      <c r="G410" s="1">
        <f t="shared" si="12"/>
        <v>1352680</v>
      </c>
      <c r="I410" s="1">
        <v>2741033</v>
      </c>
    </row>
    <row r="411" spans="1:9" x14ac:dyDescent="0.35">
      <c r="A411" t="s">
        <v>181</v>
      </c>
      <c r="B411" s="1" t="s">
        <v>182</v>
      </c>
      <c r="C411" s="1">
        <v>1993</v>
      </c>
      <c r="D411" s="1">
        <v>2006</v>
      </c>
      <c r="E411" s="1">
        <v>910000</v>
      </c>
      <c r="F411" s="1">
        <v>440920</v>
      </c>
      <c r="G411" s="1">
        <f t="shared" si="12"/>
        <v>1350920</v>
      </c>
      <c r="I411" s="1">
        <v>2892999</v>
      </c>
    </row>
    <row r="412" spans="1:9" x14ac:dyDescent="0.35">
      <c r="A412" t="s">
        <v>181</v>
      </c>
      <c r="B412" s="1" t="s">
        <v>182</v>
      </c>
      <c r="C412" s="1">
        <v>1993</v>
      </c>
      <c r="D412" s="1">
        <v>2007</v>
      </c>
      <c r="E412" s="1">
        <v>955000</v>
      </c>
      <c r="F412" s="1">
        <v>396330</v>
      </c>
      <c r="G412" s="1">
        <f t="shared" si="12"/>
        <v>1351330</v>
      </c>
      <c r="I412" s="1">
        <v>2685631</v>
      </c>
    </row>
    <row r="413" spans="1:9" x14ac:dyDescent="0.35">
      <c r="A413" t="s">
        <v>181</v>
      </c>
      <c r="B413" s="1" t="s">
        <v>182</v>
      </c>
      <c r="C413" s="1">
        <v>1993</v>
      </c>
      <c r="D413" s="1">
        <v>2008</v>
      </c>
      <c r="E413" s="1">
        <v>1005000</v>
      </c>
      <c r="F413" s="1">
        <v>348580</v>
      </c>
      <c r="G413" s="1">
        <f t="shared" si="12"/>
        <v>1353580</v>
      </c>
      <c r="I413" s="1">
        <v>2108206</v>
      </c>
    </row>
    <row r="414" spans="1:9" x14ac:dyDescent="0.35">
      <c r="A414" t="s">
        <v>181</v>
      </c>
      <c r="B414" s="1" t="s">
        <v>182</v>
      </c>
      <c r="C414" s="1">
        <v>1993</v>
      </c>
      <c r="D414" s="1">
        <v>2009</v>
      </c>
      <c r="E414" s="1">
        <v>1050000</v>
      </c>
      <c r="F414" s="1">
        <v>298330</v>
      </c>
      <c r="G414" s="1">
        <f t="shared" si="12"/>
        <v>1348330</v>
      </c>
      <c r="I414" s="1">
        <v>1911918</v>
      </c>
    </row>
    <row r="415" spans="1:9" x14ac:dyDescent="0.35">
      <c r="A415" t="s">
        <v>181</v>
      </c>
      <c r="B415" s="1" t="s">
        <v>182</v>
      </c>
      <c r="C415" s="1">
        <v>1993</v>
      </c>
      <c r="D415" s="1">
        <v>2010</v>
      </c>
      <c r="E415" s="1">
        <v>1105000</v>
      </c>
      <c r="F415" s="1">
        <v>245830</v>
      </c>
      <c r="G415" s="1">
        <f t="shared" si="12"/>
        <v>1350830</v>
      </c>
      <c r="I415" s="1">
        <v>1913893</v>
      </c>
    </row>
    <row r="416" spans="1:9" x14ac:dyDescent="0.35">
      <c r="A416" t="s">
        <v>181</v>
      </c>
      <c r="B416" s="1" t="s">
        <v>182</v>
      </c>
      <c r="C416" s="1">
        <v>1993</v>
      </c>
      <c r="D416" s="1">
        <v>2011</v>
      </c>
      <c r="E416" s="1">
        <v>1165000</v>
      </c>
      <c r="F416" s="1">
        <v>190580</v>
      </c>
      <c r="G416" s="1">
        <f t="shared" si="12"/>
        <v>1355580</v>
      </c>
      <c r="I416" s="1">
        <v>1355580</v>
      </c>
    </row>
    <row r="417" spans="1:9" x14ac:dyDescent="0.35">
      <c r="A417" t="s">
        <v>181</v>
      </c>
      <c r="B417" s="1" t="s">
        <v>182</v>
      </c>
      <c r="C417" s="1">
        <v>1993</v>
      </c>
      <c r="D417" s="1">
        <v>2012</v>
      </c>
      <c r="E417" s="1">
        <v>1220000</v>
      </c>
      <c r="F417" s="1">
        <v>130000</v>
      </c>
      <c r="G417" s="1">
        <f t="shared" si="12"/>
        <v>1350000</v>
      </c>
      <c r="I417" s="1">
        <v>1350000</v>
      </c>
    </row>
    <row r="418" spans="1:9" x14ac:dyDescent="0.35">
      <c r="A418" t="s">
        <v>181</v>
      </c>
      <c r="B418" s="1" t="s">
        <v>182</v>
      </c>
      <c r="C418" s="1">
        <v>1993</v>
      </c>
      <c r="D418" s="1">
        <v>2013</v>
      </c>
      <c r="E418" s="1">
        <v>1280000</v>
      </c>
      <c r="F418" s="1">
        <v>66560</v>
      </c>
      <c r="G418" s="1">
        <f t="shared" si="12"/>
        <v>1346560</v>
      </c>
      <c r="I418" s="1">
        <v>1346560</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ColWidth="8.90625" defaultRowHeight="14.5" x14ac:dyDescent="0.35"/>
  <cols>
    <col min="1" max="16384" width="8.90625" style="1"/>
  </cols>
  <sheetData>
    <row r="1" spans="1:9" x14ac:dyDescent="0.35">
      <c r="A1" s="2" t="s">
        <v>0</v>
      </c>
      <c r="B1" s="2" t="s">
        <v>27</v>
      </c>
      <c r="C1" s="2" t="s">
        <v>2</v>
      </c>
      <c r="D1" s="2" t="s">
        <v>110</v>
      </c>
      <c r="E1" s="4" t="s">
        <v>111</v>
      </c>
      <c r="F1" s="4" t="s">
        <v>112</v>
      </c>
      <c r="G1" s="4" t="s">
        <v>113</v>
      </c>
      <c r="H1" s="4" t="s">
        <v>114</v>
      </c>
      <c r="I1" s="4" t="s">
        <v>115</v>
      </c>
    </row>
    <row r="2" spans="1:9" x14ac:dyDescent="0.35">
      <c r="A2" s="7" t="s">
        <v>178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5"/>
  <sheetViews>
    <sheetView topLeftCell="A73" workbookViewId="0">
      <selection activeCell="A90" sqref="A90:B95"/>
    </sheetView>
  </sheetViews>
  <sheetFormatPr defaultColWidth="8.90625" defaultRowHeight="14.5" x14ac:dyDescent="0.35"/>
  <cols>
    <col min="1" max="5" width="8.90625" style="1"/>
    <col min="6" max="6" width="10.08984375" style="1" bestFit="1" customWidth="1"/>
    <col min="7" max="7" width="11.36328125" style="1" bestFit="1" customWidth="1"/>
    <col min="8" max="16384" width="8.90625" style="1"/>
  </cols>
  <sheetData>
    <row r="1" spans="1:8" x14ac:dyDescent="0.35">
      <c r="A1" s="18" t="s">
        <v>0</v>
      </c>
      <c r="B1" s="18" t="s">
        <v>27</v>
      </c>
      <c r="C1" s="18" t="s">
        <v>2</v>
      </c>
      <c r="D1" s="18" t="s">
        <v>120</v>
      </c>
      <c r="E1" s="18" t="s">
        <v>121</v>
      </c>
      <c r="F1" s="18" t="s">
        <v>122</v>
      </c>
      <c r="G1" s="18" t="s">
        <v>123</v>
      </c>
      <c r="H1" s="18" t="s">
        <v>96</v>
      </c>
    </row>
    <row r="2" spans="1:8" x14ac:dyDescent="0.35">
      <c r="A2" t="s">
        <v>181</v>
      </c>
      <c r="B2" s="1" t="s">
        <v>182</v>
      </c>
      <c r="C2" s="1">
        <v>2014</v>
      </c>
      <c r="D2" s="1" t="s">
        <v>210</v>
      </c>
      <c r="E2" s="1" t="s">
        <v>211</v>
      </c>
      <c r="F2" s="1">
        <v>2018</v>
      </c>
    </row>
    <row r="3" spans="1:8" x14ac:dyDescent="0.35">
      <c r="A3" t="s">
        <v>181</v>
      </c>
      <c r="B3" s="1" t="s">
        <v>182</v>
      </c>
      <c r="C3" s="1">
        <v>2014</v>
      </c>
      <c r="D3" s="1" t="s">
        <v>212</v>
      </c>
      <c r="E3" s="1" t="s">
        <v>213</v>
      </c>
      <c r="F3" s="1">
        <v>2018</v>
      </c>
    </row>
    <row r="4" spans="1:8" x14ac:dyDescent="0.35">
      <c r="A4" t="s">
        <v>181</v>
      </c>
      <c r="B4" s="1" t="s">
        <v>182</v>
      </c>
      <c r="C4" s="1">
        <v>2014</v>
      </c>
      <c r="D4" s="1" t="s">
        <v>214</v>
      </c>
      <c r="E4" s="1" t="s">
        <v>215</v>
      </c>
      <c r="F4" s="1">
        <v>2018</v>
      </c>
    </row>
    <row r="5" spans="1:8" x14ac:dyDescent="0.35">
      <c r="A5" t="s">
        <v>181</v>
      </c>
      <c r="B5" s="1" t="s">
        <v>182</v>
      </c>
      <c r="C5" s="1">
        <v>2014</v>
      </c>
      <c r="D5" s="1" t="s">
        <v>216</v>
      </c>
      <c r="E5" s="1" t="s">
        <v>217</v>
      </c>
      <c r="F5" s="1">
        <v>2018</v>
      </c>
    </row>
    <row r="6" spans="1:8" x14ac:dyDescent="0.35">
      <c r="A6" t="s">
        <v>181</v>
      </c>
      <c r="B6" s="1" t="s">
        <v>182</v>
      </c>
      <c r="C6" s="1">
        <v>2014</v>
      </c>
      <c r="D6" s="1" t="s">
        <v>218</v>
      </c>
      <c r="E6" s="1" t="s">
        <v>219</v>
      </c>
      <c r="F6" s="1">
        <v>2018</v>
      </c>
    </row>
    <row r="7" spans="1:8" x14ac:dyDescent="0.35">
      <c r="A7" t="s">
        <v>181</v>
      </c>
      <c r="B7" s="1" t="s">
        <v>182</v>
      </c>
      <c r="C7" s="1">
        <v>2014</v>
      </c>
      <c r="D7" s="1" t="s">
        <v>220</v>
      </c>
      <c r="E7" s="1" t="s">
        <v>219</v>
      </c>
      <c r="F7" s="1">
        <v>2018</v>
      </c>
    </row>
    <row r="8" spans="1:8" x14ac:dyDescent="0.35">
      <c r="A8" t="s">
        <v>181</v>
      </c>
      <c r="B8" s="1" t="s">
        <v>182</v>
      </c>
      <c r="C8" s="1">
        <v>2014</v>
      </c>
      <c r="D8" s="1" t="s">
        <v>221</v>
      </c>
      <c r="E8" s="1" t="s">
        <v>219</v>
      </c>
      <c r="F8" s="1">
        <v>2018</v>
      </c>
    </row>
    <row r="9" spans="1:8" x14ac:dyDescent="0.35">
      <c r="A9" t="s">
        <v>181</v>
      </c>
      <c r="B9" s="1" t="s">
        <v>182</v>
      </c>
      <c r="C9" s="1">
        <v>2014</v>
      </c>
      <c r="D9" s="1" t="s">
        <v>222</v>
      </c>
      <c r="E9" s="1" t="s">
        <v>219</v>
      </c>
      <c r="F9" s="1">
        <v>2018</v>
      </c>
    </row>
    <row r="10" spans="1:8" x14ac:dyDescent="0.35">
      <c r="A10" t="s">
        <v>181</v>
      </c>
      <c r="B10" s="1" t="s">
        <v>182</v>
      </c>
      <c r="C10" s="1">
        <v>2014</v>
      </c>
      <c r="D10" s="1" t="s">
        <v>223</v>
      </c>
      <c r="E10" s="1" t="s">
        <v>219</v>
      </c>
      <c r="F10" s="1">
        <v>2018</v>
      </c>
    </row>
    <row r="11" spans="1:8" x14ac:dyDescent="0.35">
      <c r="A11" t="s">
        <v>181</v>
      </c>
      <c r="B11" s="1" t="s">
        <v>182</v>
      </c>
      <c r="C11" s="1">
        <v>2012</v>
      </c>
      <c r="D11" s="1" t="s">
        <v>370</v>
      </c>
      <c r="E11" s="1" t="s">
        <v>211</v>
      </c>
      <c r="F11" s="1">
        <v>2015</v>
      </c>
    </row>
    <row r="12" spans="1:8" x14ac:dyDescent="0.35">
      <c r="A12" t="s">
        <v>181</v>
      </c>
      <c r="B12" s="1" t="s">
        <v>182</v>
      </c>
      <c r="C12" s="1">
        <v>2012</v>
      </c>
      <c r="D12" s="1" t="s">
        <v>371</v>
      </c>
      <c r="E12" s="1" t="s">
        <v>213</v>
      </c>
      <c r="F12" s="1">
        <v>2013</v>
      </c>
    </row>
    <row r="13" spans="1:8" x14ac:dyDescent="0.35">
      <c r="A13" t="s">
        <v>181</v>
      </c>
      <c r="B13" s="1" t="s">
        <v>182</v>
      </c>
      <c r="C13" s="1">
        <v>2012</v>
      </c>
      <c r="D13" s="1" t="s">
        <v>372</v>
      </c>
      <c r="E13" s="1" t="s">
        <v>373</v>
      </c>
      <c r="F13" s="1">
        <v>2014</v>
      </c>
    </row>
    <row r="14" spans="1:8" x14ac:dyDescent="0.35">
      <c r="A14" t="s">
        <v>181</v>
      </c>
      <c r="B14" s="1" t="s">
        <v>182</v>
      </c>
      <c r="C14" s="1">
        <v>2012</v>
      </c>
      <c r="D14" s="1" t="s">
        <v>374</v>
      </c>
      <c r="E14" s="1" t="s">
        <v>375</v>
      </c>
      <c r="F14" s="1">
        <v>2015</v>
      </c>
    </row>
    <row r="15" spans="1:8" x14ac:dyDescent="0.35">
      <c r="A15" t="s">
        <v>181</v>
      </c>
      <c r="B15" s="1" t="s">
        <v>182</v>
      </c>
      <c r="C15" s="1">
        <v>2012</v>
      </c>
      <c r="D15" s="1" t="s">
        <v>223</v>
      </c>
      <c r="E15" s="1" t="s">
        <v>219</v>
      </c>
      <c r="F15" s="1">
        <v>2017</v>
      </c>
    </row>
    <row r="16" spans="1:8" x14ac:dyDescent="0.35">
      <c r="A16" t="s">
        <v>181</v>
      </c>
      <c r="B16" s="1" t="s">
        <v>182</v>
      </c>
      <c r="C16" s="1">
        <v>2012</v>
      </c>
      <c r="D16" s="1" t="s">
        <v>370</v>
      </c>
      <c r="E16" s="1" t="s">
        <v>211</v>
      </c>
      <c r="F16" s="1">
        <v>2016</v>
      </c>
    </row>
    <row r="17" spans="1:6" x14ac:dyDescent="0.35">
      <c r="A17" t="s">
        <v>181</v>
      </c>
      <c r="B17" s="1" t="s">
        <v>182</v>
      </c>
      <c r="C17" s="1">
        <v>2012</v>
      </c>
      <c r="D17" s="1" t="s">
        <v>371</v>
      </c>
      <c r="E17" s="1" t="s">
        <v>213</v>
      </c>
      <c r="F17" s="1">
        <v>2013</v>
      </c>
    </row>
    <row r="18" spans="1:6" x14ac:dyDescent="0.35">
      <c r="A18" t="s">
        <v>181</v>
      </c>
      <c r="B18" s="1" t="s">
        <v>182</v>
      </c>
      <c r="C18" s="1">
        <v>2012</v>
      </c>
      <c r="D18" s="1" t="s">
        <v>372</v>
      </c>
      <c r="E18" s="1" t="s">
        <v>373</v>
      </c>
      <c r="F18" s="1">
        <v>2014</v>
      </c>
    </row>
    <row r="19" spans="1:6" x14ac:dyDescent="0.35">
      <c r="A19" t="s">
        <v>181</v>
      </c>
      <c r="B19" s="1" t="s">
        <v>182</v>
      </c>
      <c r="C19" s="1">
        <v>2012</v>
      </c>
      <c r="D19" s="1" t="s">
        <v>374</v>
      </c>
      <c r="E19" s="1" t="s">
        <v>375</v>
      </c>
      <c r="F19" s="1">
        <v>2016</v>
      </c>
    </row>
    <row r="20" spans="1:6" x14ac:dyDescent="0.35">
      <c r="A20" t="s">
        <v>181</v>
      </c>
      <c r="B20" s="1" t="s">
        <v>182</v>
      </c>
      <c r="C20" s="1">
        <v>2012</v>
      </c>
      <c r="D20" s="1" t="s">
        <v>223</v>
      </c>
      <c r="E20" s="1" t="s">
        <v>219</v>
      </c>
      <c r="F20" s="1">
        <v>2017</v>
      </c>
    </row>
    <row r="21" spans="1:6" x14ac:dyDescent="0.35">
      <c r="A21" t="s">
        <v>181</v>
      </c>
      <c r="B21" s="1" t="s">
        <v>182</v>
      </c>
      <c r="C21" s="1">
        <v>2011</v>
      </c>
      <c r="D21" s="1" t="s">
        <v>370</v>
      </c>
      <c r="E21" s="1" t="s">
        <v>211</v>
      </c>
      <c r="F21" s="1">
        <v>2011</v>
      </c>
    </row>
    <row r="22" spans="1:6" x14ac:dyDescent="0.35">
      <c r="A22" t="s">
        <v>181</v>
      </c>
      <c r="B22" s="1" t="s">
        <v>182</v>
      </c>
      <c r="C22" s="1">
        <v>2011</v>
      </c>
      <c r="D22" s="1" t="s">
        <v>409</v>
      </c>
      <c r="E22" s="1" t="s">
        <v>213</v>
      </c>
      <c r="F22" s="1">
        <v>2012</v>
      </c>
    </row>
    <row r="23" spans="1:6" x14ac:dyDescent="0.35">
      <c r="A23" t="s">
        <v>181</v>
      </c>
      <c r="B23" s="1" t="s">
        <v>182</v>
      </c>
      <c r="C23" s="1">
        <v>2011</v>
      </c>
      <c r="D23" s="1" t="s">
        <v>371</v>
      </c>
      <c r="E23" s="1" t="s">
        <v>217</v>
      </c>
      <c r="F23" s="1">
        <v>2013</v>
      </c>
    </row>
    <row r="24" spans="1:6" x14ac:dyDescent="0.35">
      <c r="A24" t="s">
        <v>181</v>
      </c>
      <c r="B24" s="1" t="s">
        <v>182</v>
      </c>
      <c r="C24" s="1">
        <v>2011</v>
      </c>
      <c r="D24" s="1" t="s">
        <v>372</v>
      </c>
      <c r="E24" s="1" t="s">
        <v>215</v>
      </c>
      <c r="F24" s="1">
        <v>2014</v>
      </c>
    </row>
    <row r="25" spans="1:6" x14ac:dyDescent="0.35">
      <c r="A25" t="s">
        <v>181</v>
      </c>
      <c r="B25" s="1" t="s">
        <v>182</v>
      </c>
      <c r="C25" s="1">
        <v>2011</v>
      </c>
      <c r="D25" s="1" t="s">
        <v>410</v>
      </c>
      <c r="E25" s="1" t="s">
        <v>411</v>
      </c>
    </row>
    <row r="26" spans="1:6" x14ac:dyDescent="0.35">
      <c r="A26" t="s">
        <v>181</v>
      </c>
      <c r="B26" s="1" t="s">
        <v>182</v>
      </c>
      <c r="C26" s="1">
        <v>2009</v>
      </c>
      <c r="D26" s="1" t="s">
        <v>370</v>
      </c>
      <c r="E26" s="1" t="s">
        <v>211</v>
      </c>
      <c r="F26" s="1">
        <v>2011</v>
      </c>
    </row>
    <row r="27" spans="1:6" x14ac:dyDescent="0.35">
      <c r="A27" t="s">
        <v>181</v>
      </c>
      <c r="B27" s="1" t="s">
        <v>182</v>
      </c>
      <c r="C27" s="1">
        <v>2009</v>
      </c>
      <c r="D27" s="1" t="s">
        <v>422</v>
      </c>
      <c r="E27" s="1" t="s">
        <v>213</v>
      </c>
      <c r="F27" s="1">
        <v>2010</v>
      </c>
    </row>
    <row r="28" spans="1:6" x14ac:dyDescent="0.35">
      <c r="A28" t="s">
        <v>181</v>
      </c>
      <c r="B28" s="1" t="s">
        <v>182</v>
      </c>
      <c r="C28" s="1">
        <v>2009</v>
      </c>
      <c r="D28" s="1" t="s">
        <v>371</v>
      </c>
      <c r="E28" s="1" t="s">
        <v>217</v>
      </c>
      <c r="F28" s="1">
        <v>2013</v>
      </c>
    </row>
    <row r="29" spans="1:6" x14ac:dyDescent="0.35">
      <c r="A29" t="s">
        <v>181</v>
      </c>
      <c r="B29" s="1" t="s">
        <v>182</v>
      </c>
      <c r="C29" s="1">
        <v>2009</v>
      </c>
      <c r="D29" s="1" t="s">
        <v>372</v>
      </c>
      <c r="E29" s="1" t="s">
        <v>215</v>
      </c>
      <c r="F29" s="1">
        <v>2014</v>
      </c>
    </row>
    <row r="30" spans="1:6" x14ac:dyDescent="0.35">
      <c r="A30" t="s">
        <v>181</v>
      </c>
      <c r="B30" s="1" t="s">
        <v>182</v>
      </c>
      <c r="C30" s="1">
        <v>2009</v>
      </c>
      <c r="D30" s="1" t="s">
        <v>409</v>
      </c>
      <c r="E30" s="1" t="s">
        <v>411</v>
      </c>
      <c r="F30" s="1">
        <v>2012</v>
      </c>
    </row>
    <row r="31" spans="1:6" x14ac:dyDescent="0.35">
      <c r="A31" t="s">
        <v>181</v>
      </c>
      <c r="B31" s="1" t="s">
        <v>182</v>
      </c>
      <c r="C31" s="1">
        <v>2008</v>
      </c>
      <c r="D31" s="1" t="s">
        <v>370</v>
      </c>
      <c r="E31" s="1" t="s">
        <v>211</v>
      </c>
      <c r="F31" s="1">
        <v>2011</v>
      </c>
    </row>
    <row r="32" spans="1:6" x14ac:dyDescent="0.35">
      <c r="A32" t="s">
        <v>181</v>
      </c>
      <c r="B32" s="1" t="s">
        <v>182</v>
      </c>
      <c r="C32" s="1">
        <v>2008</v>
      </c>
      <c r="D32" s="1" t="s">
        <v>422</v>
      </c>
      <c r="E32" s="1" t="s">
        <v>213</v>
      </c>
      <c r="F32" s="1">
        <v>2010</v>
      </c>
    </row>
    <row r="33" spans="1:8" x14ac:dyDescent="0.35">
      <c r="A33" t="s">
        <v>181</v>
      </c>
      <c r="B33" s="1" t="s">
        <v>182</v>
      </c>
      <c r="C33" s="1">
        <v>2008</v>
      </c>
      <c r="D33" s="1" t="s">
        <v>371</v>
      </c>
      <c r="E33" s="1" t="s">
        <v>217</v>
      </c>
      <c r="F33" s="1">
        <v>2013</v>
      </c>
    </row>
    <row r="34" spans="1:8" x14ac:dyDescent="0.35">
      <c r="A34" t="s">
        <v>181</v>
      </c>
      <c r="B34" s="1" t="s">
        <v>182</v>
      </c>
      <c r="C34" s="1">
        <v>2008</v>
      </c>
      <c r="D34" s="1" t="s">
        <v>372</v>
      </c>
      <c r="E34" s="1" t="s">
        <v>215</v>
      </c>
      <c r="F34" s="1">
        <v>2009</v>
      </c>
    </row>
    <row r="35" spans="1:8" x14ac:dyDescent="0.35">
      <c r="A35" t="s">
        <v>181</v>
      </c>
      <c r="B35" s="1" t="s">
        <v>182</v>
      </c>
      <c r="C35" s="1">
        <v>2008</v>
      </c>
      <c r="D35" s="1" t="s">
        <v>431</v>
      </c>
      <c r="E35" s="1" t="s">
        <v>411</v>
      </c>
      <c r="F35" s="1">
        <v>2012</v>
      </c>
    </row>
    <row r="36" spans="1:8" x14ac:dyDescent="0.35">
      <c r="A36" t="s">
        <v>181</v>
      </c>
      <c r="B36" s="1" t="s">
        <v>182</v>
      </c>
      <c r="C36" s="1">
        <v>2007</v>
      </c>
      <c r="D36" s="1" t="s">
        <v>370</v>
      </c>
      <c r="E36" s="1" t="s">
        <v>211</v>
      </c>
      <c r="F36" s="1">
        <v>2011</v>
      </c>
    </row>
    <row r="37" spans="1:8" x14ac:dyDescent="0.35">
      <c r="A37" t="s">
        <v>181</v>
      </c>
      <c r="B37" s="1" t="s">
        <v>182</v>
      </c>
      <c r="C37" s="1">
        <v>2007</v>
      </c>
      <c r="D37" s="1" t="s">
        <v>422</v>
      </c>
      <c r="E37" s="1" t="s">
        <v>213</v>
      </c>
      <c r="F37" s="1">
        <v>2010</v>
      </c>
    </row>
    <row r="38" spans="1:8" x14ac:dyDescent="0.35">
      <c r="A38" t="s">
        <v>181</v>
      </c>
      <c r="B38" s="1" t="s">
        <v>182</v>
      </c>
      <c r="C38" s="1">
        <v>2007</v>
      </c>
      <c r="D38" s="1" t="s">
        <v>371</v>
      </c>
      <c r="E38" s="1" t="s">
        <v>217</v>
      </c>
      <c r="F38" s="1">
        <v>2013</v>
      </c>
    </row>
    <row r="39" spans="1:8" x14ac:dyDescent="0.35">
      <c r="A39" t="s">
        <v>181</v>
      </c>
      <c r="B39" s="1" t="s">
        <v>182</v>
      </c>
      <c r="C39" s="1">
        <v>2007</v>
      </c>
      <c r="D39" s="1" t="s">
        <v>372</v>
      </c>
      <c r="E39" s="1" t="s">
        <v>215</v>
      </c>
      <c r="F39" s="1">
        <v>2009</v>
      </c>
    </row>
    <row r="40" spans="1:8" x14ac:dyDescent="0.35">
      <c r="A40" t="s">
        <v>181</v>
      </c>
      <c r="B40" s="1" t="s">
        <v>182</v>
      </c>
      <c r="C40" s="1">
        <v>2007</v>
      </c>
      <c r="D40" s="1" t="s">
        <v>431</v>
      </c>
      <c r="E40" s="1" t="s">
        <v>411</v>
      </c>
      <c r="F40" s="1">
        <v>2012</v>
      </c>
    </row>
    <row r="41" spans="1:8" x14ac:dyDescent="0.35">
      <c r="A41" t="s">
        <v>181</v>
      </c>
      <c r="B41" s="1" t="s">
        <v>182</v>
      </c>
      <c r="C41" s="1">
        <v>2006</v>
      </c>
      <c r="D41" s="1" t="s">
        <v>370</v>
      </c>
      <c r="E41" s="1" t="s">
        <v>211</v>
      </c>
      <c r="F41" s="1">
        <v>2011</v>
      </c>
      <c r="H41" s="1" t="s">
        <v>477</v>
      </c>
    </row>
    <row r="42" spans="1:8" x14ac:dyDescent="0.35">
      <c r="A42" t="s">
        <v>181</v>
      </c>
      <c r="B42" s="1" t="s">
        <v>182</v>
      </c>
      <c r="C42" s="1">
        <v>2006</v>
      </c>
      <c r="D42" s="1" t="s">
        <v>422</v>
      </c>
      <c r="E42" s="1" t="s">
        <v>213</v>
      </c>
      <c r="F42" s="1">
        <v>2010</v>
      </c>
      <c r="H42" s="1" t="s">
        <v>478</v>
      </c>
    </row>
    <row r="43" spans="1:8" x14ac:dyDescent="0.35">
      <c r="A43" t="s">
        <v>181</v>
      </c>
      <c r="B43" s="1" t="s">
        <v>182</v>
      </c>
      <c r="C43" s="1">
        <v>2006</v>
      </c>
      <c r="D43" s="1" t="s">
        <v>371</v>
      </c>
      <c r="E43" s="1" t="s">
        <v>217</v>
      </c>
      <c r="F43" s="1">
        <v>2008</v>
      </c>
      <c r="H43" s="1" t="s">
        <v>479</v>
      </c>
    </row>
    <row r="44" spans="1:8" x14ac:dyDescent="0.35">
      <c r="A44" t="s">
        <v>181</v>
      </c>
      <c r="B44" s="1" t="s">
        <v>182</v>
      </c>
      <c r="C44" s="1">
        <v>2006</v>
      </c>
      <c r="D44" s="1" t="s">
        <v>372</v>
      </c>
      <c r="E44" s="1" t="s">
        <v>215</v>
      </c>
      <c r="F44" s="1">
        <v>2009</v>
      </c>
      <c r="H44" s="1" t="s">
        <v>477</v>
      </c>
    </row>
    <row r="45" spans="1:8" x14ac:dyDescent="0.35">
      <c r="A45" t="s">
        <v>181</v>
      </c>
      <c r="B45" s="1" t="s">
        <v>182</v>
      </c>
      <c r="C45" s="1">
        <v>2006</v>
      </c>
      <c r="D45" s="1" t="s">
        <v>431</v>
      </c>
      <c r="E45" s="1" t="s">
        <v>411</v>
      </c>
      <c r="F45" s="1">
        <v>2007</v>
      </c>
      <c r="H45" s="1" t="s">
        <v>480</v>
      </c>
    </row>
    <row r="46" spans="1:8" x14ac:dyDescent="0.35">
      <c r="A46" t="s">
        <v>181</v>
      </c>
      <c r="B46" s="1" t="s">
        <v>182</v>
      </c>
      <c r="C46" s="1">
        <v>2005</v>
      </c>
      <c r="D46" s="1" t="s">
        <v>370</v>
      </c>
      <c r="E46" s="1" t="s">
        <v>211</v>
      </c>
      <c r="F46" s="1">
        <v>2006</v>
      </c>
    </row>
    <row r="47" spans="1:8" x14ac:dyDescent="0.35">
      <c r="A47" t="s">
        <v>181</v>
      </c>
      <c r="B47" s="1" t="s">
        <v>182</v>
      </c>
      <c r="C47" s="1">
        <v>2005</v>
      </c>
      <c r="D47" s="1" t="s">
        <v>422</v>
      </c>
      <c r="E47" s="1" t="s">
        <v>213</v>
      </c>
      <c r="F47" s="1">
        <v>2010</v>
      </c>
    </row>
    <row r="48" spans="1:8" x14ac:dyDescent="0.35">
      <c r="A48" t="s">
        <v>181</v>
      </c>
      <c r="B48" s="1" t="s">
        <v>182</v>
      </c>
      <c r="C48" s="1">
        <v>2005</v>
      </c>
      <c r="D48" s="1" t="s">
        <v>371</v>
      </c>
      <c r="E48" s="1" t="s">
        <v>217</v>
      </c>
      <c r="F48" s="1">
        <v>2008</v>
      </c>
    </row>
    <row r="49" spans="1:6" x14ac:dyDescent="0.35">
      <c r="A49" t="s">
        <v>181</v>
      </c>
      <c r="B49" s="1" t="s">
        <v>182</v>
      </c>
      <c r="C49" s="1">
        <v>2005</v>
      </c>
      <c r="D49" s="1" t="s">
        <v>372</v>
      </c>
      <c r="E49" s="1" t="s">
        <v>215</v>
      </c>
      <c r="F49" s="1">
        <v>2009</v>
      </c>
    </row>
    <row r="50" spans="1:6" x14ac:dyDescent="0.35">
      <c r="A50" t="s">
        <v>181</v>
      </c>
      <c r="B50" s="1" t="s">
        <v>182</v>
      </c>
      <c r="C50" s="1">
        <v>2005</v>
      </c>
      <c r="D50" s="1" t="s">
        <v>431</v>
      </c>
      <c r="E50" s="1" t="s">
        <v>411</v>
      </c>
      <c r="F50" s="1">
        <v>2007</v>
      </c>
    </row>
    <row r="51" spans="1:6" x14ac:dyDescent="0.35">
      <c r="A51" t="s">
        <v>181</v>
      </c>
      <c r="B51" s="1" t="s">
        <v>182</v>
      </c>
      <c r="C51" s="1">
        <v>2004</v>
      </c>
      <c r="D51" s="1" t="s">
        <v>370</v>
      </c>
      <c r="E51" s="1" t="s">
        <v>211</v>
      </c>
      <c r="F51" s="1">
        <v>2006</v>
      </c>
    </row>
    <row r="52" spans="1:6" x14ac:dyDescent="0.35">
      <c r="A52" t="s">
        <v>181</v>
      </c>
      <c r="B52" s="1" t="s">
        <v>182</v>
      </c>
      <c r="C52" s="1">
        <v>2004</v>
      </c>
      <c r="D52" s="1" t="s">
        <v>422</v>
      </c>
      <c r="E52" s="1" t="s">
        <v>213</v>
      </c>
      <c r="F52" s="1">
        <v>2010</v>
      </c>
    </row>
    <row r="53" spans="1:6" x14ac:dyDescent="0.35">
      <c r="A53" t="s">
        <v>181</v>
      </c>
      <c r="B53" s="1" t="s">
        <v>182</v>
      </c>
      <c r="C53" s="1">
        <v>2004</v>
      </c>
      <c r="D53" s="1" t="s">
        <v>371</v>
      </c>
      <c r="E53" s="1" t="s">
        <v>217</v>
      </c>
      <c r="F53" s="1">
        <v>2008</v>
      </c>
    </row>
    <row r="54" spans="1:6" x14ac:dyDescent="0.35">
      <c r="A54" t="s">
        <v>181</v>
      </c>
      <c r="B54" s="1" t="s">
        <v>182</v>
      </c>
      <c r="C54" s="1">
        <v>2004</v>
      </c>
      <c r="D54" s="1" t="s">
        <v>372</v>
      </c>
      <c r="E54" s="1" t="s">
        <v>215</v>
      </c>
      <c r="F54" s="1">
        <v>2009</v>
      </c>
    </row>
    <row r="55" spans="1:6" x14ac:dyDescent="0.35">
      <c r="A55" t="s">
        <v>181</v>
      </c>
      <c r="B55" s="1" t="s">
        <v>182</v>
      </c>
      <c r="C55" s="1">
        <v>2004</v>
      </c>
      <c r="D55" s="1" t="s">
        <v>431</v>
      </c>
      <c r="E55" s="1" t="s">
        <v>411</v>
      </c>
      <c r="F55" s="1">
        <v>2007</v>
      </c>
    </row>
    <row r="56" spans="1:6" x14ac:dyDescent="0.35">
      <c r="A56" t="s">
        <v>181</v>
      </c>
      <c r="B56" s="1" t="s">
        <v>182</v>
      </c>
      <c r="C56" s="1">
        <v>2003</v>
      </c>
      <c r="D56" s="1" t="s">
        <v>370</v>
      </c>
      <c r="E56" s="1" t="s">
        <v>211</v>
      </c>
      <c r="F56" s="1">
        <v>2006</v>
      </c>
    </row>
    <row r="57" spans="1:6" x14ac:dyDescent="0.35">
      <c r="A57" t="s">
        <v>181</v>
      </c>
      <c r="B57" s="1" t="s">
        <v>182</v>
      </c>
      <c r="C57" s="1">
        <v>2003</v>
      </c>
      <c r="D57" s="1" t="s">
        <v>422</v>
      </c>
      <c r="E57" s="1" t="s">
        <v>213</v>
      </c>
      <c r="F57" s="1">
        <v>2005</v>
      </c>
    </row>
    <row r="58" spans="1:6" x14ac:dyDescent="0.35">
      <c r="A58" t="s">
        <v>181</v>
      </c>
      <c r="B58" s="1" t="s">
        <v>182</v>
      </c>
      <c r="C58" s="1">
        <v>2003</v>
      </c>
      <c r="D58" s="1" t="s">
        <v>371</v>
      </c>
      <c r="E58" s="1" t="s">
        <v>217</v>
      </c>
      <c r="F58" s="1">
        <v>2008</v>
      </c>
    </row>
    <row r="59" spans="1:6" x14ac:dyDescent="0.35">
      <c r="A59" t="s">
        <v>181</v>
      </c>
      <c r="B59" s="1" t="s">
        <v>182</v>
      </c>
      <c r="C59" s="1">
        <v>2003</v>
      </c>
      <c r="D59" s="1" t="s">
        <v>372</v>
      </c>
      <c r="E59" s="1" t="s">
        <v>215</v>
      </c>
      <c r="F59" s="1">
        <v>2004</v>
      </c>
    </row>
    <row r="60" spans="1:6" x14ac:dyDescent="0.35">
      <c r="A60" t="s">
        <v>181</v>
      </c>
      <c r="B60" s="1" t="s">
        <v>182</v>
      </c>
      <c r="C60" s="1">
        <v>2003</v>
      </c>
      <c r="D60" s="1" t="s">
        <v>431</v>
      </c>
      <c r="E60" s="1" t="s">
        <v>411</v>
      </c>
      <c r="F60" s="1">
        <v>2007</v>
      </c>
    </row>
    <row r="61" spans="1:6" x14ac:dyDescent="0.35">
      <c r="A61" t="s">
        <v>181</v>
      </c>
      <c r="B61" s="1" t="s">
        <v>182</v>
      </c>
      <c r="C61" s="1">
        <v>2003</v>
      </c>
      <c r="D61" s="1" t="s">
        <v>370</v>
      </c>
      <c r="E61" s="1" t="s">
        <v>211</v>
      </c>
      <c r="F61" s="1">
        <v>2006</v>
      </c>
    </row>
    <row r="62" spans="1:6" x14ac:dyDescent="0.35">
      <c r="A62" t="s">
        <v>181</v>
      </c>
      <c r="B62" s="1" t="s">
        <v>182</v>
      </c>
      <c r="C62" s="1">
        <v>2003</v>
      </c>
      <c r="D62" s="1" t="s">
        <v>549</v>
      </c>
      <c r="E62" s="1" t="s">
        <v>213</v>
      </c>
      <c r="F62" s="1">
        <v>2003</v>
      </c>
    </row>
    <row r="63" spans="1:6" x14ac:dyDescent="0.35">
      <c r="A63" t="s">
        <v>181</v>
      </c>
      <c r="B63" s="1" t="s">
        <v>182</v>
      </c>
      <c r="C63" s="1">
        <v>2003</v>
      </c>
      <c r="D63" s="1" t="s">
        <v>422</v>
      </c>
      <c r="E63" s="1" t="s">
        <v>217</v>
      </c>
      <c r="F63" s="1">
        <v>2005</v>
      </c>
    </row>
    <row r="64" spans="1:6" x14ac:dyDescent="0.35">
      <c r="A64" t="s">
        <v>181</v>
      </c>
      <c r="B64" s="1" t="s">
        <v>182</v>
      </c>
      <c r="C64" s="1">
        <v>2003</v>
      </c>
      <c r="D64" s="1" t="s">
        <v>372</v>
      </c>
      <c r="E64" s="1" t="s">
        <v>215</v>
      </c>
      <c r="F64" s="1">
        <v>2004</v>
      </c>
    </row>
    <row r="65" spans="1:6" x14ac:dyDescent="0.35">
      <c r="A65" t="s">
        <v>181</v>
      </c>
      <c r="B65" s="1" t="s">
        <v>182</v>
      </c>
      <c r="C65" s="1">
        <v>2003</v>
      </c>
      <c r="D65" s="1" t="s">
        <v>547</v>
      </c>
      <c r="E65" s="1" t="s">
        <v>548</v>
      </c>
      <c r="F65" s="1" t="s">
        <v>388</v>
      </c>
    </row>
    <row r="66" spans="1:6" x14ac:dyDescent="0.35">
      <c r="A66" t="s">
        <v>181</v>
      </c>
      <c r="B66" s="1" t="s">
        <v>182</v>
      </c>
      <c r="C66" s="1">
        <v>2000</v>
      </c>
      <c r="D66" s="1" t="s">
        <v>370</v>
      </c>
      <c r="E66" s="1" t="s">
        <v>211</v>
      </c>
      <c r="F66" s="1">
        <v>2001</v>
      </c>
    </row>
    <row r="67" spans="1:6" x14ac:dyDescent="0.35">
      <c r="A67" t="s">
        <v>181</v>
      </c>
      <c r="B67" s="1" t="s">
        <v>182</v>
      </c>
      <c r="C67" s="1">
        <v>2000</v>
      </c>
      <c r="D67" s="1" t="s">
        <v>549</v>
      </c>
      <c r="E67" s="1" t="s">
        <v>213</v>
      </c>
      <c r="F67" s="1">
        <v>2003</v>
      </c>
    </row>
    <row r="68" spans="1:6" x14ac:dyDescent="0.35">
      <c r="A68" t="s">
        <v>181</v>
      </c>
      <c r="B68" s="1" t="s">
        <v>182</v>
      </c>
      <c r="C68" s="1">
        <v>2000</v>
      </c>
      <c r="D68" s="1" t="s">
        <v>422</v>
      </c>
      <c r="E68" s="1" t="s">
        <v>217</v>
      </c>
      <c r="F68" s="1">
        <v>2005</v>
      </c>
    </row>
    <row r="69" spans="1:6" x14ac:dyDescent="0.35">
      <c r="A69" t="s">
        <v>181</v>
      </c>
      <c r="B69" s="1" t="s">
        <v>182</v>
      </c>
      <c r="C69" s="1">
        <v>2000</v>
      </c>
      <c r="D69" s="1" t="s">
        <v>372</v>
      </c>
      <c r="E69" s="1" t="s">
        <v>215</v>
      </c>
      <c r="F69" s="1">
        <v>2004</v>
      </c>
    </row>
    <row r="70" spans="1:6" x14ac:dyDescent="0.35">
      <c r="A70" t="s">
        <v>181</v>
      </c>
      <c r="B70" s="1" t="s">
        <v>182</v>
      </c>
      <c r="C70" s="1">
        <v>2000</v>
      </c>
      <c r="D70" s="1" t="s">
        <v>547</v>
      </c>
      <c r="E70" s="1" t="s">
        <v>548</v>
      </c>
      <c r="F70" s="1">
        <v>2002</v>
      </c>
    </row>
    <row r="71" spans="1:6" x14ac:dyDescent="0.35">
      <c r="A71" t="s">
        <v>181</v>
      </c>
      <c r="B71" s="1" t="s">
        <v>182</v>
      </c>
      <c r="C71" s="1">
        <v>2001</v>
      </c>
      <c r="D71" s="1" t="s">
        <v>370</v>
      </c>
      <c r="E71" s="1" t="s">
        <v>211</v>
      </c>
      <c r="F71" s="1">
        <v>2001</v>
      </c>
    </row>
    <row r="72" spans="1:6" x14ac:dyDescent="0.35">
      <c r="A72" t="s">
        <v>181</v>
      </c>
      <c r="B72" s="1" t="s">
        <v>182</v>
      </c>
      <c r="C72" s="1">
        <v>2001</v>
      </c>
      <c r="D72" s="1" t="s">
        <v>549</v>
      </c>
      <c r="E72" s="1" t="s">
        <v>213</v>
      </c>
      <c r="F72" s="1">
        <v>2003</v>
      </c>
    </row>
    <row r="73" spans="1:6" x14ac:dyDescent="0.35">
      <c r="A73" t="s">
        <v>181</v>
      </c>
      <c r="B73" s="1" t="s">
        <v>182</v>
      </c>
      <c r="C73" s="1">
        <v>2001</v>
      </c>
      <c r="D73" s="1" t="s">
        <v>422</v>
      </c>
      <c r="E73" s="1" t="s">
        <v>217</v>
      </c>
      <c r="F73" s="1">
        <v>2005</v>
      </c>
    </row>
    <row r="74" spans="1:6" x14ac:dyDescent="0.35">
      <c r="A74" t="s">
        <v>181</v>
      </c>
      <c r="B74" s="1" t="s">
        <v>182</v>
      </c>
      <c r="C74" s="1">
        <v>2001</v>
      </c>
      <c r="D74" s="1" t="s">
        <v>372</v>
      </c>
      <c r="E74" s="1" t="s">
        <v>215</v>
      </c>
      <c r="F74" s="1">
        <v>2004</v>
      </c>
    </row>
    <row r="75" spans="1:6" x14ac:dyDescent="0.35">
      <c r="A75" t="s">
        <v>181</v>
      </c>
      <c r="B75" s="1" t="s">
        <v>182</v>
      </c>
      <c r="C75" s="1">
        <v>2001</v>
      </c>
      <c r="D75" s="1" t="s">
        <v>547</v>
      </c>
      <c r="E75" s="1" t="s">
        <v>548</v>
      </c>
      <c r="F75" s="1">
        <v>2002</v>
      </c>
    </row>
    <row r="76" spans="1:6" x14ac:dyDescent="0.35">
      <c r="A76" t="s">
        <v>181</v>
      </c>
      <c r="B76" s="1" t="s">
        <v>182</v>
      </c>
      <c r="C76" s="1">
        <v>1999</v>
      </c>
      <c r="D76" s="1" t="s">
        <v>586</v>
      </c>
      <c r="E76" s="1" t="s">
        <v>211</v>
      </c>
      <c r="F76" s="1">
        <v>1999</v>
      </c>
    </row>
    <row r="77" spans="1:6" x14ac:dyDescent="0.35">
      <c r="A77" t="s">
        <v>181</v>
      </c>
      <c r="B77" s="1" t="s">
        <v>182</v>
      </c>
      <c r="C77" s="1">
        <v>1999</v>
      </c>
      <c r="D77" s="1" t="s">
        <v>370</v>
      </c>
      <c r="E77" s="1" t="s">
        <v>213</v>
      </c>
      <c r="F77" s="1">
        <v>2001</v>
      </c>
    </row>
    <row r="78" spans="1:6" x14ac:dyDescent="0.35">
      <c r="A78" t="s">
        <v>181</v>
      </c>
      <c r="B78" s="1" t="s">
        <v>182</v>
      </c>
      <c r="C78" s="1">
        <v>1999</v>
      </c>
      <c r="D78" s="1" t="s">
        <v>549</v>
      </c>
      <c r="E78" s="1" t="s">
        <v>217</v>
      </c>
      <c r="F78" s="1">
        <v>2003</v>
      </c>
    </row>
    <row r="79" spans="1:6" x14ac:dyDescent="0.35">
      <c r="A79" t="s">
        <v>181</v>
      </c>
      <c r="B79" s="1" t="s">
        <v>182</v>
      </c>
      <c r="C79" s="1">
        <v>1999</v>
      </c>
      <c r="D79" s="1" t="s">
        <v>422</v>
      </c>
      <c r="E79" s="1" t="s">
        <v>215</v>
      </c>
      <c r="F79" s="1">
        <v>2000</v>
      </c>
    </row>
    <row r="80" spans="1:6" x14ac:dyDescent="0.35">
      <c r="A80" t="s">
        <v>181</v>
      </c>
      <c r="B80" s="1" t="s">
        <v>182</v>
      </c>
      <c r="C80" s="1">
        <v>1999</v>
      </c>
      <c r="D80" s="1" t="s">
        <v>547</v>
      </c>
      <c r="E80" s="1" t="s">
        <v>548</v>
      </c>
      <c r="F80" s="1">
        <v>2002</v>
      </c>
    </row>
    <row r="81" spans="1:6" x14ac:dyDescent="0.35">
      <c r="A81" t="s">
        <v>181</v>
      </c>
      <c r="B81" s="1" t="s">
        <v>182</v>
      </c>
      <c r="C81" s="1">
        <v>1998</v>
      </c>
      <c r="D81" s="1" t="s">
        <v>586</v>
      </c>
      <c r="E81" s="1" t="s">
        <v>211</v>
      </c>
      <c r="F81" s="1">
        <v>1999</v>
      </c>
    </row>
    <row r="82" spans="1:6" x14ac:dyDescent="0.35">
      <c r="A82" t="s">
        <v>181</v>
      </c>
      <c r="B82" s="1" t="s">
        <v>182</v>
      </c>
      <c r="C82" s="1">
        <v>1998</v>
      </c>
      <c r="D82" s="1" t="s">
        <v>370</v>
      </c>
      <c r="E82" s="1" t="s">
        <v>213</v>
      </c>
      <c r="F82" s="1">
        <v>2001</v>
      </c>
    </row>
    <row r="83" spans="1:6" x14ac:dyDescent="0.35">
      <c r="A83" t="s">
        <v>181</v>
      </c>
      <c r="B83" s="1" t="s">
        <v>182</v>
      </c>
      <c r="C83" s="1">
        <v>1998</v>
      </c>
      <c r="D83" s="1" t="s">
        <v>549</v>
      </c>
      <c r="E83" s="1" t="s">
        <v>217</v>
      </c>
      <c r="F83" s="1">
        <v>2003</v>
      </c>
    </row>
    <row r="84" spans="1:6" x14ac:dyDescent="0.35">
      <c r="A84" t="s">
        <v>181</v>
      </c>
      <c r="B84" s="1" t="s">
        <v>182</v>
      </c>
      <c r="C84" s="1">
        <v>1998</v>
      </c>
      <c r="D84" s="1" t="s">
        <v>591</v>
      </c>
      <c r="E84" s="1" t="s">
        <v>215</v>
      </c>
      <c r="F84" s="1">
        <v>2000</v>
      </c>
    </row>
    <row r="85" spans="1:6" x14ac:dyDescent="0.35">
      <c r="A85" t="s">
        <v>181</v>
      </c>
      <c r="B85" s="1" t="s">
        <v>182</v>
      </c>
      <c r="C85" s="1">
        <v>1998</v>
      </c>
      <c r="D85" s="1" t="s">
        <v>547</v>
      </c>
      <c r="E85" s="1" t="s">
        <v>548</v>
      </c>
      <c r="F85" s="1">
        <v>2002</v>
      </c>
    </row>
    <row r="86" spans="1:6" x14ac:dyDescent="0.35">
      <c r="A86" t="s">
        <v>181</v>
      </c>
      <c r="B86" s="1" t="s">
        <v>182</v>
      </c>
      <c r="C86" s="1">
        <v>1996</v>
      </c>
      <c r="D86" s="1" t="s">
        <v>547</v>
      </c>
      <c r="E86" s="1" t="s">
        <v>211</v>
      </c>
      <c r="F86" s="1">
        <v>1997</v>
      </c>
    </row>
    <row r="87" spans="1:6" x14ac:dyDescent="0.35">
      <c r="A87" t="s">
        <v>181</v>
      </c>
      <c r="B87" s="1" t="s">
        <v>182</v>
      </c>
      <c r="C87" s="1">
        <v>1996</v>
      </c>
      <c r="D87" s="1" t="s">
        <v>586</v>
      </c>
      <c r="E87" s="1" t="s">
        <v>213</v>
      </c>
      <c r="F87" s="1">
        <v>1999</v>
      </c>
    </row>
    <row r="88" spans="1:6" x14ac:dyDescent="0.35">
      <c r="A88" t="s">
        <v>181</v>
      </c>
      <c r="B88" s="1" t="s">
        <v>182</v>
      </c>
      <c r="C88" s="1">
        <v>1996</v>
      </c>
      <c r="D88" s="1" t="s">
        <v>370</v>
      </c>
      <c r="E88" s="1" t="s">
        <v>217</v>
      </c>
      <c r="F88" s="1">
        <v>2001</v>
      </c>
    </row>
    <row r="89" spans="1:6" x14ac:dyDescent="0.35">
      <c r="A89" t="s">
        <v>181</v>
      </c>
      <c r="B89" s="1" t="s">
        <v>182</v>
      </c>
      <c r="C89" s="1">
        <v>1996</v>
      </c>
      <c r="D89" s="1" t="s">
        <v>549</v>
      </c>
      <c r="E89" s="1" t="s">
        <v>215</v>
      </c>
      <c r="F89" s="1">
        <v>1998</v>
      </c>
    </row>
    <row r="90" spans="1:6" x14ac:dyDescent="0.35">
      <c r="A90" t="s">
        <v>181</v>
      </c>
      <c r="B90" s="1" t="s">
        <v>182</v>
      </c>
      <c r="C90" s="1">
        <v>1996</v>
      </c>
      <c r="D90" s="1" t="s">
        <v>591</v>
      </c>
      <c r="E90" s="1" t="s">
        <v>411</v>
      </c>
      <c r="F90" s="1">
        <v>2000</v>
      </c>
    </row>
    <row r="91" spans="1:6" x14ac:dyDescent="0.35">
      <c r="A91" t="s">
        <v>181</v>
      </c>
      <c r="B91" s="1" t="s">
        <v>182</v>
      </c>
      <c r="C91" s="1">
        <v>1993</v>
      </c>
      <c r="D91" s="1" t="s">
        <v>547</v>
      </c>
      <c r="E91" s="1" t="s">
        <v>211</v>
      </c>
      <c r="F91" s="1">
        <v>1997</v>
      </c>
    </row>
    <row r="92" spans="1:6" x14ac:dyDescent="0.35">
      <c r="A92" t="s">
        <v>181</v>
      </c>
      <c r="B92" s="1" t="s">
        <v>182</v>
      </c>
      <c r="C92" s="1">
        <v>1993</v>
      </c>
      <c r="D92" s="1" t="s">
        <v>586</v>
      </c>
      <c r="E92" s="1" t="s">
        <v>213</v>
      </c>
      <c r="F92" s="1">
        <v>1994</v>
      </c>
    </row>
    <row r="93" spans="1:6" x14ac:dyDescent="0.35">
      <c r="A93" t="s">
        <v>181</v>
      </c>
      <c r="B93" s="1" t="s">
        <v>182</v>
      </c>
      <c r="C93" s="1">
        <v>1993</v>
      </c>
      <c r="D93" s="1" t="s">
        <v>370</v>
      </c>
      <c r="E93" s="1" t="s">
        <v>217</v>
      </c>
      <c r="F93" s="1">
        <v>1996</v>
      </c>
    </row>
    <row r="94" spans="1:6" x14ac:dyDescent="0.35">
      <c r="A94" t="s">
        <v>181</v>
      </c>
      <c r="B94" s="1" t="s">
        <v>182</v>
      </c>
      <c r="C94" s="1">
        <v>1993</v>
      </c>
      <c r="D94" s="1" t="s">
        <v>615</v>
      </c>
      <c r="E94" s="1" t="s">
        <v>215</v>
      </c>
      <c r="F94" s="1">
        <v>1995</v>
      </c>
    </row>
    <row r="95" spans="1:6" x14ac:dyDescent="0.35">
      <c r="A95" t="s">
        <v>181</v>
      </c>
      <c r="B95" s="1" t="s">
        <v>182</v>
      </c>
      <c r="C95" s="1">
        <v>1993</v>
      </c>
      <c r="D95" s="1" t="s">
        <v>549</v>
      </c>
      <c r="E95" s="1" t="s">
        <v>411</v>
      </c>
      <c r="F95" s="1">
        <v>1998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9"/>
  <sheetViews>
    <sheetView topLeftCell="D1" workbookViewId="0">
      <selection activeCell="T20" sqref="T20"/>
    </sheetView>
  </sheetViews>
  <sheetFormatPr defaultColWidth="8.90625" defaultRowHeight="14.5" x14ac:dyDescent="0.35"/>
  <cols>
    <col min="1" max="1" width="6.6328125" style="1" bestFit="1" customWidth="1"/>
    <col min="2" max="2" width="5.6328125" style="1" bestFit="1" customWidth="1"/>
    <col min="3" max="3" width="7" style="1" bestFit="1" customWidth="1"/>
    <col min="4" max="4" width="8.453125" style="1" bestFit="1" customWidth="1"/>
    <col min="5" max="5" width="11.36328125" style="1" bestFit="1" customWidth="1"/>
    <col min="6" max="6" width="10.90625" style="1" bestFit="1" customWidth="1"/>
    <col min="7" max="7" width="11.453125" style="1" bestFit="1" customWidth="1"/>
    <col min="8" max="8" width="12.6328125" style="1" bestFit="1" customWidth="1"/>
    <col min="9" max="9" width="8.453125" style="1" bestFit="1" customWidth="1"/>
    <col min="10" max="10" width="14.90625" style="1" bestFit="1" customWidth="1"/>
    <col min="11" max="11" width="15" style="1" bestFit="1" customWidth="1"/>
    <col min="12" max="12" width="11.36328125" style="1" bestFit="1" customWidth="1"/>
    <col min="13" max="13" width="15.90625" style="1" bestFit="1" customWidth="1"/>
    <col min="14" max="14" width="7.36328125" style="1" bestFit="1" customWidth="1"/>
    <col min="15" max="15" width="9.453125" style="1" bestFit="1" customWidth="1"/>
    <col min="16" max="16" width="11" style="1" bestFit="1" customWidth="1"/>
    <col min="17" max="17" width="16.08984375" style="1" bestFit="1" customWidth="1"/>
    <col min="18" max="18" width="18.6328125" style="1" bestFit="1" customWidth="1"/>
    <col min="19" max="19" width="9.08984375" style="1" bestFit="1" customWidth="1"/>
    <col min="20" max="20" width="7.90625" style="1" bestFit="1" customWidth="1"/>
    <col min="21" max="21" width="5.6328125" style="1" bestFit="1" customWidth="1"/>
    <col min="22" max="16384" width="8.90625" style="1"/>
  </cols>
  <sheetData>
    <row r="1" spans="1:21" x14ac:dyDescent="0.35">
      <c r="A1" s="2" t="s">
        <v>0</v>
      </c>
      <c r="B1" s="2" t="s">
        <v>27</v>
      </c>
      <c r="C1" s="2" t="s">
        <v>2</v>
      </c>
      <c r="D1" s="2" t="s">
        <v>4</v>
      </c>
      <c r="E1" s="2" t="s">
        <v>24</v>
      </c>
      <c r="F1" s="2" t="s">
        <v>9</v>
      </c>
      <c r="G1" s="4" t="s">
        <v>124</v>
      </c>
      <c r="H1" s="4" t="s">
        <v>173</v>
      </c>
      <c r="I1" s="2" t="s">
        <v>10</v>
      </c>
      <c r="J1" s="2" t="s">
        <v>11</v>
      </c>
      <c r="K1" s="2" t="s">
        <v>12</v>
      </c>
      <c r="L1" s="2" t="s">
        <v>13</v>
      </c>
      <c r="M1" s="2" t="s">
        <v>14</v>
      </c>
      <c r="N1" s="2" t="s">
        <v>15</v>
      </c>
      <c r="O1" s="2" t="s">
        <v>16</v>
      </c>
      <c r="P1" s="2" t="s">
        <v>17</v>
      </c>
      <c r="Q1" s="2" t="s">
        <v>18</v>
      </c>
      <c r="R1" s="2" t="s">
        <v>19</v>
      </c>
      <c r="S1" s="2" t="s">
        <v>20</v>
      </c>
      <c r="T1" s="2" t="s">
        <v>125</v>
      </c>
      <c r="U1" s="2" t="s">
        <v>96</v>
      </c>
    </row>
    <row r="2" spans="1:21" x14ac:dyDescent="0.35">
      <c r="A2" t="s">
        <v>181</v>
      </c>
      <c r="B2" s="1" t="s">
        <v>182</v>
      </c>
      <c r="C2" s="1">
        <v>2014</v>
      </c>
      <c r="D2" s="1">
        <v>1939</v>
      </c>
      <c r="E2" s="1" t="s">
        <v>183</v>
      </c>
      <c r="F2" s="1" t="s">
        <v>193</v>
      </c>
      <c r="G2" s="1" t="s">
        <v>187</v>
      </c>
      <c r="H2" s="1" t="s">
        <v>187</v>
      </c>
      <c r="I2" s="1" t="s">
        <v>224</v>
      </c>
      <c r="L2" s="1">
        <v>155</v>
      </c>
      <c r="M2" s="1">
        <v>3</v>
      </c>
      <c r="N2" s="1">
        <v>31</v>
      </c>
      <c r="O2" s="1">
        <v>2</v>
      </c>
      <c r="Q2" s="1">
        <v>200000</v>
      </c>
      <c r="R2" s="1">
        <v>42732</v>
      </c>
      <c r="S2" s="1">
        <v>665</v>
      </c>
    </row>
    <row r="3" spans="1:21" x14ac:dyDescent="0.35">
      <c r="A3" t="s">
        <v>181</v>
      </c>
      <c r="B3" s="1" t="s">
        <v>182</v>
      </c>
      <c r="C3" s="1">
        <v>2012</v>
      </c>
      <c r="D3" s="1">
        <v>1939</v>
      </c>
      <c r="E3" s="1" t="s">
        <v>183</v>
      </c>
      <c r="F3" s="1" t="s">
        <v>193</v>
      </c>
      <c r="G3" s="1" t="s">
        <v>187</v>
      </c>
      <c r="H3" s="1" t="s">
        <v>187</v>
      </c>
      <c r="I3" s="1" t="s">
        <v>224</v>
      </c>
      <c r="L3" s="1">
        <v>147</v>
      </c>
      <c r="M3" s="1">
        <v>1</v>
      </c>
      <c r="N3" s="1">
        <v>31</v>
      </c>
      <c r="O3" s="1">
        <v>2</v>
      </c>
      <c r="Q3" s="32">
        <v>200000</v>
      </c>
      <c r="R3" s="1">
        <v>42478</v>
      </c>
      <c r="S3" s="1">
        <v>656</v>
      </c>
    </row>
    <row r="4" spans="1:21" x14ac:dyDescent="0.35">
      <c r="A4" t="s">
        <v>181</v>
      </c>
      <c r="B4" s="1" t="s">
        <v>182</v>
      </c>
      <c r="C4" s="1">
        <v>2012</v>
      </c>
      <c r="D4" s="1">
        <v>1939</v>
      </c>
      <c r="E4" s="1" t="s">
        <v>183</v>
      </c>
      <c r="F4" s="1" t="s">
        <v>193</v>
      </c>
      <c r="G4" s="1" t="s">
        <v>187</v>
      </c>
      <c r="H4" s="1" t="s">
        <v>187</v>
      </c>
      <c r="I4" s="1" t="s">
        <v>224</v>
      </c>
      <c r="L4" s="1">
        <v>148</v>
      </c>
      <c r="M4" s="1">
        <v>1</v>
      </c>
      <c r="N4" s="1">
        <v>31</v>
      </c>
      <c r="O4" s="1">
        <v>2</v>
      </c>
      <c r="Q4" s="32">
        <v>200000</v>
      </c>
      <c r="R4" s="1">
        <v>42478</v>
      </c>
      <c r="S4" s="1">
        <v>656</v>
      </c>
    </row>
    <row r="5" spans="1:21" x14ac:dyDescent="0.35">
      <c r="A5" t="s">
        <v>181</v>
      </c>
      <c r="B5" s="1" t="s">
        <v>182</v>
      </c>
      <c r="C5" s="1">
        <v>2011</v>
      </c>
      <c r="D5" s="1">
        <v>1939</v>
      </c>
      <c r="E5" s="1" t="s">
        <v>183</v>
      </c>
      <c r="F5" s="1" t="s">
        <v>193</v>
      </c>
      <c r="G5" s="1" t="s">
        <v>187</v>
      </c>
      <c r="H5" s="1" t="s">
        <v>187</v>
      </c>
      <c r="I5" s="1" t="s">
        <v>224</v>
      </c>
      <c r="L5" s="1">
        <v>146</v>
      </c>
      <c r="M5" s="1">
        <v>1</v>
      </c>
      <c r="N5" s="1">
        <v>39</v>
      </c>
      <c r="O5" s="1">
        <v>2</v>
      </c>
      <c r="Q5" s="1">
        <v>200000</v>
      </c>
      <c r="R5" s="1">
        <v>42478</v>
      </c>
      <c r="S5" s="1">
        <v>653</v>
      </c>
    </row>
    <row r="6" spans="1:21" x14ac:dyDescent="0.35">
      <c r="A6" t="s">
        <v>181</v>
      </c>
      <c r="B6" s="1" t="s">
        <v>182</v>
      </c>
      <c r="C6" s="1">
        <v>2009</v>
      </c>
      <c r="D6" s="1">
        <v>1939</v>
      </c>
      <c r="E6" s="1" t="s">
        <v>183</v>
      </c>
      <c r="F6" s="1" t="s">
        <v>193</v>
      </c>
      <c r="G6" s="1" t="s">
        <v>187</v>
      </c>
      <c r="H6" s="1" t="s">
        <v>187</v>
      </c>
      <c r="I6" s="1" t="s">
        <v>224</v>
      </c>
      <c r="L6" s="1">
        <v>146</v>
      </c>
      <c r="M6" s="1">
        <v>1</v>
      </c>
      <c r="O6" s="1">
        <v>2</v>
      </c>
      <c r="Q6" s="1">
        <v>200000</v>
      </c>
      <c r="R6" s="1">
        <v>42354</v>
      </c>
      <c r="S6" s="1">
        <v>650</v>
      </c>
    </row>
    <row r="7" spans="1:21" x14ac:dyDescent="0.35">
      <c r="A7" t="s">
        <v>181</v>
      </c>
      <c r="B7" s="1" t="s">
        <v>182</v>
      </c>
      <c r="C7" s="1">
        <v>2008</v>
      </c>
      <c r="D7" s="1">
        <v>1939</v>
      </c>
      <c r="E7" s="1" t="s">
        <v>183</v>
      </c>
      <c r="F7" s="1" t="s">
        <v>193</v>
      </c>
      <c r="G7" s="1" t="s">
        <v>187</v>
      </c>
      <c r="H7" s="1" t="s">
        <v>187</v>
      </c>
      <c r="I7" s="1" t="s">
        <v>224</v>
      </c>
      <c r="L7" s="1">
        <v>144</v>
      </c>
      <c r="M7" s="1">
        <v>1</v>
      </c>
      <c r="O7" s="1">
        <v>2</v>
      </c>
      <c r="Q7" s="1">
        <v>200000</v>
      </c>
      <c r="R7" s="1">
        <v>41830</v>
      </c>
      <c r="S7" s="1">
        <v>647</v>
      </c>
    </row>
    <row r="8" spans="1:21" x14ac:dyDescent="0.35">
      <c r="A8" t="s">
        <v>181</v>
      </c>
      <c r="B8" s="1" t="s">
        <v>182</v>
      </c>
      <c r="C8" s="1">
        <v>2007</v>
      </c>
      <c r="D8" s="1">
        <v>1939</v>
      </c>
      <c r="E8" s="1" t="s">
        <v>183</v>
      </c>
      <c r="F8" s="1" t="s">
        <v>193</v>
      </c>
      <c r="G8" s="1" t="s">
        <v>187</v>
      </c>
      <c r="H8" s="1" t="s">
        <v>187</v>
      </c>
      <c r="I8" s="1" t="s">
        <v>434</v>
      </c>
      <c r="L8" s="1">
        <v>145</v>
      </c>
      <c r="M8" s="1">
        <v>1</v>
      </c>
      <c r="O8" s="1">
        <v>2</v>
      </c>
      <c r="Q8" s="1">
        <v>200000</v>
      </c>
      <c r="R8" s="1">
        <v>41465</v>
      </c>
      <c r="S8" s="1">
        <v>616</v>
      </c>
    </row>
    <row r="9" spans="1:21" x14ac:dyDescent="0.35">
      <c r="A9" t="s">
        <v>181</v>
      </c>
      <c r="B9" s="1" t="s">
        <v>182</v>
      </c>
      <c r="C9" s="1">
        <v>2006</v>
      </c>
      <c r="D9" s="1">
        <v>1939</v>
      </c>
      <c r="E9" s="1" t="s">
        <v>183</v>
      </c>
      <c r="F9" s="1" t="s">
        <v>193</v>
      </c>
      <c r="G9" s="1" t="s">
        <v>187</v>
      </c>
      <c r="H9" s="1" t="s">
        <v>187</v>
      </c>
      <c r="I9" s="1" t="s">
        <v>434</v>
      </c>
      <c r="L9" s="1">
        <v>145</v>
      </c>
      <c r="M9" s="1">
        <v>1</v>
      </c>
      <c r="N9" s="1">
        <v>39</v>
      </c>
      <c r="O9" s="1">
        <v>2</v>
      </c>
      <c r="Q9" s="1">
        <v>200000</v>
      </c>
      <c r="R9" s="1">
        <v>41201</v>
      </c>
      <c r="S9" s="1">
        <v>616</v>
      </c>
    </row>
    <row r="10" spans="1:21" x14ac:dyDescent="0.35">
      <c r="A10" t="s">
        <v>181</v>
      </c>
      <c r="B10" s="1" t="s">
        <v>182</v>
      </c>
      <c r="C10" s="1">
        <v>2005</v>
      </c>
      <c r="D10" s="1">
        <v>1939</v>
      </c>
      <c r="E10" s="1" t="s">
        <v>183</v>
      </c>
      <c r="F10" s="1" t="s">
        <v>193</v>
      </c>
      <c r="G10" s="1" t="s">
        <v>187</v>
      </c>
      <c r="H10" s="1" t="s">
        <v>187</v>
      </c>
      <c r="I10" s="1" t="s">
        <v>434</v>
      </c>
      <c r="L10" s="1">
        <v>145</v>
      </c>
      <c r="M10" s="1">
        <v>1</v>
      </c>
      <c r="N10" s="1">
        <v>39</v>
      </c>
      <c r="O10" s="1">
        <v>2</v>
      </c>
      <c r="Q10" s="32">
        <v>200000</v>
      </c>
      <c r="R10" s="1">
        <v>40427</v>
      </c>
      <c r="S10" s="1">
        <v>602</v>
      </c>
    </row>
    <row r="11" spans="1:21" x14ac:dyDescent="0.35">
      <c r="A11" t="s">
        <v>181</v>
      </c>
      <c r="B11" s="1" t="s">
        <v>182</v>
      </c>
      <c r="C11" s="1">
        <v>2004</v>
      </c>
      <c r="D11" s="1">
        <v>1939</v>
      </c>
      <c r="E11" s="1" t="s">
        <v>183</v>
      </c>
      <c r="F11" s="1" t="s">
        <v>193</v>
      </c>
      <c r="G11" s="1" t="s">
        <v>187</v>
      </c>
      <c r="H11" s="1" t="s">
        <v>187</v>
      </c>
      <c r="I11" s="1" t="s">
        <v>434</v>
      </c>
      <c r="L11" s="1">
        <v>145</v>
      </c>
      <c r="M11" s="1">
        <v>1</v>
      </c>
      <c r="N11" s="1">
        <v>39</v>
      </c>
      <c r="O11" s="1">
        <v>2</v>
      </c>
      <c r="Q11" s="1">
        <v>200000</v>
      </c>
      <c r="R11" s="1">
        <v>40300</v>
      </c>
      <c r="S11" s="1">
        <v>584</v>
      </c>
    </row>
    <row r="12" spans="1:21" x14ac:dyDescent="0.35">
      <c r="A12" t="s">
        <v>181</v>
      </c>
      <c r="B12" s="1" t="s">
        <v>182</v>
      </c>
      <c r="C12" s="1">
        <v>2003</v>
      </c>
      <c r="D12" s="1">
        <v>1939</v>
      </c>
      <c r="E12" s="1" t="s">
        <v>183</v>
      </c>
      <c r="F12" s="1" t="s">
        <v>193</v>
      </c>
      <c r="G12" s="1" t="s">
        <v>187</v>
      </c>
      <c r="H12" s="1" t="s">
        <v>187</v>
      </c>
      <c r="I12" s="1" t="s">
        <v>434</v>
      </c>
      <c r="L12" s="1">
        <v>146</v>
      </c>
      <c r="M12" s="1">
        <v>1</v>
      </c>
      <c r="N12" s="1">
        <v>39</v>
      </c>
      <c r="O12" s="1">
        <v>2</v>
      </c>
      <c r="Q12" s="1">
        <v>200000</v>
      </c>
      <c r="R12" s="1">
        <v>38617</v>
      </c>
      <c r="S12" s="1">
        <v>565</v>
      </c>
      <c r="T12" s="1" t="s">
        <v>525</v>
      </c>
    </row>
    <row r="13" spans="1:21" x14ac:dyDescent="0.35">
      <c r="A13" t="s">
        <v>181</v>
      </c>
      <c r="B13" s="1" t="s">
        <v>182</v>
      </c>
      <c r="C13" s="1">
        <v>2002</v>
      </c>
      <c r="D13" s="1">
        <v>1939</v>
      </c>
      <c r="E13" s="1" t="s">
        <v>183</v>
      </c>
      <c r="F13" s="1" t="s">
        <v>193</v>
      </c>
      <c r="G13" s="1" t="s">
        <v>187</v>
      </c>
      <c r="H13" s="1" t="s">
        <v>187</v>
      </c>
      <c r="I13" s="1" t="s">
        <v>434</v>
      </c>
      <c r="L13" s="1">
        <v>146</v>
      </c>
      <c r="M13" s="1">
        <v>1</v>
      </c>
      <c r="N13" s="1">
        <v>39</v>
      </c>
      <c r="O13" s="1">
        <v>2</v>
      </c>
      <c r="Q13" s="1">
        <v>200000</v>
      </c>
      <c r="R13" s="1">
        <v>37961</v>
      </c>
      <c r="S13" s="1">
        <v>547</v>
      </c>
      <c r="T13" s="1" t="s">
        <v>525</v>
      </c>
    </row>
    <row r="14" spans="1:21" x14ac:dyDescent="0.35">
      <c r="A14" t="s">
        <v>181</v>
      </c>
      <c r="B14" s="1" t="s">
        <v>182</v>
      </c>
      <c r="C14" s="1">
        <v>2000</v>
      </c>
      <c r="D14" s="1">
        <v>1939</v>
      </c>
      <c r="E14" s="1" t="s">
        <v>183</v>
      </c>
      <c r="F14" s="1" t="s">
        <v>193</v>
      </c>
      <c r="G14" s="1" t="s">
        <v>187</v>
      </c>
      <c r="H14" s="1" t="s">
        <v>187</v>
      </c>
      <c r="I14" s="1" t="s">
        <v>434</v>
      </c>
      <c r="L14" s="1">
        <v>143</v>
      </c>
      <c r="M14" s="1">
        <v>1</v>
      </c>
      <c r="N14" s="1">
        <v>39</v>
      </c>
      <c r="O14" s="1">
        <v>2</v>
      </c>
      <c r="Q14" s="1">
        <v>160000</v>
      </c>
      <c r="R14" s="1">
        <v>35466</v>
      </c>
      <c r="S14" s="1">
        <v>496</v>
      </c>
      <c r="T14" s="1" t="s">
        <v>525</v>
      </c>
    </row>
    <row r="15" spans="1:21" x14ac:dyDescent="0.35">
      <c r="A15" t="s">
        <v>181</v>
      </c>
      <c r="B15" s="1" t="s">
        <v>182</v>
      </c>
      <c r="C15" s="1">
        <v>2001</v>
      </c>
      <c r="D15" s="1">
        <v>1939</v>
      </c>
      <c r="E15" s="1" t="s">
        <v>183</v>
      </c>
      <c r="F15" s="1" t="s">
        <v>193</v>
      </c>
      <c r="G15" s="1" t="s">
        <v>187</v>
      </c>
      <c r="H15" s="1" t="s">
        <v>187</v>
      </c>
      <c r="I15" s="1" t="s">
        <v>434</v>
      </c>
      <c r="L15" s="1">
        <v>143</v>
      </c>
      <c r="M15" s="1">
        <v>1</v>
      </c>
      <c r="N15" s="1">
        <v>39</v>
      </c>
      <c r="O15" s="1">
        <v>2</v>
      </c>
      <c r="Q15" s="32">
        <v>160000</v>
      </c>
      <c r="R15" s="1">
        <v>37271</v>
      </c>
      <c r="S15" s="1">
        <v>496</v>
      </c>
      <c r="T15" s="1" t="s">
        <v>525</v>
      </c>
    </row>
    <row r="16" spans="1:21" x14ac:dyDescent="0.35">
      <c r="A16" t="s">
        <v>181</v>
      </c>
      <c r="B16" s="1" t="s">
        <v>182</v>
      </c>
      <c r="C16" s="1">
        <v>1999</v>
      </c>
      <c r="D16" s="1">
        <v>1939</v>
      </c>
      <c r="E16" s="1" t="s">
        <v>183</v>
      </c>
      <c r="F16" s="1" t="s">
        <v>193</v>
      </c>
      <c r="G16" s="1" t="s">
        <v>187</v>
      </c>
      <c r="H16" s="1" t="s">
        <v>187</v>
      </c>
      <c r="I16" s="1" t="s">
        <v>434</v>
      </c>
      <c r="L16" s="1">
        <v>151</v>
      </c>
      <c r="M16" s="1">
        <v>1</v>
      </c>
      <c r="N16" s="1">
        <v>39</v>
      </c>
      <c r="O16" s="1">
        <v>2</v>
      </c>
      <c r="Q16" s="1">
        <v>160000</v>
      </c>
      <c r="R16" s="1">
        <v>35466</v>
      </c>
      <c r="S16" s="1">
        <v>496</v>
      </c>
      <c r="T16" s="1" t="s">
        <v>525</v>
      </c>
    </row>
    <row r="17" spans="1:20" x14ac:dyDescent="0.35">
      <c r="A17" t="s">
        <v>181</v>
      </c>
      <c r="B17" s="1" t="s">
        <v>182</v>
      </c>
      <c r="C17" s="1">
        <v>1998</v>
      </c>
      <c r="D17" s="1">
        <v>1939</v>
      </c>
      <c r="E17" s="1" t="s">
        <v>183</v>
      </c>
      <c r="F17" s="1" t="s">
        <v>193</v>
      </c>
      <c r="G17" s="1" t="s">
        <v>187</v>
      </c>
      <c r="H17" s="1" t="s">
        <v>187</v>
      </c>
      <c r="I17" s="1" t="s">
        <v>434</v>
      </c>
      <c r="L17" s="1">
        <v>151</v>
      </c>
      <c r="M17" s="1">
        <v>1</v>
      </c>
      <c r="N17" s="1">
        <v>39</v>
      </c>
      <c r="O17" s="1">
        <v>2</v>
      </c>
      <c r="Q17" s="1">
        <v>160000</v>
      </c>
      <c r="R17" s="1">
        <v>35446</v>
      </c>
      <c r="S17" s="1">
        <v>496</v>
      </c>
      <c r="T17" s="1" t="s">
        <v>525</v>
      </c>
    </row>
    <row r="18" spans="1:20" x14ac:dyDescent="0.35">
      <c r="A18" t="s">
        <v>181</v>
      </c>
      <c r="B18" s="1" t="s">
        <v>182</v>
      </c>
      <c r="C18" s="1">
        <v>1996</v>
      </c>
      <c r="D18" s="1">
        <v>1939</v>
      </c>
      <c r="E18" s="1" t="s">
        <v>183</v>
      </c>
      <c r="F18" s="1" t="s">
        <v>193</v>
      </c>
      <c r="G18" s="1" t="s">
        <v>187</v>
      </c>
      <c r="H18" s="1" t="s">
        <v>187</v>
      </c>
      <c r="I18" s="1" t="s">
        <v>594</v>
      </c>
      <c r="L18" s="1">
        <v>135</v>
      </c>
      <c r="M18" s="1">
        <v>1</v>
      </c>
      <c r="N18" s="1">
        <v>25</v>
      </c>
      <c r="O18" s="1">
        <v>2</v>
      </c>
      <c r="Q18" s="1">
        <v>160000</v>
      </c>
      <c r="R18" s="1">
        <v>35000</v>
      </c>
      <c r="S18" s="1">
        <v>478</v>
      </c>
      <c r="T18" s="1" t="s">
        <v>525</v>
      </c>
    </row>
    <row r="19" spans="1:20" x14ac:dyDescent="0.35">
      <c r="A19" t="s">
        <v>181</v>
      </c>
      <c r="B19" s="1" t="s">
        <v>182</v>
      </c>
      <c r="C19" s="1">
        <v>1993</v>
      </c>
      <c r="D19" s="1">
        <v>1939</v>
      </c>
      <c r="E19" s="1" t="s">
        <v>183</v>
      </c>
      <c r="F19" s="1" t="s">
        <v>193</v>
      </c>
      <c r="G19" s="1" t="s">
        <v>187</v>
      </c>
      <c r="H19" s="1" t="s">
        <v>187</v>
      </c>
      <c r="I19" s="1" t="s">
        <v>594</v>
      </c>
      <c r="L19" s="1">
        <v>123</v>
      </c>
      <c r="M19" s="1">
        <v>1</v>
      </c>
      <c r="N19" s="1">
        <v>25</v>
      </c>
      <c r="O19" s="1">
        <v>2</v>
      </c>
      <c r="Q19" s="1">
        <v>160000</v>
      </c>
      <c r="R19" s="1">
        <v>33700</v>
      </c>
      <c r="S19" s="1">
        <v>440</v>
      </c>
      <c r="T19" s="1" t="s">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financialIndicators</vt:lpstr>
      <vt:lpstr>revCollect</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Walker Grimshaw</cp:lastModifiedBy>
  <cp:lastPrinted>2020-01-16T16:17:50Z</cp:lastPrinted>
  <dcterms:created xsi:type="dcterms:W3CDTF">2019-08-01T16:52:11Z</dcterms:created>
  <dcterms:modified xsi:type="dcterms:W3CDTF">2020-02-17T02:36:38Z</dcterms:modified>
</cp:coreProperties>
</file>