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mc:AlternateContent xmlns:mc="http://schemas.openxmlformats.org/markup-compatibility/2006">
    <mc:Choice Requires="x15">
      <x15ac:absPath xmlns:x15ac="http://schemas.microsoft.com/office/spreadsheetml/2010/11/ac" url="C:\Users\walke\OneDrive\Documents\Duke\Masters Project\Shrinking_Cities_MP\DATA\RAW\bond_data\"/>
    </mc:Choice>
  </mc:AlternateContent>
  <xr:revisionPtr revIDLastSave="0" documentId="13_ncr:1_{9414CD71-BBEB-4AC0-8A6B-210483BDF866}" xr6:coauthVersionLast="45" xr6:coauthVersionMax="45" xr10:uidLastSave="{00000000-0000-0000-0000-000000000000}"/>
  <bookViews>
    <workbookView xWindow="5480" yWindow="3520" windowWidth="14400" windowHeight="7360" firstSheet="10" activeTab="11" xr2:uid="{00000000-000D-0000-FFFF-FFFF00000000}"/>
  </bookViews>
  <sheets>
    <sheet name="notes" sheetId="1" r:id="rId1"/>
    <sheet name="basicInfo" sheetId="3" r:id="rId2"/>
    <sheet name="maturitySched" sheetId="8" r:id="rId3"/>
    <sheet name="otherDebt" sheetId="12" r:id="rId4"/>
    <sheet name="longterm" sheetId="28" r:id="rId5"/>
    <sheet name="debtService" sheetId="31" r:id="rId6"/>
    <sheet name="bondPurpose" sheetId="10" r:id="rId7"/>
    <sheet name="board" sheetId="9" r:id="rId8"/>
    <sheet name="utilityInfo" sheetId="11" r:id="rId9"/>
    <sheet name="repairs" sheetId="30" r:id="rId10"/>
    <sheet name="serviceArea" sheetId="13" r:id="rId11"/>
    <sheet name="customers" sheetId="15" r:id="rId12"/>
    <sheet name="interconnect" sheetId="14" r:id="rId13"/>
    <sheet name="source" sheetId="16" r:id="rId14"/>
    <sheet name="usage" sheetId="17" r:id="rId15"/>
    <sheet name="rates" sheetId="24" r:id="rId16"/>
    <sheet name="unaccounted" sheetId="21" r:id="rId17"/>
    <sheet name="largestCust" sheetId="19" r:id="rId18"/>
    <sheet name="fiscal" sheetId="23" r:id="rId19"/>
    <sheet name="assets" sheetId="32" r:id="rId20"/>
    <sheet name="financialIndicators" sheetId="33" r:id="rId21"/>
    <sheet name="revCollect" sheetId="22" r:id="rId22"/>
    <sheet name="population" sheetId="18" r:id="rId23"/>
    <sheet name="demand" sheetId="20" r:id="rId24"/>
    <sheet name="revOperate" sheetId="29" r:id="rId25"/>
    <sheet name="utilities" sheetId="26" r:id="rId26"/>
    <sheet name="unemploy" sheetId="27" r:id="rId27"/>
  </sheets>
  <definedNames>
    <definedName name="_xlnm._FilterDatabase" localSheetId="11" hidden="1">customers!$A$1:$I$803</definedName>
    <definedName name="_xlnm._FilterDatabase" localSheetId="23" hidden="1">demand!$A$1:$G$260</definedName>
    <definedName name="_xlnm._FilterDatabase" localSheetId="24" hidden="1">revOperate!$A$1:$G$100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803" i="15" l="1"/>
  <c r="E20" i="33" l="1"/>
  <c r="E17" i="33"/>
  <c r="AJ26" i="33"/>
  <c r="AI26" i="33"/>
  <c r="AH26" i="33"/>
  <c r="AG26" i="33"/>
  <c r="AF26" i="33"/>
  <c r="AC26" i="33"/>
  <c r="AB26" i="33"/>
  <c r="Y26" i="33"/>
  <c r="X26" i="33"/>
  <c r="U26" i="33"/>
  <c r="T26" i="33"/>
  <c r="S26" i="33"/>
  <c r="P26" i="33"/>
  <c r="L26" i="33"/>
  <c r="H26" i="33"/>
  <c r="AK25" i="33"/>
  <c r="AK26" i="33" s="1"/>
  <c r="AJ25" i="33"/>
  <c r="AF25" i="33"/>
  <c r="AE25" i="33"/>
  <c r="AE26" i="33" s="1"/>
  <c r="AD25" i="33"/>
  <c r="AD26" i="33" s="1"/>
  <c r="AC25" i="33"/>
  <c r="AB25" i="33"/>
  <c r="AA25" i="33"/>
  <c r="AA26" i="33" s="1"/>
  <c r="Z25" i="33"/>
  <c r="Z26" i="33" s="1"/>
  <c r="Y25" i="33"/>
  <c r="X25" i="33"/>
  <c r="W25" i="33"/>
  <c r="W26" i="33" s="1"/>
  <c r="V25" i="33"/>
  <c r="V26" i="33" s="1"/>
  <c r="U25" i="33"/>
  <c r="T25" i="33"/>
  <c r="R25" i="33"/>
  <c r="R26" i="33" s="1"/>
  <c r="Q25" i="33"/>
  <c r="Q26" i="33" s="1"/>
  <c r="P25" i="33"/>
  <c r="O25" i="33"/>
  <c r="O26" i="33" s="1"/>
  <c r="N25" i="33"/>
  <c r="N26" i="33" s="1"/>
  <c r="M25" i="33"/>
  <c r="M26" i="33" s="1"/>
  <c r="L25" i="33"/>
  <c r="K25" i="33"/>
  <c r="K26" i="33" s="1"/>
  <c r="J25" i="33"/>
  <c r="J26" i="33" s="1"/>
  <c r="I25" i="33"/>
  <c r="I26" i="33" s="1"/>
  <c r="H25" i="33"/>
  <c r="G25" i="33"/>
  <c r="G26" i="33" s="1"/>
  <c r="F25" i="33"/>
  <c r="F26" i="33" s="1"/>
  <c r="E25" i="33"/>
  <c r="E26" i="33" s="1"/>
  <c r="AK24" i="33"/>
  <c r="AJ24" i="33"/>
  <c r="AI24" i="33"/>
  <c r="AH24" i="33"/>
  <c r="AG24" i="33"/>
  <c r="AF24" i="33"/>
  <c r="AE24" i="33"/>
  <c r="AD24" i="33"/>
  <c r="AC24" i="33"/>
  <c r="AB24" i="33"/>
  <c r="AA24" i="33"/>
  <c r="Z24" i="33"/>
  <c r="Y24" i="33"/>
  <c r="X24" i="33"/>
  <c r="W24" i="33"/>
  <c r="V24" i="33"/>
  <c r="U24" i="33"/>
  <c r="T24" i="33"/>
  <c r="S24" i="33"/>
  <c r="R24" i="33"/>
  <c r="Q24" i="33"/>
  <c r="P24" i="33"/>
  <c r="O24" i="33"/>
  <c r="N24" i="33"/>
  <c r="M24" i="33"/>
  <c r="L24" i="33"/>
  <c r="K24" i="33"/>
  <c r="J24" i="33"/>
  <c r="I24" i="33"/>
  <c r="H24" i="33"/>
  <c r="G24" i="33"/>
  <c r="F24" i="33"/>
  <c r="E24" i="33"/>
  <c r="AK23" i="33"/>
  <c r="AJ23" i="33"/>
  <c r="AI23" i="33"/>
  <c r="AH23" i="33"/>
  <c r="AG23" i="33"/>
  <c r="AF23" i="33"/>
  <c r="AE23" i="33"/>
  <c r="AD23" i="33"/>
  <c r="AC23" i="33"/>
  <c r="AB23" i="33"/>
  <c r="AA23" i="33"/>
  <c r="Z23" i="33"/>
  <c r="Y23" i="33"/>
  <c r="X23" i="33"/>
  <c r="W23" i="33"/>
  <c r="V23" i="33"/>
  <c r="U23" i="33"/>
  <c r="T23" i="33"/>
  <c r="S23" i="33"/>
  <c r="R23" i="33"/>
  <c r="Q23" i="33"/>
  <c r="P23" i="33"/>
  <c r="O23" i="33"/>
  <c r="N23" i="33"/>
  <c r="M23" i="33"/>
  <c r="L23" i="33"/>
  <c r="K23" i="33"/>
  <c r="J23" i="33"/>
  <c r="I23" i="33"/>
  <c r="H23" i="33"/>
  <c r="G23" i="33"/>
  <c r="F23" i="33"/>
  <c r="E23" i="33"/>
  <c r="AK22" i="33"/>
  <c r="AJ22" i="33"/>
  <c r="AI22" i="33"/>
  <c r="AH22" i="33"/>
  <c r="AG22" i="33"/>
  <c r="AF22" i="33"/>
  <c r="AE22" i="33"/>
  <c r="AD22" i="33"/>
  <c r="AC22" i="33"/>
  <c r="AB22" i="33"/>
  <c r="AA22" i="33"/>
  <c r="Z22" i="33"/>
  <c r="Y22" i="33"/>
  <c r="X22" i="33"/>
  <c r="W22" i="33"/>
  <c r="V22" i="33"/>
  <c r="U22" i="33"/>
  <c r="T22" i="33"/>
  <c r="S22" i="33"/>
  <c r="R22" i="33"/>
  <c r="Q22" i="33"/>
  <c r="P22" i="33"/>
  <c r="O22" i="33"/>
  <c r="N22" i="33"/>
  <c r="M22" i="33"/>
  <c r="L22" i="33"/>
  <c r="K22" i="33"/>
  <c r="J22" i="33"/>
  <c r="I22" i="33"/>
  <c r="H22" i="33"/>
  <c r="G22" i="33"/>
  <c r="F22" i="33"/>
  <c r="E22" i="33"/>
  <c r="AK21" i="33"/>
  <c r="AJ21" i="33"/>
  <c r="AI21" i="33"/>
  <c r="AH21" i="33"/>
  <c r="AG21" i="33"/>
  <c r="AF21" i="33"/>
  <c r="AE21" i="33"/>
  <c r="AD21" i="33"/>
  <c r="AC21" i="33"/>
  <c r="AB21" i="33"/>
  <c r="AA21" i="33"/>
  <c r="Z21" i="33"/>
  <c r="Y21" i="33"/>
  <c r="X21" i="33"/>
  <c r="W21" i="33"/>
  <c r="V21" i="33"/>
  <c r="U21" i="33"/>
  <c r="T21" i="33"/>
  <c r="S21" i="33"/>
  <c r="R21" i="33"/>
  <c r="Q21" i="33"/>
  <c r="P21" i="33"/>
  <c r="O21" i="33"/>
  <c r="N21" i="33"/>
  <c r="M21" i="33"/>
  <c r="L21" i="33"/>
  <c r="K21" i="33"/>
  <c r="J21" i="33"/>
  <c r="I21" i="33"/>
  <c r="H21" i="33"/>
  <c r="G21" i="33"/>
  <c r="F21" i="33"/>
  <c r="E21" i="33"/>
  <c r="AK20" i="33"/>
  <c r="AJ20" i="33"/>
  <c r="AI20" i="33"/>
  <c r="AH20" i="33"/>
  <c r="AG20" i="33"/>
  <c r="AF20" i="33"/>
  <c r="AE20" i="33"/>
  <c r="AD20" i="33"/>
  <c r="AC20" i="33"/>
  <c r="AB20" i="33"/>
  <c r="AA20" i="33"/>
  <c r="Z20" i="33"/>
  <c r="Y20" i="33"/>
  <c r="X20" i="33"/>
  <c r="W20" i="33"/>
  <c r="V20" i="33"/>
  <c r="U20" i="33"/>
  <c r="T20" i="33"/>
  <c r="S20" i="33"/>
  <c r="R20" i="33"/>
  <c r="Q20" i="33"/>
  <c r="P20" i="33"/>
  <c r="O20" i="33"/>
  <c r="N20" i="33"/>
  <c r="M20" i="33"/>
  <c r="L20" i="33"/>
  <c r="K20" i="33"/>
  <c r="J20" i="33"/>
  <c r="I20" i="33"/>
  <c r="H20" i="33"/>
  <c r="G20" i="33"/>
  <c r="F20" i="33"/>
  <c r="AK19" i="33"/>
  <c r="AJ19" i="33"/>
  <c r="AI19" i="33"/>
  <c r="AH19" i="33"/>
  <c r="AG19" i="33"/>
  <c r="AF19" i="33"/>
  <c r="AE19" i="33"/>
  <c r="AD19" i="33"/>
  <c r="AC19" i="33"/>
  <c r="AB19" i="33"/>
  <c r="AA19" i="33"/>
  <c r="Z19" i="33"/>
  <c r="Y19" i="33"/>
  <c r="X19" i="33"/>
  <c r="W19" i="33"/>
  <c r="V19" i="33"/>
  <c r="U19" i="33"/>
  <c r="T19" i="33"/>
  <c r="S19" i="33"/>
  <c r="R19" i="33"/>
  <c r="Q19" i="33"/>
  <c r="P19" i="33"/>
  <c r="O19" i="33"/>
  <c r="N19" i="33"/>
  <c r="M19" i="33"/>
  <c r="L19" i="33"/>
  <c r="K19" i="33"/>
  <c r="J19" i="33"/>
  <c r="I19" i="33"/>
  <c r="H19" i="33"/>
  <c r="G19" i="33"/>
  <c r="F19" i="33"/>
  <c r="E19" i="33"/>
  <c r="AK18" i="33"/>
  <c r="AJ18" i="33"/>
  <c r="AI18" i="33"/>
  <c r="AH18" i="33"/>
  <c r="AG18" i="33"/>
  <c r="AF18" i="33"/>
  <c r="AE18" i="33"/>
  <c r="AD18" i="33"/>
  <c r="AC18" i="33"/>
  <c r="AB18" i="33"/>
  <c r="AA18" i="33"/>
  <c r="Z18" i="33"/>
  <c r="Y18" i="33"/>
  <c r="X18" i="33"/>
  <c r="W18" i="33"/>
  <c r="V18" i="33"/>
  <c r="U18" i="33"/>
  <c r="T18" i="33"/>
  <c r="S18" i="33"/>
  <c r="R18" i="33"/>
  <c r="Q18" i="33"/>
  <c r="P18" i="33"/>
  <c r="O18" i="33"/>
  <c r="N18" i="33"/>
  <c r="M18" i="33"/>
  <c r="L18" i="33"/>
  <c r="K18" i="33"/>
  <c r="J18" i="33"/>
  <c r="I18" i="33"/>
  <c r="H18" i="33"/>
  <c r="G18" i="33"/>
  <c r="F18" i="33"/>
  <c r="E18" i="33"/>
  <c r="AK17" i="33"/>
  <c r="AJ17" i="33"/>
  <c r="AI17" i="33"/>
  <c r="AH17" i="33"/>
  <c r="AG17" i="33"/>
  <c r="AF17" i="33"/>
  <c r="AE17" i="33"/>
  <c r="AD17" i="33"/>
  <c r="AC17" i="33"/>
  <c r="AB17" i="33"/>
  <c r="AA17" i="33"/>
  <c r="Z17" i="33"/>
  <c r="Y17" i="33"/>
  <c r="X17" i="33"/>
  <c r="W17" i="33"/>
  <c r="V17" i="33"/>
  <c r="U17" i="33"/>
  <c r="T17" i="33"/>
  <c r="S17" i="33"/>
  <c r="R17" i="33"/>
  <c r="Q17" i="33"/>
  <c r="P17" i="33"/>
  <c r="O17" i="33"/>
  <c r="N17" i="33"/>
  <c r="M17" i="33"/>
  <c r="L17" i="33"/>
  <c r="K17" i="33"/>
  <c r="J17" i="33"/>
  <c r="I17" i="33"/>
  <c r="H17" i="33"/>
  <c r="G17" i="33"/>
  <c r="F17" i="33"/>
  <c r="F11" i="33"/>
  <c r="G11" i="33"/>
  <c r="H11" i="33"/>
  <c r="I11" i="33"/>
  <c r="J11" i="33"/>
  <c r="K11" i="33"/>
  <c r="L11" i="33"/>
  <c r="M11" i="33"/>
  <c r="N11" i="33"/>
  <c r="O11" i="33"/>
  <c r="P11" i="33"/>
  <c r="Q11" i="33"/>
  <c r="R11" i="33"/>
  <c r="S11" i="33"/>
  <c r="T11" i="33"/>
  <c r="U11" i="33"/>
  <c r="V11" i="33"/>
  <c r="W11" i="33"/>
  <c r="X11" i="33"/>
  <c r="Y11" i="33"/>
  <c r="Z11" i="33"/>
  <c r="AA11" i="33"/>
  <c r="E11" i="33"/>
  <c r="F14" i="33" l="1"/>
  <c r="Z14" i="33"/>
  <c r="O9" i="33"/>
  <c r="F10" i="33"/>
  <c r="H10" i="33"/>
  <c r="I10" i="33"/>
  <c r="J10" i="33"/>
  <c r="K10" i="33"/>
  <c r="L10" i="33"/>
  <c r="M10" i="33"/>
  <c r="N10" i="33"/>
  <c r="O10" i="33"/>
  <c r="P10" i="33"/>
  <c r="R10" i="33"/>
  <c r="S10" i="33"/>
  <c r="T10" i="33"/>
  <c r="U10" i="33"/>
  <c r="V10" i="33"/>
  <c r="W10" i="33"/>
  <c r="X10" i="33"/>
  <c r="Y10" i="33"/>
  <c r="Z10" i="33"/>
  <c r="AA10" i="33"/>
  <c r="H13" i="33"/>
  <c r="I13" i="33"/>
  <c r="N13" i="33"/>
  <c r="R13" i="33"/>
  <c r="H12" i="33"/>
  <c r="I12" i="33"/>
  <c r="N12" i="33"/>
  <c r="O12" i="33"/>
  <c r="P12" i="33"/>
  <c r="R12" i="33"/>
  <c r="E9" i="33"/>
  <c r="F9" i="33"/>
  <c r="H9" i="33"/>
  <c r="I9" i="33"/>
  <c r="J9" i="33"/>
  <c r="K9" i="33"/>
  <c r="L9" i="33"/>
  <c r="M9" i="33"/>
  <c r="N9" i="33"/>
  <c r="P9" i="33"/>
  <c r="R9" i="33"/>
  <c r="S9" i="33"/>
  <c r="T9" i="33"/>
  <c r="U9" i="33"/>
  <c r="V9" i="33"/>
  <c r="W9" i="33"/>
  <c r="X9" i="33"/>
  <c r="Y9" i="33"/>
  <c r="Z9" i="33"/>
  <c r="AA9" i="33"/>
  <c r="H8" i="33"/>
  <c r="I8" i="33"/>
  <c r="N8" i="33"/>
  <c r="R8" i="33"/>
  <c r="F7" i="33"/>
  <c r="H7" i="33"/>
  <c r="M7" i="33"/>
  <c r="N7" i="33"/>
  <c r="O7" i="33"/>
  <c r="P7" i="33"/>
  <c r="AA7" i="33"/>
  <c r="O4" i="33"/>
  <c r="P4" i="33"/>
  <c r="P14" i="33" s="1"/>
  <c r="R4" i="33"/>
  <c r="S4" i="33"/>
  <c r="T4" i="33"/>
  <c r="T14" i="33" s="1"/>
  <c r="U4" i="33"/>
  <c r="V4" i="33"/>
  <c r="V14" i="33" s="1"/>
  <c r="W4" i="33"/>
  <c r="W14" i="33" s="1"/>
  <c r="X4" i="33"/>
  <c r="X14" i="33" s="1"/>
  <c r="Y4" i="33"/>
  <c r="Y14" i="33" s="1"/>
  <c r="Z4" i="33"/>
  <c r="AA4" i="33"/>
  <c r="AA14" i="33" s="1"/>
  <c r="N4" i="33"/>
  <c r="E4" i="33"/>
  <c r="F4" i="33"/>
  <c r="H4" i="33"/>
  <c r="I4" i="33"/>
  <c r="J4" i="33"/>
  <c r="K4" i="33"/>
  <c r="K14" i="33" s="1"/>
  <c r="L4" i="33"/>
  <c r="L14" i="33" s="1"/>
  <c r="M4" i="33"/>
  <c r="M14" i="33" s="1"/>
  <c r="E2" i="33"/>
  <c r="F2" i="33"/>
  <c r="H2" i="33"/>
  <c r="I2" i="33"/>
  <c r="J2" i="33"/>
  <c r="K2" i="33"/>
  <c r="T2" i="33"/>
  <c r="U14" i="33" l="1"/>
  <c r="L2" i="19"/>
  <c r="AH37" i="32" l="1"/>
  <c r="AH20" i="32"/>
  <c r="AH25" i="32" s="1"/>
  <c r="AA8" i="33" s="1"/>
  <c r="AH29" i="32"/>
  <c r="AH17" i="32"/>
  <c r="AH11" i="32"/>
  <c r="Z7" i="33" s="1"/>
  <c r="AG37" i="32"/>
  <c r="AF37" i="32"/>
  <c r="AG29" i="32"/>
  <c r="AF29" i="32"/>
  <c r="AG25" i="32"/>
  <c r="Z8" i="33" s="1"/>
  <c r="AF25" i="32"/>
  <c r="Y8" i="33" s="1"/>
  <c r="AG17" i="32"/>
  <c r="AF17" i="32"/>
  <c r="AG11" i="32"/>
  <c r="AF11" i="32"/>
  <c r="X7" i="33" s="1"/>
  <c r="AE37" i="32"/>
  <c r="AE29" i="32"/>
  <c r="AE25" i="32"/>
  <c r="X8" i="33" s="1"/>
  <c r="AE17" i="32"/>
  <c r="AE11" i="32"/>
  <c r="AD37" i="32"/>
  <c r="AC37" i="32"/>
  <c r="AD29" i="32"/>
  <c r="AC29" i="32"/>
  <c r="AD25" i="32"/>
  <c r="W8" i="33" s="1"/>
  <c r="AC25" i="32"/>
  <c r="V8" i="33" s="1"/>
  <c r="AD17" i="32"/>
  <c r="AC17" i="32"/>
  <c r="AD11" i="32"/>
  <c r="V7" i="33" s="1"/>
  <c r="AC11" i="32"/>
  <c r="U7" i="33" s="1"/>
  <c r="AB37" i="32"/>
  <c r="AB29" i="32"/>
  <c r="AB25" i="32"/>
  <c r="U8" i="33" s="1"/>
  <c r="AB17" i="32"/>
  <c r="AB11" i="32"/>
  <c r="T7" i="33" s="1"/>
  <c r="AA37" i="32"/>
  <c r="Z37" i="32"/>
  <c r="AA29" i="32"/>
  <c r="Z29" i="32"/>
  <c r="AA25" i="32"/>
  <c r="T8" i="33" s="1"/>
  <c r="Z25" i="32"/>
  <c r="AA11" i="32"/>
  <c r="S7" i="33" s="1"/>
  <c r="Z11" i="32"/>
  <c r="R7" i="33" s="1"/>
  <c r="Z14" i="32"/>
  <c r="AA17" i="32"/>
  <c r="AA19" i="32" s="1"/>
  <c r="T12" i="33" s="1"/>
  <c r="Z17" i="32"/>
  <c r="W17" i="32"/>
  <c r="V17" i="32"/>
  <c r="W29" i="32"/>
  <c r="V29" i="32"/>
  <c r="W25" i="32"/>
  <c r="P8" i="33" s="1"/>
  <c r="V25" i="32"/>
  <c r="O8" i="33" s="1"/>
  <c r="T37" i="32"/>
  <c r="S37" i="32"/>
  <c r="T29" i="32"/>
  <c r="S29" i="32"/>
  <c r="T25" i="32"/>
  <c r="M8" i="33" s="1"/>
  <c r="S25" i="32"/>
  <c r="L8" i="33" s="1"/>
  <c r="T17" i="32"/>
  <c r="S17" i="32"/>
  <c r="T14" i="32"/>
  <c r="S14" i="32"/>
  <c r="T11" i="32"/>
  <c r="L7" i="33" s="1"/>
  <c r="S11" i="32"/>
  <c r="K7" i="33" s="1"/>
  <c r="F9" i="31"/>
  <c r="I9" i="31" s="1"/>
  <c r="F8" i="31"/>
  <c r="I8" i="31" s="1"/>
  <c r="F7" i="31"/>
  <c r="I7" i="31" s="1"/>
  <c r="F6" i="31"/>
  <c r="I6" i="31" s="1"/>
  <c r="J5" i="31"/>
  <c r="J4" i="31"/>
  <c r="J3" i="31"/>
  <c r="J2" i="31"/>
  <c r="I3" i="31"/>
  <c r="I4" i="31"/>
  <c r="I5" i="31"/>
  <c r="I2" i="31"/>
  <c r="R37" i="32"/>
  <c r="Q37" i="32"/>
  <c r="R29" i="32"/>
  <c r="Q29" i="32"/>
  <c r="R25" i="32"/>
  <c r="K8" i="33" s="1"/>
  <c r="Q25" i="32"/>
  <c r="J8" i="33" s="1"/>
  <c r="R17" i="32"/>
  <c r="Q17" i="32"/>
  <c r="R14" i="32"/>
  <c r="Q14" i="32"/>
  <c r="R11" i="32"/>
  <c r="J7" i="33" s="1"/>
  <c r="Q11" i="32"/>
  <c r="I7" i="33" s="1"/>
  <c r="M11" i="32"/>
  <c r="E7" i="33" s="1"/>
  <c r="L11" i="32"/>
  <c r="M25" i="32"/>
  <c r="F8" i="33" s="1"/>
  <c r="L25" i="32"/>
  <c r="E8" i="33" s="1"/>
  <c r="M29" i="32"/>
  <c r="L29" i="32"/>
  <c r="M37" i="32"/>
  <c r="L37" i="32"/>
  <c r="M17" i="32"/>
  <c r="M14" i="32"/>
  <c r="L16" i="32"/>
  <c r="L14" i="32"/>
  <c r="AE19" i="32" l="1"/>
  <c r="X12" i="33" s="1"/>
  <c r="W7" i="33"/>
  <c r="L17" i="32"/>
  <c r="E10" i="33"/>
  <c r="AG19" i="32"/>
  <c r="Z12" i="33" s="1"/>
  <c r="Y7" i="33"/>
  <c r="Z30" i="32"/>
  <c r="S8" i="33"/>
  <c r="AB30" i="32"/>
  <c r="U13" i="33" s="1"/>
  <c r="AC19" i="32"/>
  <c r="V12" i="33" s="1"/>
  <c r="AD19" i="32"/>
  <c r="W12" i="33" s="1"/>
  <c r="AF19" i="32"/>
  <c r="Y12" i="33" s="1"/>
  <c r="AH19" i="32"/>
  <c r="AA12" i="33" s="1"/>
  <c r="AH30" i="32"/>
  <c r="AA13" i="33" s="1"/>
  <c r="M19" i="32"/>
  <c r="F12" i="33" s="1"/>
  <c r="L30" i="32"/>
  <c r="AA30" i="32"/>
  <c r="L19" i="32"/>
  <c r="E12" i="33" s="1"/>
  <c r="AB19" i="32"/>
  <c r="U12" i="33" s="1"/>
  <c r="AE30" i="32"/>
  <c r="V30" i="32"/>
  <c r="O13" i="33" s="1"/>
  <c r="AD30" i="32"/>
  <c r="W13" i="33" s="1"/>
  <c r="AD38" i="32"/>
  <c r="AG30" i="32"/>
  <c r="AC30" i="32"/>
  <c r="AF30" i="32"/>
  <c r="Z19" i="32"/>
  <c r="S12" i="33" s="1"/>
  <c r="T30" i="32"/>
  <c r="M13" i="33" s="1"/>
  <c r="S19" i="32"/>
  <c r="L12" i="33" s="1"/>
  <c r="T19" i="32"/>
  <c r="M12" i="33" s="1"/>
  <c r="T38" i="32"/>
  <c r="S30" i="32"/>
  <c r="R19" i="32"/>
  <c r="K12" i="33" s="1"/>
  <c r="Q19" i="32"/>
  <c r="J12" i="33" s="1"/>
  <c r="R30" i="32"/>
  <c r="K13" i="33" s="1"/>
  <c r="R38" i="32"/>
  <c r="M30" i="32"/>
  <c r="Q30" i="32"/>
  <c r="J13" i="33" s="1"/>
  <c r="W30" i="32"/>
  <c r="P13" i="33" s="1"/>
  <c r="Q38" i="32" l="1"/>
  <c r="S38" i="32"/>
  <c r="L13" i="33"/>
  <c r="AG38" i="32"/>
  <c r="Z13" i="33"/>
  <c r="AA38" i="32"/>
  <c r="T13" i="33"/>
  <c r="L38" i="32"/>
  <c r="E13" i="33"/>
  <c r="AH38" i="32"/>
  <c r="Z38" i="32"/>
  <c r="S13" i="33"/>
  <c r="AC38" i="32"/>
  <c r="V13" i="33"/>
  <c r="AE38" i="32"/>
  <c r="X13" i="33"/>
  <c r="M38" i="32"/>
  <c r="F13" i="33"/>
  <c r="AB38" i="32"/>
  <c r="AF38" i="32"/>
  <c r="Y13" i="33"/>
  <c r="I131" i="19"/>
  <c r="G73" i="28" l="1"/>
  <c r="G72" i="28"/>
  <c r="G71" i="28"/>
  <c r="G70" i="28"/>
  <c r="G69" i="28"/>
  <c r="G68" i="28"/>
  <c r="G67" i="28"/>
  <c r="G66" i="28"/>
  <c r="G65" i="28"/>
  <c r="G64" i="28"/>
  <c r="G63" i="28"/>
  <c r="G62" i="28"/>
  <c r="G61" i="28"/>
  <c r="G60" i="28"/>
  <c r="G59" i="28"/>
  <c r="G58" i="28"/>
  <c r="G57" i="28"/>
  <c r="G56" i="28"/>
  <c r="G55" i="28"/>
  <c r="G54" i="28"/>
  <c r="G53" i="28"/>
  <c r="G52" i="28"/>
  <c r="J352" i="24"/>
  <c r="J329" i="24"/>
  <c r="J320" i="24"/>
  <c r="AH51" i="23"/>
  <c r="AH40" i="23"/>
  <c r="AA3" i="33" s="1"/>
  <c r="AH14" i="23"/>
  <c r="AA2" i="33" s="1"/>
  <c r="AG51" i="23"/>
  <c r="AG54" i="23" s="1"/>
  <c r="AF51" i="23"/>
  <c r="AF54" i="23" s="1"/>
  <c r="AG40" i="23"/>
  <c r="Z3" i="33" s="1"/>
  <c r="AF40" i="23"/>
  <c r="Y3" i="33" s="1"/>
  <c r="AG14" i="23"/>
  <c r="Z2" i="33" s="1"/>
  <c r="AF14" i="23"/>
  <c r="Y2" i="33" s="1"/>
  <c r="G343" i="20"/>
  <c r="G344" i="20"/>
  <c r="G345" i="20"/>
  <c r="G346" i="20"/>
  <c r="G342" i="20"/>
  <c r="H335" i="20"/>
  <c r="I120" i="19"/>
  <c r="J253" i="8"/>
  <c r="J254" i="8" s="1"/>
  <c r="J255" i="8" s="1"/>
  <c r="J256" i="8" s="1"/>
  <c r="J257" i="8" s="1"/>
  <c r="J258" i="8" s="1"/>
  <c r="J241" i="8"/>
  <c r="J242" i="8" s="1"/>
  <c r="J243" i="8" s="1"/>
  <c r="J211" i="8"/>
  <c r="J212" i="8" s="1"/>
  <c r="J213" i="8" s="1"/>
  <c r="J214" i="8" s="1"/>
  <c r="J215" i="8" s="1"/>
  <c r="J216" i="8" s="1"/>
  <c r="J217" i="8" s="1"/>
  <c r="J218" i="8" s="1"/>
  <c r="J219" i="8" s="1"/>
  <c r="J220" i="8" s="1"/>
  <c r="J221" i="8" s="1"/>
  <c r="J222" i="8" s="1"/>
  <c r="J223" i="8" s="1"/>
  <c r="J224" i="8" s="1"/>
  <c r="J225" i="8" s="1"/>
  <c r="J226" i="8" s="1"/>
  <c r="J227" i="8" s="1"/>
  <c r="J228" i="8" s="1"/>
  <c r="J229" i="8" s="1"/>
  <c r="J230" i="8" s="1"/>
  <c r="J231" i="8" s="1"/>
  <c r="J232" i="8" s="1"/>
  <c r="J233" i="8" s="1"/>
  <c r="J234" i="8" s="1"/>
  <c r="J235" i="8" s="1"/>
  <c r="J236" i="8" s="1"/>
  <c r="J237" i="8" s="1"/>
  <c r="J238" i="8" s="1"/>
  <c r="J239" i="8" s="1"/>
  <c r="J240" i="8" s="1"/>
  <c r="AE51" i="23"/>
  <c r="AE54" i="23" s="1"/>
  <c r="AE40" i="23"/>
  <c r="X3" i="33" s="1"/>
  <c r="AE14" i="23"/>
  <c r="X2" i="33" s="1"/>
  <c r="Y60" i="23"/>
  <c r="AD51" i="23"/>
  <c r="AD54" i="23" s="1"/>
  <c r="AC51" i="23"/>
  <c r="AC54" i="23" s="1"/>
  <c r="AD40" i="23"/>
  <c r="W3" i="33" s="1"/>
  <c r="AC40" i="23"/>
  <c r="V3" i="33" s="1"/>
  <c r="AD14" i="23"/>
  <c r="W2" i="33" s="1"/>
  <c r="AC14" i="23"/>
  <c r="V2" i="33" s="1"/>
  <c r="G44" i="28"/>
  <c r="G51" i="28"/>
  <c r="G50" i="28"/>
  <c r="G49" i="28"/>
  <c r="G48" i="28"/>
  <c r="G47" i="28"/>
  <c r="G46" i="28"/>
  <c r="G45" i="28"/>
  <c r="G43" i="28"/>
  <c r="G42" i="28"/>
  <c r="G41" i="28"/>
  <c r="G40" i="28"/>
  <c r="G39" i="28"/>
  <c r="G38" i="28"/>
  <c r="G37" i="28"/>
  <c r="G36" i="28"/>
  <c r="G35" i="28"/>
  <c r="G34" i="28"/>
  <c r="G33" i="28"/>
  <c r="G32" i="28"/>
  <c r="G31" i="28"/>
  <c r="G30" i="28"/>
  <c r="G29" i="28"/>
  <c r="G28" i="28"/>
  <c r="N302" i="24"/>
  <c r="N300" i="24"/>
  <c r="N296" i="24"/>
  <c r="N294" i="24"/>
  <c r="J283" i="24"/>
  <c r="J274" i="24"/>
  <c r="N256" i="24"/>
  <c r="N254" i="24"/>
  <c r="N250" i="24"/>
  <c r="N248" i="24"/>
  <c r="J237" i="24"/>
  <c r="J228" i="24"/>
  <c r="AB51" i="23"/>
  <c r="AB54" i="23" s="1"/>
  <c r="AA51" i="23"/>
  <c r="AA54" i="23" s="1"/>
  <c r="Z51" i="23"/>
  <c r="Z54" i="23" s="1"/>
  <c r="Y51" i="23"/>
  <c r="Y54" i="23" s="1"/>
  <c r="AA40" i="23"/>
  <c r="AB40" i="23"/>
  <c r="U3" i="33" s="1"/>
  <c r="Z40" i="23"/>
  <c r="S3" i="33" s="1"/>
  <c r="Y40" i="23"/>
  <c r="R3" i="33" s="1"/>
  <c r="AB14" i="23"/>
  <c r="U2" i="33" s="1"/>
  <c r="Z14" i="23"/>
  <c r="S2" i="33" s="1"/>
  <c r="Y14" i="23"/>
  <c r="R2" i="33" s="1"/>
  <c r="K100" i="19"/>
  <c r="K101" i="19"/>
  <c r="K102" i="19"/>
  <c r="K103" i="19"/>
  <c r="K104" i="19"/>
  <c r="K105" i="19"/>
  <c r="K106" i="19"/>
  <c r="K107" i="19"/>
  <c r="K108" i="19"/>
  <c r="K99" i="19"/>
  <c r="L109" i="19"/>
  <c r="I109" i="19"/>
  <c r="H109" i="19"/>
  <c r="K109" i="19" s="1"/>
  <c r="L98" i="19"/>
  <c r="K89" i="19"/>
  <c r="K90" i="19"/>
  <c r="K91" i="19"/>
  <c r="K92" i="19"/>
  <c r="K93" i="19"/>
  <c r="K94" i="19"/>
  <c r="K95" i="19"/>
  <c r="K96" i="19"/>
  <c r="K97" i="19"/>
  <c r="K88" i="19"/>
  <c r="I98" i="19"/>
  <c r="H98" i="19"/>
  <c r="J46" i="12"/>
  <c r="J39" i="12"/>
  <c r="J40" i="12"/>
  <c r="J33" i="12"/>
  <c r="J185" i="8"/>
  <c r="J186" i="8" s="1"/>
  <c r="J187" i="8" s="1"/>
  <c r="J188" i="8" s="1"/>
  <c r="J189" i="8" s="1"/>
  <c r="J190" i="8" s="1"/>
  <c r="J191" i="8" s="1"/>
  <c r="J192" i="8" s="1"/>
  <c r="J193" i="8" s="1"/>
  <c r="J194" i="8" s="1"/>
  <c r="J195" i="8" s="1"/>
  <c r="J196" i="8" s="1"/>
  <c r="J197" i="8" s="1"/>
  <c r="J198" i="8" s="1"/>
  <c r="J199" i="8" s="1"/>
  <c r="J200" i="8" s="1"/>
  <c r="J201" i="8" s="1"/>
  <c r="J202" i="8" s="1"/>
  <c r="J203" i="8" s="1"/>
  <c r="J204" i="8" s="1"/>
  <c r="J205" i="8" s="1"/>
  <c r="J206" i="8" s="1"/>
  <c r="J207" i="8" s="1"/>
  <c r="J208" i="8" s="1"/>
  <c r="J209" i="8" s="1"/>
  <c r="J210" i="8" s="1"/>
  <c r="J168" i="8"/>
  <c r="J169" i="8" s="1"/>
  <c r="J170" i="8" s="1"/>
  <c r="J171" i="8" s="1"/>
  <c r="J172" i="8" s="1"/>
  <c r="J173" i="8" s="1"/>
  <c r="J174" i="8" s="1"/>
  <c r="J175" i="8" s="1"/>
  <c r="J176" i="8" s="1"/>
  <c r="J177" i="8" s="1"/>
  <c r="J178" i="8" s="1"/>
  <c r="J179" i="8" s="1"/>
  <c r="J180" i="8" s="1"/>
  <c r="J181" i="8" s="1"/>
  <c r="J182" i="8" s="1"/>
  <c r="J183" i="8" s="1"/>
  <c r="J184" i="8" s="1"/>
  <c r="J151" i="8"/>
  <c r="J152" i="8" s="1"/>
  <c r="J153" i="8" s="1"/>
  <c r="J154" i="8" s="1"/>
  <c r="J155" i="8" s="1"/>
  <c r="J156" i="8" s="1"/>
  <c r="J157" i="8" s="1"/>
  <c r="J158" i="8" s="1"/>
  <c r="J159" i="8" s="1"/>
  <c r="J160" i="8" s="1"/>
  <c r="J161" i="8" s="1"/>
  <c r="J162" i="8" s="1"/>
  <c r="J163" i="8" s="1"/>
  <c r="J164" i="8" s="1"/>
  <c r="J165" i="8" s="1"/>
  <c r="J166" i="8" s="1"/>
  <c r="J167" i="8" s="1"/>
  <c r="G24" i="28"/>
  <c r="G25" i="28"/>
  <c r="G26" i="28"/>
  <c r="G27" i="28"/>
  <c r="G23" i="28"/>
  <c r="J189" i="24"/>
  <c r="J180" i="24"/>
  <c r="J145" i="24"/>
  <c r="J136" i="24"/>
  <c r="W51" i="23"/>
  <c r="W54" i="23" s="1"/>
  <c r="V51" i="23"/>
  <c r="V54" i="23" s="1"/>
  <c r="U51" i="23"/>
  <c r="U54" i="23" s="1"/>
  <c r="W40" i="23"/>
  <c r="P3" i="33" s="1"/>
  <c r="V40" i="23"/>
  <c r="O3" i="33" s="1"/>
  <c r="O40" i="23"/>
  <c r="H3" i="33" s="1"/>
  <c r="M40" i="23"/>
  <c r="F3" i="33" s="1"/>
  <c r="L40" i="23"/>
  <c r="E3" i="33" s="1"/>
  <c r="K40" i="23"/>
  <c r="H40" i="23"/>
  <c r="G40" i="23"/>
  <c r="P40" i="23"/>
  <c r="I3" i="33" s="1"/>
  <c r="Q40" i="23"/>
  <c r="J3" i="33" s="1"/>
  <c r="R40" i="23"/>
  <c r="K3" i="33" s="1"/>
  <c r="S40" i="23"/>
  <c r="L3" i="33" s="1"/>
  <c r="T40" i="23"/>
  <c r="M3" i="33" s="1"/>
  <c r="U40" i="23"/>
  <c r="N3" i="33" s="1"/>
  <c r="W14" i="23"/>
  <c r="P2" i="33" s="1"/>
  <c r="V14" i="23"/>
  <c r="O2" i="33" s="1"/>
  <c r="U14" i="23"/>
  <c r="N2" i="33" s="1"/>
  <c r="T57" i="23"/>
  <c r="T51" i="23"/>
  <c r="T54" i="23" s="1"/>
  <c r="S51" i="23"/>
  <c r="S54" i="23" s="1"/>
  <c r="T48" i="23"/>
  <c r="S48" i="23"/>
  <c r="T14" i="23"/>
  <c r="M2" i="33" s="1"/>
  <c r="S14" i="23"/>
  <c r="L2" i="33" s="1"/>
  <c r="L77" i="19"/>
  <c r="K78" i="19"/>
  <c r="K79" i="19"/>
  <c r="K80" i="19"/>
  <c r="K81" i="19"/>
  <c r="K82" i="19"/>
  <c r="K83" i="19"/>
  <c r="K84" i="19"/>
  <c r="K85" i="19"/>
  <c r="K86" i="19"/>
  <c r="K77" i="19"/>
  <c r="I87" i="19"/>
  <c r="H87" i="19"/>
  <c r="K87" i="19" s="1"/>
  <c r="M78" i="19"/>
  <c r="L68" i="19"/>
  <c r="L69" i="19"/>
  <c r="L70" i="19"/>
  <c r="L71" i="19"/>
  <c r="L72" i="19"/>
  <c r="L73" i="19"/>
  <c r="L74" i="19"/>
  <c r="L75" i="19"/>
  <c r="L76" i="19"/>
  <c r="L66" i="19"/>
  <c r="L67" i="19"/>
  <c r="K67" i="19"/>
  <c r="K68" i="19"/>
  <c r="K69" i="19"/>
  <c r="K70" i="19"/>
  <c r="K71" i="19"/>
  <c r="K72" i="19"/>
  <c r="K73" i="19"/>
  <c r="K74" i="19"/>
  <c r="K75" i="19"/>
  <c r="K76" i="19"/>
  <c r="K66" i="19"/>
  <c r="J100" i="8"/>
  <c r="J101" i="8" s="1"/>
  <c r="J102" i="8" s="1"/>
  <c r="J103" i="8" s="1"/>
  <c r="J104" i="8" s="1"/>
  <c r="J105" i="8" s="1"/>
  <c r="J106" i="8" s="1"/>
  <c r="J107" i="8" s="1"/>
  <c r="J108" i="8" s="1"/>
  <c r="J109" i="8" s="1"/>
  <c r="J110" i="8" s="1"/>
  <c r="J111" i="8" s="1"/>
  <c r="J112" i="8" s="1"/>
  <c r="J113" i="8" s="1"/>
  <c r="J114" i="8" s="1"/>
  <c r="J115" i="8" s="1"/>
  <c r="J116" i="8" s="1"/>
  <c r="J117" i="8" s="1"/>
  <c r="J118" i="8" s="1"/>
  <c r="J119" i="8" s="1"/>
  <c r="J120" i="8" s="1"/>
  <c r="D21" i="10"/>
  <c r="J28" i="12"/>
  <c r="J22" i="12"/>
  <c r="J6" i="11"/>
  <c r="J7" i="11" s="1"/>
  <c r="J121" i="8"/>
  <c r="J122" i="8" s="1"/>
  <c r="J123" i="8" s="1"/>
  <c r="J124" i="8" s="1"/>
  <c r="J125" i="8" s="1"/>
  <c r="J126" i="8" s="1"/>
  <c r="J127" i="8" s="1"/>
  <c r="J128" i="8" s="1"/>
  <c r="J129" i="8" s="1"/>
  <c r="J130" i="8" s="1"/>
  <c r="J131" i="8" s="1"/>
  <c r="J132" i="8" s="1"/>
  <c r="J133" i="8" s="1"/>
  <c r="J134" i="8" s="1"/>
  <c r="J135" i="8" s="1"/>
  <c r="J136" i="8" s="1"/>
  <c r="J137" i="8" s="1"/>
  <c r="J138" i="8" s="1"/>
  <c r="J139" i="8" s="1"/>
  <c r="J140" i="8" s="1"/>
  <c r="J141" i="8" s="1"/>
  <c r="J142" i="8" s="1"/>
  <c r="J143" i="8" s="1"/>
  <c r="J144" i="8" s="1"/>
  <c r="J145" i="8" s="1"/>
  <c r="J146" i="8" s="1"/>
  <c r="J147" i="8" s="1"/>
  <c r="J148" i="8" s="1"/>
  <c r="J149" i="8" s="1"/>
  <c r="J150" i="8" s="1"/>
  <c r="J96" i="8"/>
  <c r="J97" i="8" s="1"/>
  <c r="J98" i="8" s="1"/>
  <c r="J99" i="8" s="1"/>
  <c r="J92" i="8"/>
  <c r="J93" i="8" s="1"/>
  <c r="J94" i="8" s="1"/>
  <c r="J95" i="8" s="1"/>
  <c r="J81" i="8"/>
  <c r="J82" i="8" s="1"/>
  <c r="J83" i="8" s="1"/>
  <c r="J84" i="8" s="1"/>
  <c r="J85" i="8" s="1"/>
  <c r="J86" i="8" s="1"/>
  <c r="J87" i="8" s="1"/>
  <c r="J88" i="8" s="1"/>
  <c r="J89" i="8" s="1"/>
  <c r="J90" i="8" s="1"/>
  <c r="J91" i="8" s="1"/>
  <c r="F6" i="27"/>
  <c r="I5" i="27"/>
  <c r="AA41" i="23" l="1"/>
  <c r="AA48" i="23" s="1"/>
  <c r="AA55" i="23" s="1"/>
  <c r="T3" i="33"/>
  <c r="AD41" i="23"/>
  <c r="AD48" i="23" s="1"/>
  <c r="J244" i="8"/>
  <c r="J245" i="8" s="1"/>
  <c r="J246" i="8" s="1"/>
  <c r="J247" i="8" s="1"/>
  <c r="J248" i="8" s="1"/>
  <c r="J249" i="8" s="1"/>
  <c r="J250" i="8" s="1"/>
  <c r="J251" i="8" s="1"/>
  <c r="J252" i="8" s="1"/>
  <c r="J259" i="8"/>
  <c r="J260" i="8" s="1"/>
  <c r="J261" i="8" s="1"/>
  <c r="J262" i="8" s="1"/>
  <c r="J263" i="8" s="1"/>
  <c r="J264" i="8" s="1"/>
  <c r="J265" i="8" s="1"/>
  <c r="J266" i="8" s="1"/>
  <c r="J267" i="8" s="1"/>
  <c r="J268" i="8" s="1"/>
  <c r="J269" i="8" s="1"/>
  <c r="J270" i="8" s="1"/>
  <c r="J271" i="8" s="1"/>
  <c r="J272" i="8" s="1"/>
  <c r="AE41" i="23"/>
  <c r="AE48" i="23" s="1"/>
  <c r="AE55" i="23" s="1"/>
  <c r="AC41" i="23"/>
  <c r="AC48" i="23" s="1"/>
  <c r="AC55" i="23" s="1"/>
  <c r="AH41" i="23"/>
  <c r="AH48" i="23" s="1"/>
  <c r="AD55" i="23"/>
  <c r="AF41" i="23"/>
  <c r="AF48" i="23" s="1"/>
  <c r="AF55" i="23" s="1"/>
  <c r="AG41" i="23"/>
  <c r="AG48" i="23" s="1"/>
  <c r="AG55" i="23" s="1"/>
  <c r="K98" i="19"/>
  <c r="Y41" i="23"/>
  <c r="Y48" i="23" s="1"/>
  <c r="Y55" i="23" s="1"/>
  <c r="Z41" i="23"/>
  <c r="Z48" i="23" s="1"/>
  <c r="Z55" i="23" s="1"/>
  <c r="Z59" i="23" s="1"/>
  <c r="Z60" i="23" s="1"/>
  <c r="AB41" i="23"/>
  <c r="AB48" i="23" s="1"/>
  <c r="AB55" i="23" s="1"/>
  <c r="AH55" i="23"/>
  <c r="AH54" i="23"/>
  <c r="V41" i="23"/>
  <c r="V48" i="23" s="1"/>
  <c r="V55" i="23" s="1"/>
  <c r="W41" i="23"/>
  <c r="W48" i="23" s="1"/>
  <c r="W55" i="23" s="1"/>
  <c r="U41" i="23"/>
  <c r="U48" i="23" s="1"/>
  <c r="U55" i="23" s="1"/>
  <c r="S55" i="23"/>
  <c r="T55" i="23"/>
  <c r="T59" i="23" s="1"/>
  <c r="J99" i="24"/>
  <c r="J90" i="24"/>
  <c r="J68" i="24"/>
  <c r="J69" i="24" s="1"/>
  <c r="J70" i="24" s="1"/>
  <c r="J61" i="24"/>
  <c r="J62" i="24" s="1"/>
  <c r="J63" i="24" s="1"/>
  <c r="J53" i="24"/>
  <c r="J46" i="24"/>
  <c r="J24" i="24"/>
  <c r="J25" i="24" s="1"/>
  <c r="J26" i="24" s="1"/>
  <c r="J17" i="24"/>
  <c r="J18" i="24" s="1"/>
  <c r="J19" i="24" s="1"/>
  <c r="J9" i="24"/>
  <c r="J2" i="24"/>
  <c r="F41" i="23"/>
  <c r="F48" i="23" s="1"/>
  <c r="F55" i="23"/>
  <c r="G55" i="23"/>
  <c r="E55" i="23"/>
  <c r="F57" i="23" s="1"/>
  <c r="E51" i="23"/>
  <c r="E54" i="23" s="1"/>
  <c r="F51" i="23"/>
  <c r="F54" i="23" s="1"/>
  <c r="G51" i="23"/>
  <c r="G54" i="23" s="1"/>
  <c r="H51" i="23"/>
  <c r="K51" i="23"/>
  <c r="K54" i="23" s="1"/>
  <c r="L51" i="23"/>
  <c r="L54" i="23" s="1"/>
  <c r="M51" i="23"/>
  <c r="M54" i="23" s="1"/>
  <c r="O51" i="23"/>
  <c r="O54" i="23" s="1"/>
  <c r="P51" i="23"/>
  <c r="Q51" i="23"/>
  <c r="Q54" i="23" s="1"/>
  <c r="R51" i="23"/>
  <c r="R54" i="23" s="1"/>
  <c r="G48" i="23"/>
  <c r="K48" i="23"/>
  <c r="L48" i="23"/>
  <c r="L55" i="23" s="1"/>
  <c r="M48" i="23"/>
  <c r="M55" i="23" s="1"/>
  <c r="O48" i="23"/>
  <c r="O55" i="23" s="1"/>
  <c r="O59" i="23" s="1"/>
  <c r="Q48" i="23"/>
  <c r="R48" i="23"/>
  <c r="E40" i="23"/>
  <c r="E41" i="23" s="1"/>
  <c r="E48" i="23" s="1"/>
  <c r="K4" i="19"/>
  <c r="K7" i="19"/>
  <c r="K10" i="19"/>
  <c r="K13" i="19"/>
  <c r="K16" i="19"/>
  <c r="K19" i="19"/>
  <c r="K22" i="19"/>
  <c r="K25" i="19"/>
  <c r="K28" i="19"/>
  <c r="K31" i="19"/>
  <c r="K43" i="19"/>
  <c r="K42" i="19"/>
  <c r="K39" i="19"/>
  <c r="K33" i="19"/>
  <c r="K24" i="19"/>
  <c r="K21" i="19"/>
  <c r="K18" i="19"/>
  <c r="K15" i="19"/>
  <c r="K12" i="19"/>
  <c r="K9" i="19"/>
  <c r="K6" i="19"/>
  <c r="K3" i="19"/>
  <c r="K41" i="19"/>
  <c r="K35" i="19"/>
  <c r="K32" i="19"/>
  <c r="K23" i="19"/>
  <c r="K20" i="19"/>
  <c r="K17" i="19"/>
  <c r="K14" i="19"/>
  <c r="K11" i="19"/>
  <c r="K8" i="19"/>
  <c r="K5" i="19"/>
  <c r="K2" i="19"/>
  <c r="K65" i="19"/>
  <c r="K56" i="19"/>
  <c r="K57" i="19"/>
  <c r="K58" i="19"/>
  <c r="K59" i="19"/>
  <c r="K60" i="19"/>
  <c r="K61" i="19"/>
  <c r="K62" i="19"/>
  <c r="K63" i="19"/>
  <c r="K64" i="19"/>
  <c r="K55" i="19"/>
  <c r="AA57" i="23" l="1"/>
  <c r="AA59" i="23" s="1"/>
  <c r="AB57" i="23" s="1"/>
  <c r="AB59" i="23" s="1"/>
  <c r="K55" i="23"/>
  <c r="K59" i="23" s="1"/>
  <c r="K60" i="23" s="1"/>
  <c r="Q55" i="23"/>
  <c r="U57" i="23"/>
  <c r="U59" i="23" s="1"/>
  <c r="T60" i="23"/>
  <c r="H55" i="23"/>
  <c r="H54" i="23"/>
  <c r="P55" i="23"/>
  <c r="P54" i="23"/>
  <c r="P57" i="23"/>
  <c r="O60" i="23"/>
  <c r="E59" i="23"/>
  <c r="E60" i="23" s="1"/>
  <c r="R55" i="23"/>
  <c r="R57" i="23"/>
  <c r="G57" i="23"/>
  <c r="F59" i="23"/>
  <c r="F60" i="23" s="1"/>
  <c r="AB60" i="23" l="1"/>
  <c r="AC57" i="23"/>
  <c r="AC59" i="23" s="1"/>
  <c r="AA60" i="23"/>
  <c r="R59" i="23"/>
  <c r="S57" i="23" s="1"/>
  <c r="S60" i="23" s="1"/>
  <c r="L57" i="23"/>
  <c r="L59" i="23" s="1"/>
  <c r="L60" i="23" s="1"/>
  <c r="AD57" i="23"/>
  <c r="AD59" i="23" s="1"/>
  <c r="AC60" i="23"/>
  <c r="P59" i="23"/>
  <c r="Q57" i="23" s="1"/>
  <c r="Q60" i="23" s="1"/>
  <c r="V57" i="23"/>
  <c r="V59" i="23" s="1"/>
  <c r="U60" i="23"/>
  <c r="G59" i="23"/>
  <c r="G60" i="23" s="1"/>
  <c r="H57" i="23"/>
  <c r="H59" i="23" s="1"/>
  <c r="H60" i="23" s="1"/>
  <c r="F13" i="22"/>
  <c r="G13" i="22" s="1"/>
  <c r="F12" i="22"/>
  <c r="G12" i="22" s="1"/>
  <c r="F11" i="22"/>
  <c r="G11" i="22" s="1"/>
  <c r="F10" i="22"/>
  <c r="G10" i="22" s="1"/>
  <c r="F9" i="22"/>
  <c r="G9" i="22" s="1"/>
  <c r="F8" i="22"/>
  <c r="G8" i="22" s="1"/>
  <c r="F7" i="22"/>
  <c r="G7" i="22" s="1"/>
  <c r="F6" i="22"/>
  <c r="G6" i="22" s="1"/>
  <c r="F5" i="22"/>
  <c r="F4" i="22"/>
  <c r="G4" i="22" s="1"/>
  <c r="G3" i="22"/>
  <c r="G5" i="22"/>
  <c r="F2" i="22"/>
  <c r="G2" i="22" s="1"/>
  <c r="G153" i="18"/>
  <c r="G152" i="18"/>
  <c r="G151" i="18"/>
  <c r="G150" i="18"/>
  <c r="G149" i="18"/>
  <c r="G148" i="18"/>
  <c r="G147" i="18"/>
  <c r="G146" i="18"/>
  <c r="G17" i="18"/>
  <c r="G16" i="18"/>
  <c r="G15" i="18"/>
  <c r="G14" i="18"/>
  <c r="G13" i="18"/>
  <c r="G12" i="18"/>
  <c r="G11" i="18"/>
  <c r="G10" i="18"/>
  <c r="M57" i="23" l="1"/>
  <c r="M59" i="23" s="1"/>
  <c r="M60" i="23" s="1"/>
  <c r="R60" i="23"/>
  <c r="AE57" i="23"/>
  <c r="AE59" i="23" s="1"/>
  <c r="AD60" i="23"/>
  <c r="P60" i="23"/>
  <c r="W57" i="23"/>
  <c r="W59" i="23" s="1"/>
  <c r="W60" i="23" s="1"/>
  <c r="V60" i="23"/>
  <c r="J17" i="12"/>
  <c r="J12" i="12"/>
  <c r="J8" i="12"/>
  <c r="J3" i="12"/>
  <c r="J70" i="8"/>
  <c r="J71" i="8" s="1"/>
  <c r="J72" i="8" s="1"/>
  <c r="J73" i="8" s="1"/>
  <c r="J74" i="8" s="1"/>
  <c r="J75" i="8" s="1"/>
  <c r="J76" i="8" s="1"/>
  <c r="J77" i="8" s="1"/>
  <c r="J78" i="8" s="1"/>
  <c r="J79" i="8" s="1"/>
  <c r="J80" i="8" s="1"/>
  <c r="J67" i="8"/>
  <c r="J68" i="8" s="1"/>
  <c r="J69" i="8" s="1"/>
  <c r="F53" i="8"/>
  <c r="F55" i="8" s="1"/>
  <c r="F57" i="8" s="1"/>
  <c r="F59" i="8" s="1"/>
  <c r="F52" i="8"/>
  <c r="F54" i="8" s="1"/>
  <c r="F56" i="8" s="1"/>
  <c r="F58" i="8" s="1"/>
  <c r="J41" i="8"/>
  <c r="J42" i="8" s="1"/>
  <c r="J43" i="8" s="1"/>
  <c r="J44" i="8" s="1"/>
  <c r="J45" i="8" s="1"/>
  <c r="J46" i="8" s="1"/>
  <c r="J47" i="8" s="1"/>
  <c r="J48" i="8" s="1"/>
  <c r="J49" i="8" s="1"/>
  <c r="J50" i="8" s="1"/>
  <c r="J51" i="8" s="1"/>
  <c r="J52" i="8" s="1"/>
  <c r="J53" i="8" s="1"/>
  <c r="J54" i="8" s="1"/>
  <c r="J55" i="8" s="1"/>
  <c r="J56" i="8" s="1"/>
  <c r="J57" i="8" s="1"/>
  <c r="J58" i="8" s="1"/>
  <c r="J59" i="8" s="1"/>
  <c r="J60" i="8" s="1"/>
  <c r="J61" i="8" s="1"/>
  <c r="J62" i="8" s="1"/>
  <c r="J63" i="8" s="1"/>
  <c r="J64" i="8" s="1"/>
  <c r="J65" i="8" s="1"/>
  <c r="J66" i="8" s="1"/>
  <c r="J2" i="8"/>
  <c r="J3" i="8" s="1"/>
  <c r="J4" i="8" s="1"/>
  <c r="J5" i="8" s="1"/>
  <c r="J6" i="8" s="1"/>
  <c r="J7" i="8" s="1"/>
  <c r="J8" i="8" s="1"/>
  <c r="J9" i="8" s="1"/>
  <c r="J10" i="8" s="1"/>
  <c r="J11" i="8" s="1"/>
  <c r="J12" i="8" s="1"/>
  <c r="J13" i="8" s="1"/>
  <c r="J14" i="8" s="1"/>
  <c r="J15" i="8" s="1"/>
  <c r="J16" i="8" s="1"/>
  <c r="J17" i="8" s="1"/>
  <c r="J18" i="8" s="1"/>
  <c r="J19" i="8" s="1"/>
  <c r="J20" i="8" s="1"/>
  <c r="J21" i="8" s="1"/>
  <c r="J22" i="8" s="1"/>
  <c r="J23" i="8" s="1"/>
  <c r="J24" i="8" s="1"/>
  <c r="J25" i="8" s="1"/>
  <c r="J26" i="8" s="1"/>
  <c r="J27" i="8" s="1"/>
  <c r="J28" i="8" s="1"/>
  <c r="J29" i="8" s="1"/>
  <c r="J30" i="8" s="1"/>
  <c r="J31" i="8" s="1"/>
  <c r="J32" i="8" s="1"/>
  <c r="J33" i="8" s="1"/>
  <c r="J34" i="8" s="1"/>
  <c r="J35" i="8" s="1"/>
  <c r="J36" i="8" s="1"/>
  <c r="J37" i="8" s="1"/>
  <c r="J38" i="8" s="1"/>
  <c r="J39" i="8" s="1"/>
  <c r="J40" i="8" s="1"/>
  <c r="AE60" i="23" l="1"/>
  <c r="AF57" i="23"/>
  <c r="AF59" i="23" s="1"/>
  <c r="AF60" i="23" l="1"/>
  <c r="AG57" i="23"/>
  <c r="AG59" i="23" s="1"/>
  <c r="AG60" i="23" l="1"/>
  <c r="AH57" i="23"/>
  <c r="AH59" i="23" s="1"/>
  <c r="AH60" i="23" s="1"/>
</calcChain>
</file>

<file path=xl/sharedStrings.xml><?xml version="1.0" encoding="utf-8"?>
<sst xmlns="http://schemas.openxmlformats.org/spreadsheetml/2006/main" count="21704" uniqueCount="792">
  <si>
    <t>Links between datasets</t>
  </si>
  <si>
    <t>PWSID</t>
  </si>
  <si>
    <t>Unique identified for drinking water utilities (not wastewater only) - those would need to be NPDES permits</t>
  </si>
  <si>
    <t>PA WUDS</t>
  </si>
  <si>
    <t>PWSID without the leading "PA" - this is the unique identifier used in PA databases</t>
  </si>
  <si>
    <t>CUSIP</t>
  </si>
  <si>
    <t>Unique identifier for bonds and fiscal documents</t>
  </si>
  <si>
    <t>No links exist between PWSID and CUSIP. Need to search and find CUSIP based on name of water system</t>
  </si>
  <si>
    <t>https://www.municipalbonds.com/bonds/issue/392028JZ0/</t>
  </si>
  <si>
    <t>document</t>
  </si>
  <si>
    <t>page</t>
  </si>
  <si>
    <t>description</t>
  </si>
  <si>
    <t>OS 1992</t>
  </si>
  <si>
    <t>In 1991 they increased the rates by 30% in order to fund a portion of the capital improvement projects and amortize the PennVest Loans</t>
  </si>
  <si>
    <t>name</t>
  </si>
  <si>
    <t>OSYear</t>
  </si>
  <si>
    <t>WaterSewer</t>
  </si>
  <si>
    <t>bondRatingMoody</t>
  </si>
  <si>
    <t>bondRatingSP</t>
  </si>
  <si>
    <t>systemRating</t>
  </si>
  <si>
    <t>bondAmount</t>
  </si>
  <si>
    <t>startYear</t>
  </si>
  <si>
    <t>endYear</t>
  </si>
  <si>
    <t>series</t>
  </si>
  <si>
    <t>payment</t>
  </si>
  <si>
    <t>rateCovenantCurrent</t>
  </si>
  <si>
    <t>rateCovenantTotal</t>
  </si>
  <si>
    <t>debtSRF</t>
  </si>
  <si>
    <t>openLoop</t>
  </si>
  <si>
    <t>taxable</t>
  </si>
  <si>
    <t>insured</t>
  </si>
  <si>
    <t>notes</t>
  </si>
  <si>
    <t>PA4110034</t>
  </si>
  <si>
    <t>Greater Johnstown Water Authority</t>
  </si>
  <si>
    <t>Official Statement 1992</t>
  </si>
  <si>
    <t>Water</t>
  </si>
  <si>
    <t>Aaa</t>
  </si>
  <si>
    <t>AAA</t>
  </si>
  <si>
    <t>NA</t>
  </si>
  <si>
    <t>A</t>
  </si>
  <si>
    <t>semi-annual</t>
  </si>
  <si>
    <t>125% of average annual debt service requirements for all bonds</t>
  </si>
  <si>
    <t>no</t>
  </si>
  <si>
    <t>TBD</t>
  </si>
  <si>
    <t>Official Statement 1998</t>
  </si>
  <si>
    <t>Amback Assurance Corporation Insured</t>
  </si>
  <si>
    <t>B</t>
  </si>
  <si>
    <t>yes</t>
  </si>
  <si>
    <t>Official Statement 2002</t>
  </si>
  <si>
    <t>Official Statement 2005</t>
  </si>
  <si>
    <t>annual</t>
  </si>
  <si>
    <t>Official Statement 2008</t>
  </si>
  <si>
    <t>A-</t>
  </si>
  <si>
    <t>the lesser of the max annual debt service, 10% of the prinicipal amount, or 125% of the average annual debt service</t>
  </si>
  <si>
    <t>Financial Security Assurance</t>
  </si>
  <si>
    <t>C</t>
  </si>
  <si>
    <t>Official Statement 2012</t>
  </si>
  <si>
    <t>AA-</t>
  </si>
  <si>
    <t>A-/Stable</t>
  </si>
  <si>
    <t>Assured Guaranty Municipal</t>
  </si>
  <si>
    <t>Official Statement 2013</t>
  </si>
  <si>
    <t>AA</t>
  </si>
  <si>
    <t>Build America Mutual</t>
  </si>
  <si>
    <t>Official Statement 2017</t>
  </si>
  <si>
    <t>A/Stable</t>
  </si>
  <si>
    <t>Official Statement 2019</t>
  </si>
  <si>
    <t>bondSeries</t>
  </si>
  <si>
    <t>scheduleType</t>
  </si>
  <si>
    <t>maturityYear</t>
  </si>
  <si>
    <t>month</t>
  </si>
  <si>
    <t>principalAmount</t>
  </si>
  <si>
    <t>couponRate</t>
  </si>
  <si>
    <t>remainingPrincipal</t>
  </si>
  <si>
    <t>interest</t>
  </si>
  <si>
    <t>yieldToMaturity</t>
  </si>
  <si>
    <t>price</t>
  </si>
  <si>
    <t>Bond Maturity Schedule</t>
  </si>
  <si>
    <t>Jan</t>
  </si>
  <si>
    <t>Jul</t>
  </si>
  <si>
    <t>Mandatory Sink Fund</t>
  </si>
  <si>
    <t>Mandatory Redemption</t>
  </si>
  <si>
    <t>Maturity Schedule</t>
  </si>
  <si>
    <t>debtName</t>
  </si>
  <si>
    <t>type</t>
  </si>
  <si>
    <t>amount</t>
  </si>
  <si>
    <t>aveRate</t>
  </si>
  <si>
    <t>currentRemaining</t>
  </si>
  <si>
    <t>payments</t>
  </si>
  <si>
    <t>Water Revenue Bonds, Series A 1964</t>
  </si>
  <si>
    <t>Bonds</t>
  </si>
  <si>
    <t>mandatory annual sink fund schedule from 1964 (don't have)</t>
  </si>
  <si>
    <t>Water Revenue Bonds, Series C 1988</t>
  </si>
  <si>
    <t>semi-annual installments of 90,000 and 190,0000 from Jan 1, 1992 to 2002; with $3.055M maturing Jan 2008 and $3.12M on Jan 2012</t>
  </si>
  <si>
    <t>PennsylvaniaWater Facilities Loan Board 1989</t>
  </si>
  <si>
    <t>Loan</t>
  </si>
  <si>
    <t>194 monthly payments at $17,023 starting April 1, 1989</t>
  </si>
  <si>
    <t>194 monthly payments at $10,819 starting April 1, 1989</t>
  </si>
  <si>
    <t>Pennsylvania Infrastructure Investment Authority (PennVest) 1990</t>
  </si>
  <si>
    <t>monthly payments after first advance until Sept 1, 1992 and then 210 equal payments of $23,252 to Nov 2010</t>
  </si>
  <si>
    <t>Pennsylvania Infrastructure Investment Authority (PennVest) 1990 Grant</t>
  </si>
  <si>
    <t>Grant</t>
  </si>
  <si>
    <t>Pennsylvania Infrastructure Investment Authority (PennVest) 1991</t>
  </si>
  <si>
    <t>From 1991 to 1993 pay 37 monthly installments of $40,895. Then pay 180 monthly installments of $43,089.</t>
  </si>
  <si>
    <t>Water Revenue Bonds, Series A 1992</t>
  </si>
  <si>
    <t>Semi-annually from 1998 to 2005 and on Jan 1, 2012.</t>
  </si>
  <si>
    <t>*I'm not sure how they can owe more in 1998 than in 1992</t>
  </si>
  <si>
    <t>Amended in 1994. Repaid in monthly installments of $42,242.</t>
  </si>
  <si>
    <t>Pennsylvania Infrastructure Investment Authority (PennVest) 1993</t>
  </si>
  <si>
    <t>Amended in 1994.</t>
  </si>
  <si>
    <t>The 1998 Bonds refunded the 1992 bonds.</t>
  </si>
  <si>
    <t>Water Revenue Bonds, Series A and B 1998</t>
  </si>
  <si>
    <t>semi-annual installments. 1998 B bonds have matured. Only 1998 A bonds remain.</t>
  </si>
  <si>
    <t>current monthly payments are 17,592</t>
  </si>
  <si>
    <t>Amended in 1994. monthly installments of $34,512</t>
  </si>
  <si>
    <t>Pennsylvania Infrastructure Investment Authority (PennVest) 2004</t>
  </si>
  <si>
    <t>Monthly payments of 33,805</t>
  </si>
  <si>
    <t>Water Revenue Bonds, Series A 2002</t>
  </si>
  <si>
    <t>see maturity schedule</t>
  </si>
  <si>
    <t>RUS Loan 2007</t>
  </si>
  <si>
    <t>Construct an 18,000 ft water line, a pump station, and a 500,000 gallon storage tank. Monthly payments of $10,488</t>
  </si>
  <si>
    <t>The majority of series 2002 were advance refunded by the 2005 bonds</t>
  </si>
  <si>
    <t>Water Revenue Bonds, Series A 2005</t>
  </si>
  <si>
    <t>see maturitySched</t>
  </si>
  <si>
    <t>Water Revenue Bonds, Series A 2008</t>
  </si>
  <si>
    <t>Water Revenue Bonds, Series B 2008</t>
  </si>
  <si>
    <t>Water Revenue Bonds, Series C 2008</t>
  </si>
  <si>
    <t>Pennsylvania Infrastructure Investment Authority (PennVest) 2011</t>
  </si>
  <si>
    <t>monthly installments of $45,142 for years 1 to 5 and $46,854 from year 6 onward.</t>
  </si>
  <si>
    <t>Water Revenue Bonds, Series A 2012</t>
  </si>
  <si>
    <t>Water Revenue Bonds, Series B 2012</t>
  </si>
  <si>
    <t>Water Revenue Bonds, Series A 2013</t>
  </si>
  <si>
    <t>This PennVest fund was modifed in 2015</t>
  </si>
  <si>
    <t>Water Revenue Bonds, Series A 2017</t>
  </si>
  <si>
    <t>Water Revenue Bonds, Series B 2017</t>
  </si>
  <si>
    <t>I'm not sure why the starting amount is what was current/remaining in 2013.</t>
  </si>
  <si>
    <t>year</t>
  </si>
  <si>
    <t>principal</t>
  </si>
  <si>
    <t>total</t>
  </si>
  <si>
    <t>otherDebt</t>
  </si>
  <si>
    <t>totalDebtService</t>
  </si>
  <si>
    <t>Thereafter</t>
  </si>
  <si>
    <t>2012-2016</t>
  </si>
  <si>
    <t>2017-2021</t>
  </si>
  <si>
    <t>2022-2023</t>
  </si>
  <si>
    <t>2016-2020</t>
  </si>
  <si>
    <t>2021-2025</t>
  </si>
  <si>
    <t>2026-2030</t>
  </si>
  <si>
    <t>2031-2035</t>
  </si>
  <si>
    <t>2036-2040</t>
  </si>
  <si>
    <t>2041-2045</t>
  </si>
  <si>
    <t>2046-2047</t>
  </si>
  <si>
    <t>2022-2026</t>
  </si>
  <si>
    <t>2027-2031</t>
  </si>
  <si>
    <t>2032-2036</t>
  </si>
  <si>
    <t>2037-2041</t>
  </si>
  <si>
    <t>2042-2046</t>
  </si>
  <si>
    <t>2023-2027</t>
  </si>
  <si>
    <t>2028-2032</t>
  </si>
  <si>
    <t>2033-2037</t>
  </si>
  <si>
    <t>2038-2042</t>
  </si>
  <si>
    <t>2043-2047</t>
  </si>
  <si>
    <t>netIncome</t>
  </si>
  <si>
    <t>netRevenue</t>
  </si>
  <si>
    <t>principalInterest</t>
  </si>
  <si>
    <t>debtServCovNet</t>
  </si>
  <si>
    <t>debtServCovTotal</t>
  </si>
  <si>
    <t>Total</t>
  </si>
  <si>
    <t>I couldn't figure out how they got this percent coverage number</t>
  </si>
  <si>
    <t>Full tables by debt are available but tedious to convert</t>
  </si>
  <si>
    <t>PennVest</t>
  </si>
  <si>
    <t>RUS</t>
  </si>
  <si>
    <t>Series A 2012</t>
  </si>
  <si>
    <t>Series B 2012</t>
  </si>
  <si>
    <t>Series A of 2013</t>
  </si>
  <si>
    <t>Series A of 2017</t>
  </si>
  <si>
    <t>Series B of 2017</t>
  </si>
  <si>
    <t>Series A of 2019</t>
  </si>
  <si>
    <t>Name</t>
  </si>
  <si>
    <t>Amount</t>
  </si>
  <si>
    <t>Purpose</t>
  </si>
  <si>
    <t>Notes</t>
  </si>
  <si>
    <t>outstanding water revenue bonds</t>
  </si>
  <si>
    <t>Authority contributed estimated $1.56M on top of bond</t>
  </si>
  <si>
    <t>advance refund of ountanding water revenue bonds</t>
  </si>
  <si>
    <t>retire outstanding Water Facilities Loan Board Notes</t>
  </si>
  <si>
    <t>fund a debt service reserve fund</t>
  </si>
  <si>
    <t>This is also a source of fund so cancels out</t>
  </si>
  <si>
    <t>cost of issuance</t>
  </si>
  <si>
    <t>refund all of the bonds</t>
  </si>
  <si>
    <t>fund capital projects</t>
  </si>
  <si>
    <t>accrued interest</t>
  </si>
  <si>
    <t>fund a Capitalized Interest account</t>
  </si>
  <si>
    <t>escrow fund deposits</t>
  </si>
  <si>
    <t>project fund deposit</t>
  </si>
  <si>
    <t>escrow fund deposits - series of 1988</t>
  </si>
  <si>
    <t>reduction of debt service reserve fund - 1998</t>
  </si>
  <si>
    <t>escrow fund deposits - series of 2002</t>
  </si>
  <si>
    <t>escrow fund deposits - series of 2005</t>
  </si>
  <si>
    <t>AmeriServe Loan Payoff</t>
  </si>
  <si>
    <t>refunding deposit</t>
  </si>
  <si>
    <t>reduction of debt service reserve fund - 2008</t>
  </si>
  <si>
    <t>This is also a source of fund - so cancels out</t>
  </si>
  <si>
    <t>deposit to debt service reserve fund</t>
  </si>
  <si>
    <t>escrow fund desposits - series B of 2008</t>
  </si>
  <si>
    <t>escrow fund deposits - series C of 2008</t>
  </si>
  <si>
    <t>escrow fund desposits - series B of 2012</t>
  </si>
  <si>
    <t>escrow fund deposits - RUS Loan</t>
  </si>
  <si>
    <t>escrow fund deposits - series C of 2012</t>
  </si>
  <si>
    <t>new debt service reserve fund</t>
  </si>
  <si>
    <t>PennVest special reserve fund</t>
  </si>
  <si>
    <t>escrow fund deposits - series 2013 bond</t>
  </si>
  <si>
    <t>members</t>
  </si>
  <si>
    <t>office</t>
  </si>
  <si>
    <t>termExpire</t>
  </si>
  <si>
    <t>municipality</t>
  </si>
  <si>
    <t>James Greco</t>
  </si>
  <si>
    <t>Chairman</t>
  </si>
  <si>
    <t>Westmont Borough</t>
  </si>
  <si>
    <t>Theodore Gaynor</t>
  </si>
  <si>
    <t>Vice Chairman</t>
  </si>
  <si>
    <t>at large</t>
  </si>
  <si>
    <t>Anthony Pinizzotto</t>
  </si>
  <si>
    <t>Secretary</t>
  </si>
  <si>
    <t>Term expired but no successors appointed</t>
  </si>
  <si>
    <t>Harry Helsel</t>
  </si>
  <si>
    <t>Assistant Secretary</t>
  </si>
  <si>
    <t>Johnstown City</t>
  </si>
  <si>
    <t>Frank Bononno</t>
  </si>
  <si>
    <t>Treasurer</t>
  </si>
  <si>
    <t>William Cartensen</t>
  </si>
  <si>
    <t>Assistant Treasurer</t>
  </si>
  <si>
    <t>Southmont Borough</t>
  </si>
  <si>
    <t>Edward Cernic</t>
  </si>
  <si>
    <t>Member</t>
  </si>
  <si>
    <t>Ralph Goodman</t>
  </si>
  <si>
    <t>George Hand</t>
  </si>
  <si>
    <t>Harry Pyrich</t>
  </si>
  <si>
    <t>Sylvester Saula</t>
  </si>
  <si>
    <t>Charles Glass</t>
  </si>
  <si>
    <t>George Ambroe</t>
  </si>
  <si>
    <t>Ronald Koch</t>
  </si>
  <si>
    <t>Suzanne Policicchio</t>
  </si>
  <si>
    <t>Ron Stevens</t>
  </si>
  <si>
    <t>Anthony Caputo</t>
  </si>
  <si>
    <t>Leonard Britt</t>
  </si>
  <si>
    <t>Don Hall II</t>
  </si>
  <si>
    <t>Bruce Graham</t>
  </si>
  <si>
    <t>Mark Wissinger</t>
  </si>
  <si>
    <t>Kevin Pile</t>
  </si>
  <si>
    <t>John Follansbee III</t>
  </si>
  <si>
    <t>Nunzio Johncola</t>
  </si>
  <si>
    <t>William Gentile</t>
  </si>
  <si>
    <t>Stephen Verotsky</t>
  </si>
  <si>
    <t>Kevin Rozich</t>
  </si>
  <si>
    <t>Edward Danyluck</t>
  </si>
  <si>
    <t>James McDonnell</t>
  </si>
  <si>
    <t>Richard Rambish</t>
  </si>
  <si>
    <t>Lee Williamson</t>
  </si>
  <si>
    <t>Melissa Radavonic</t>
  </si>
  <si>
    <t>governance</t>
  </si>
  <si>
    <t>taxingPower</t>
  </si>
  <si>
    <t>manager</t>
  </si>
  <si>
    <t>contractTermYrs</t>
  </si>
  <si>
    <t>contractAmount</t>
  </si>
  <si>
    <t>nEmployees</t>
  </si>
  <si>
    <t>nSalaried</t>
  </si>
  <si>
    <t>nHourly</t>
  </si>
  <si>
    <t>ngoverningMunis</t>
  </si>
  <si>
    <t>nMunis</t>
  </si>
  <si>
    <t>nCounties</t>
  </si>
  <si>
    <t>defaultDebt</t>
  </si>
  <si>
    <t>populationServed</t>
  </si>
  <si>
    <t>meteredConnections</t>
  </si>
  <si>
    <t>nTreatmentPlants</t>
  </si>
  <si>
    <t>storageCapacity_bgal</t>
  </si>
  <si>
    <t>pipeMiles</t>
  </si>
  <si>
    <t>pipeMaterial</t>
  </si>
  <si>
    <t>percentPipes</t>
  </si>
  <si>
    <t>consultingEngineer</t>
  </si>
  <si>
    <t>authority</t>
  </si>
  <si>
    <t>None</t>
  </si>
  <si>
    <t>Laurel Management Company</t>
  </si>
  <si>
    <t>Never</t>
  </si>
  <si>
    <t>iron</t>
  </si>
  <si>
    <t>good condition</t>
  </si>
  <si>
    <t>Purchased property and rights of Johnswtown Water Company and Satllick Water Company with the proceeds of the Series A bond.</t>
  </si>
  <si>
    <t>Contract Term is 2000 to 2005</t>
  </si>
  <si>
    <t>RDM-Johnstown, LLC</t>
  </si>
  <si>
    <t>Contract extended in 2009 to Feb 2018. Provides full servie management and operation assistance to 4 water utilities since 1992.</t>
  </si>
  <si>
    <t>Manages the Municipal Authority of Westmoreland County, the largest water authority in PA</t>
  </si>
  <si>
    <t>Contracted extended for five more years in 2013</t>
  </si>
  <si>
    <t>routineCosts</t>
  </si>
  <si>
    <t>capitalImproveCosts</t>
  </si>
  <si>
    <t>source</t>
  </si>
  <si>
    <t>Engineering Reports</t>
  </si>
  <si>
    <t>county</t>
  </si>
  <si>
    <t>Somerset</t>
  </si>
  <si>
    <t>Conemaugh</t>
  </si>
  <si>
    <t>Township</t>
  </si>
  <si>
    <t>Cambria</t>
  </si>
  <si>
    <t>Johnstown</t>
  </si>
  <si>
    <t>City</t>
  </si>
  <si>
    <t>Brownstown</t>
  </si>
  <si>
    <t>Borough</t>
  </si>
  <si>
    <t>Dale</t>
  </si>
  <si>
    <t>East Conemaugh</t>
  </si>
  <si>
    <t>Ferndale</t>
  </si>
  <si>
    <t>Franklin</t>
  </si>
  <si>
    <t>Lorain</t>
  </si>
  <si>
    <t>Southmont</t>
  </si>
  <si>
    <t>Westmont</t>
  </si>
  <si>
    <t>Lower Yoder</t>
  </si>
  <si>
    <t>Middle Taylor</t>
  </si>
  <si>
    <t>Stoneycreek</t>
  </si>
  <si>
    <t>Upper Yoder</t>
  </si>
  <si>
    <t>West Taylor</t>
  </si>
  <si>
    <t>groupBy</t>
  </si>
  <si>
    <t>class</t>
  </si>
  <si>
    <t>tier</t>
  </si>
  <si>
    <t>nConnections</t>
  </si>
  <si>
    <t>Customer</t>
  </si>
  <si>
    <t>Residential</t>
  </si>
  <si>
    <t>Commercial</t>
  </si>
  <si>
    <t>Industrial</t>
  </si>
  <si>
    <t>Public</t>
  </si>
  <si>
    <t>Other Utilities</t>
  </si>
  <si>
    <t>Supply Systems</t>
  </si>
  <si>
    <t>Gravity</t>
  </si>
  <si>
    <t>Pumping</t>
  </si>
  <si>
    <t>Municipality</t>
  </si>
  <si>
    <t>East Taylor</t>
  </si>
  <si>
    <t>Numbers don't add up to total in document.</t>
  </si>
  <si>
    <t>Class eliminated in 2013</t>
  </si>
  <si>
    <t>Class eliminated in 2014</t>
  </si>
  <si>
    <t>Class eliminated in 2015</t>
  </si>
  <si>
    <t>Class eliminated in 2016</t>
  </si>
  <si>
    <t>systemName</t>
  </si>
  <si>
    <t>aveVolume_MGD</t>
  </si>
  <si>
    <t>contractVolume_MGD</t>
  </si>
  <si>
    <t>role</t>
  </si>
  <si>
    <t>contractStart</t>
  </si>
  <si>
    <t>contractEnd</t>
  </si>
  <si>
    <t>Manufacturers Water Co.</t>
  </si>
  <si>
    <t>Emergency</t>
  </si>
  <si>
    <t>Purchase</t>
  </si>
  <si>
    <t>East Taylor Township Authority</t>
  </si>
  <si>
    <t>Regular</t>
  </si>
  <si>
    <t>Sell</t>
  </si>
  <si>
    <t>Cambria Somerset Authority</t>
  </si>
  <si>
    <t>Newly formed Cambria-Somerset Authority purchased the reservoir previously owned by the Manufacturers Water Company. Water is untreated and raw. GJWA has an existing purchase agreement and has entered into an MoU with CSA</t>
  </si>
  <si>
    <t>Conemaugh Township Municipal Authority</t>
  </si>
  <si>
    <t>Edensburg Borough Municipal Authority</t>
  </si>
  <si>
    <t>Made concerted effort starting in 20005 to sell water to neighboring areas to improve revenue streams</t>
  </si>
  <si>
    <t>New sale avoides waste of 80,000 gpd to keep the main feed line in compliance with drinking water standards</t>
  </si>
  <si>
    <t>Extended interconnection to eastern portion of Somerset County</t>
  </si>
  <si>
    <t>Municipal Authority of Westmoreland County</t>
  </si>
  <si>
    <t>sourceType</t>
  </si>
  <si>
    <t>nameInf</t>
  </si>
  <si>
    <t>infType</t>
  </si>
  <si>
    <t>dateOnline</t>
  </si>
  <si>
    <t>lastUpdate</t>
  </si>
  <si>
    <t>capacityMgal</t>
  </si>
  <si>
    <t>challenges</t>
  </si>
  <si>
    <t>resolutions</t>
  </si>
  <si>
    <t>surface</t>
  </si>
  <si>
    <t>Dalton</t>
  </si>
  <si>
    <t>reservoir</t>
  </si>
  <si>
    <t>North Fork</t>
  </si>
  <si>
    <t>Saltlick</t>
  </si>
  <si>
    <t>ground</t>
  </si>
  <si>
    <t>Red Run Water Shed</t>
  </si>
  <si>
    <t>artesian well</t>
  </si>
  <si>
    <t>future</t>
  </si>
  <si>
    <t>reservoir undersized for floods</t>
  </si>
  <si>
    <t>preliminary engineering work &amp; pursuing funds</t>
  </si>
  <si>
    <t>unavailable for potable use CWA requires water to be filtered</t>
  </si>
  <si>
    <t>obtained funding for construction of new plant</t>
  </si>
  <si>
    <t>Quemahoning</t>
  </si>
  <si>
    <t>The 1998 bond does not reflect these two wells being online.</t>
  </si>
  <si>
    <t>Mineral Point Well</t>
  </si>
  <si>
    <t>Obtained PennVest Funding for a new plant</t>
  </si>
  <si>
    <t>Construction began on July 14, 2003. Completed 2004. Scheduled to start in spring of 2005</t>
  </si>
  <si>
    <t>design and permitting of project is proceeding</t>
  </si>
  <si>
    <t>William L. Cartensen Jr. Dam</t>
  </si>
  <si>
    <t>Previously saltlick dam. Can now produce 4 MGD.</t>
  </si>
  <si>
    <t>line to reservoir was out of commission</t>
  </si>
  <si>
    <t>repaired to provide 2 MGD</t>
  </si>
  <si>
    <t>A cold winter caused several water line breaks and high demand from the Cambria-Somerset Authority - requiring the improvement of this line to increase flows</t>
  </si>
  <si>
    <t>significant upgrades made to valving and access of tower</t>
  </si>
  <si>
    <t>location</t>
  </si>
  <si>
    <t>volume_MGD</t>
  </si>
  <si>
    <t>annual_MG</t>
  </si>
  <si>
    <t>Capacity</t>
  </si>
  <si>
    <t>Entire</t>
  </si>
  <si>
    <t>Treatment Plant</t>
  </si>
  <si>
    <t>Treated Water</t>
  </si>
  <si>
    <t>Metered Consumption</t>
  </si>
  <si>
    <t>Domestic</t>
  </si>
  <si>
    <t>Other</t>
  </si>
  <si>
    <t>Saltlick Treatment Plant</t>
  </si>
  <si>
    <t>Riverside is the new name of the Treatment Plant - kept as Treatment Plant for consistency</t>
  </si>
  <si>
    <t>Changed name to Red Run Well - kept as Red Run Water Shed for consistency</t>
  </si>
  <si>
    <t>Had to duplicate delivered capacity data because changed numbers</t>
  </si>
  <si>
    <t>rateYear</t>
  </si>
  <si>
    <t>yearSet</t>
  </si>
  <si>
    <t>billFrequency</t>
  </si>
  <si>
    <t>charges</t>
  </si>
  <si>
    <t>chargeType</t>
  </si>
  <si>
    <t>classUnit</t>
  </si>
  <si>
    <t>gallonsIncluded</t>
  </si>
  <si>
    <t>otherClass</t>
  </si>
  <si>
    <t>cost</t>
  </si>
  <si>
    <t>costUnit</t>
  </si>
  <si>
    <t>Quarterly</t>
  </si>
  <si>
    <t>Flat Charge</t>
  </si>
  <si>
    <t>Meter Size</t>
  </si>
  <si>
    <t>inches</t>
  </si>
  <si>
    <t>flat fee</t>
  </si>
  <si>
    <t>Consumption Charge</t>
  </si>
  <si>
    <t>Gallons Per Quarter</t>
  </si>
  <si>
    <t>gallons</t>
  </si>
  <si>
    <t>per thousand gallons</t>
  </si>
  <si>
    <t>over 300000</t>
  </si>
  <si>
    <t>Sales for Resale</t>
  </si>
  <si>
    <t>Customer Charge</t>
  </si>
  <si>
    <t>Annual</t>
  </si>
  <si>
    <t>Fire Service</t>
  </si>
  <si>
    <t>Public Fire Hydrants</t>
  </si>
  <si>
    <t>per hydrant</t>
  </si>
  <si>
    <t>Private Fire Hydrant</t>
  </si>
  <si>
    <t>They provided the monthly rate of quarterly fees. Converted back to quarterly for consistency</t>
  </si>
  <si>
    <t>PA4110035</t>
  </si>
  <si>
    <t>PA4110036</t>
  </si>
  <si>
    <t>PA4110037</t>
  </si>
  <si>
    <t>PA4110038</t>
  </si>
  <si>
    <t>Monthly</t>
  </si>
  <si>
    <t>Gallons per Month</t>
  </si>
  <si>
    <t>over 100000</t>
  </si>
  <si>
    <t>One Time</t>
  </si>
  <si>
    <t>Tap in Fee</t>
  </si>
  <si>
    <t>3/4 or 1</t>
  </si>
  <si>
    <t>per connection</t>
  </si>
  <si>
    <t>1 1/4 or larger</t>
  </si>
  <si>
    <t>amount equal to the cost + 10%, but no less than 750</t>
  </si>
  <si>
    <t>an amount equal to the cost plus 10% as estimated by Authority</t>
  </si>
  <si>
    <t>min</t>
  </si>
  <si>
    <t>Consumption Charges</t>
  </si>
  <si>
    <t>In 2008, they provided the quarterly (instead of monthly fee). Same rates as of Feb 1, 1998 so kept the monthly values for comparison</t>
  </si>
  <si>
    <t>Bulk Resale Rates</t>
  </si>
  <si>
    <t>100,000 to 499,000</t>
  </si>
  <si>
    <t>gallons per day</t>
  </si>
  <si>
    <t>500,000 to 799,000</t>
  </si>
  <si>
    <t>over 800,000</t>
  </si>
  <si>
    <t>Rates updated in 2009. Last updated in 1998.</t>
  </si>
  <si>
    <t>matches with pumping supply system rates in 2013</t>
  </si>
  <si>
    <t>Backflow Charge</t>
  </si>
  <si>
    <t>Customer Class</t>
  </si>
  <si>
    <t>Capital Surcharge</t>
  </si>
  <si>
    <t>All</t>
  </si>
  <si>
    <t>matches with pumping supply system rates in 2014</t>
  </si>
  <si>
    <t>matches with pumping supply system rates in 2015</t>
  </si>
  <si>
    <t>matches with pumping supply system rates in 2016</t>
  </si>
  <si>
    <t>matches with pumping supply system rates in 2017</t>
  </si>
  <si>
    <t>matches with pumping supply system rates in 2018</t>
  </si>
  <si>
    <t>matches with pumping supply system rates in 2019</t>
  </si>
  <si>
    <t>matches with pumping supply system rates in 2020</t>
  </si>
  <si>
    <t>matches with pumping supply system rates in 2021</t>
  </si>
  <si>
    <t>grossPercent</t>
  </si>
  <si>
    <t>adjustedPercent</t>
  </si>
  <si>
    <t>method</t>
  </si>
  <si>
    <t>Calculated</t>
  </si>
  <si>
    <t>Calculated from demand page - gross only</t>
  </si>
  <si>
    <t>Reported</t>
  </si>
  <si>
    <t>Gross includes unmetered water for fire protection, flat-rate customer, flushing, and leakage. Difference from Treated and Metered Water. Can be calculated from usage tab. Adjusted is known but unmetered losses. Adjust with unavoidable joint leak.</t>
  </si>
  <si>
    <t>A latent but long-existing leak in a majory water transmission line was recently recovered and repaired.</t>
  </si>
  <si>
    <t>Type</t>
  </si>
  <si>
    <t>Year</t>
  </si>
  <si>
    <t>Gallons</t>
  </si>
  <si>
    <t>Revenue</t>
  </si>
  <si>
    <t>percentMethod</t>
  </si>
  <si>
    <t>percentTotalGal</t>
  </si>
  <si>
    <t>percentTotalRev</t>
  </si>
  <si>
    <t>Johnstown Corporation</t>
  </si>
  <si>
    <t>Manufacturing</t>
  </si>
  <si>
    <t>Can calculate percent of with revCollect and usage or demand page. Have to adjust to 365 days to get at average MGD… rough estimate</t>
  </si>
  <si>
    <t>Bethlehem Steel Company</t>
  </si>
  <si>
    <t>Conemaugh Valley Memorial Hospital</t>
  </si>
  <si>
    <t>Hospital</t>
  </si>
  <si>
    <t>East Taylor Township</t>
  </si>
  <si>
    <t>Upper Yoder Township</t>
  </si>
  <si>
    <t>Johnstown Sani-Dairy</t>
  </si>
  <si>
    <t>Dairy Plant</t>
  </si>
  <si>
    <t>SMC Glidden</t>
  </si>
  <si>
    <t>Hiram G. Andrews Center (Rehab)</t>
  </si>
  <si>
    <t>Rehab Center</t>
  </si>
  <si>
    <t>Mercy Hospital</t>
  </si>
  <si>
    <t>Solomon Home</t>
  </si>
  <si>
    <t>Housing Authority</t>
  </si>
  <si>
    <t>Coopersdale Homes</t>
  </si>
  <si>
    <t>Troy Laundry</t>
  </si>
  <si>
    <t>Laundry</t>
  </si>
  <si>
    <t>Oakhurst Homes</t>
  </si>
  <si>
    <t>Bar Technologies</t>
  </si>
  <si>
    <t>SCM Metals</t>
  </si>
  <si>
    <t>Johnstown Wire Technology</t>
  </si>
  <si>
    <t>Johnstown America Corporation</t>
  </si>
  <si>
    <t>Lee Hospital</t>
  </si>
  <si>
    <t>Calculated based on total treated water for 2001</t>
  </si>
  <si>
    <t>Republic Technical Institute</t>
  </si>
  <si>
    <t>Academic</t>
  </si>
  <si>
    <t>Sunnehanna Country Club</t>
  </si>
  <si>
    <t>Country Club</t>
  </si>
  <si>
    <t>Recorded</t>
  </si>
  <si>
    <t>It says the unit is gallons but I am pretty sure it is thousands of gallons</t>
  </si>
  <si>
    <t>Johnstown Specialty Castings</t>
  </si>
  <si>
    <t>MGD</t>
  </si>
  <si>
    <t>Conemaugh Township</t>
  </si>
  <si>
    <t>Calculation is a little different from recorded when use revenue collected values.</t>
  </si>
  <si>
    <t>Ebensburg Borough Municipality</t>
  </si>
  <si>
    <t>Johnstown Housing Authority</t>
  </si>
  <si>
    <t>Water is calculated, revenue recorded</t>
  </si>
  <si>
    <t>Water is calculated - based on total treated water use, revenue recorded ($8,846,408)</t>
  </si>
  <si>
    <t>Conemaugh Township Interconnection</t>
  </si>
  <si>
    <t>Water is calculated - based on total treated water use, revenue recorded ($7,941,343)</t>
  </si>
  <si>
    <t>North American Hoganas</t>
  </si>
  <si>
    <t>Based on total revenues of $11,601,789</t>
  </si>
  <si>
    <t>MAWC Ligonier Interconnect</t>
  </si>
  <si>
    <t>Based on total revenues of $11,601,790</t>
  </si>
  <si>
    <t>Based on total revenues of $11,601,791</t>
  </si>
  <si>
    <t>Conemaugh Memorial Medical Center</t>
  </si>
  <si>
    <t>Based on total revenues of $11,601,792</t>
  </si>
  <si>
    <t>Based on total revenues of $11,601,793</t>
  </si>
  <si>
    <t>Based on total revenues of $11,601,794</t>
  </si>
  <si>
    <t>Based on total revenues of $11,601,795</t>
  </si>
  <si>
    <t>Based on total revenues of $11,601,796</t>
  </si>
  <si>
    <t>Based on total revenues of $11,601,797</t>
  </si>
  <si>
    <t>Based on total revenues of $11,601,798</t>
  </si>
  <si>
    <t>Based on total revenues of $12196689</t>
  </si>
  <si>
    <t>s</t>
  </si>
  <si>
    <t>Means the sum doesn't match what was recorded</t>
  </si>
  <si>
    <t>These statements don't include depreciation but match earlier ones.</t>
  </si>
  <si>
    <t>Supplement with Financial statements</t>
  </si>
  <si>
    <t>category</t>
  </si>
  <si>
    <t>subcategory</t>
  </si>
  <si>
    <t>y1988</t>
  </si>
  <si>
    <t>y1989</t>
  </si>
  <si>
    <t>y1990</t>
  </si>
  <si>
    <t>y1991</t>
  </si>
  <si>
    <t>y1992</t>
  </si>
  <si>
    <t>y1993</t>
  </si>
  <si>
    <t>y1994</t>
  </si>
  <si>
    <t>y1995</t>
  </si>
  <si>
    <t>y1996</t>
  </si>
  <si>
    <t>y1997</t>
  </si>
  <si>
    <t>y1998</t>
  </si>
  <si>
    <t>y1999</t>
  </si>
  <si>
    <t>y2000</t>
  </si>
  <si>
    <t>y2001</t>
  </si>
  <si>
    <t>y2002</t>
  </si>
  <si>
    <t>y2003</t>
  </si>
  <si>
    <t>y2004</t>
  </si>
  <si>
    <t>y2005</t>
  </si>
  <si>
    <t>y2006</t>
  </si>
  <si>
    <t>y2007</t>
  </si>
  <si>
    <t>y2008</t>
  </si>
  <si>
    <t>y2009</t>
  </si>
  <si>
    <t>y2010</t>
  </si>
  <si>
    <t>y2011</t>
  </si>
  <si>
    <t>y2012</t>
  </si>
  <si>
    <t>y2013</t>
  </si>
  <si>
    <t>y2014</t>
  </si>
  <si>
    <t>y2015</t>
  </si>
  <si>
    <t>y2016</t>
  </si>
  <si>
    <t>y2017</t>
  </si>
  <si>
    <t>Revenues</t>
  </si>
  <si>
    <t>Public Buildings / Public Authorities</t>
  </si>
  <si>
    <t>Sales to other Water Authorities</t>
  </si>
  <si>
    <t>Private Fire Protection</t>
  </si>
  <si>
    <t>Public Fire Protection</t>
  </si>
  <si>
    <t>Watershed Revenues</t>
  </si>
  <si>
    <t>Rental Income</t>
  </si>
  <si>
    <t>Backflow</t>
  </si>
  <si>
    <t>Total Operating Revenues</t>
  </si>
  <si>
    <t>Expenses</t>
  </si>
  <si>
    <t>Management Fees</t>
  </si>
  <si>
    <t>Treatment Plant Operations</t>
  </si>
  <si>
    <t>Electricity / Utilities</t>
  </si>
  <si>
    <t>Miscellaneous Repairs and Costs</t>
  </si>
  <si>
    <t>Consulting Engineer Fees</t>
  </si>
  <si>
    <t>Solicitor Fees and Costs (1998 on Legal Fees and Costs)</t>
  </si>
  <si>
    <t>Liason Fees</t>
  </si>
  <si>
    <t>Accountant Fees (1998 on Auditing too)</t>
  </si>
  <si>
    <t>Trustee Fees and Expenses</t>
  </si>
  <si>
    <t>Other Legal Services</t>
  </si>
  <si>
    <t>Insurance Expense</t>
  </si>
  <si>
    <t>Compensation of Authority Members</t>
  </si>
  <si>
    <t>Clerical and Office Expense</t>
  </si>
  <si>
    <t>Provision for Uncollectible Customer Accounts</t>
  </si>
  <si>
    <t>Water Purchased</t>
  </si>
  <si>
    <t>Rent Expense</t>
  </si>
  <si>
    <t>Gypsy Moth Spraying</t>
  </si>
  <si>
    <t>Depreciation</t>
  </si>
  <si>
    <t>Miscellaneous</t>
  </si>
  <si>
    <t>Source of Supply</t>
  </si>
  <si>
    <t>Purification</t>
  </si>
  <si>
    <t>Transmission and distribution</t>
  </si>
  <si>
    <t>Depreciation expense</t>
  </si>
  <si>
    <t>General and administrative</t>
  </si>
  <si>
    <t>Total Operating Expenses</t>
  </si>
  <si>
    <t>Other Income and (Expense)</t>
  </si>
  <si>
    <t>Revenue - Expense</t>
  </si>
  <si>
    <t>Interest Earned on Investments</t>
  </si>
  <si>
    <t>Sale of Land, Net of Costs</t>
  </si>
  <si>
    <t>Retirement of Fixed Assets</t>
  </si>
  <si>
    <t>Gain on Purchase of Bonds</t>
  </si>
  <si>
    <t>Contribution to Flood Case Settlements</t>
  </si>
  <si>
    <t>Manfacturers Acquisition Costs</t>
  </si>
  <si>
    <t>Total Other Income and Expenses</t>
  </si>
  <si>
    <t>Financing Costs</t>
  </si>
  <si>
    <t>Interest Earned on Investments / Interest Expense</t>
  </si>
  <si>
    <t>Amortization of Bond Discount and Related Expense / Financing Costs</t>
  </si>
  <si>
    <t>Total Financing Costs</t>
  </si>
  <si>
    <t>Increase Before Extraordinary Loss</t>
  </si>
  <si>
    <t>Extraordinary Loss on Bond Refinancing</t>
  </si>
  <si>
    <t>Total nonoperating revenue and expenses</t>
  </si>
  <si>
    <t>Total Nonoperating Revenues and Expenses</t>
  </si>
  <si>
    <t>Net Income</t>
  </si>
  <si>
    <t>Add Back Depreciation on Assets Acquired with Contributed Capital</t>
  </si>
  <si>
    <t>Retained Earnings</t>
  </si>
  <si>
    <t>Retained Earnings - Start of Year</t>
  </si>
  <si>
    <t>Acquisition of Upper Yoder Township Water Authority</t>
  </si>
  <si>
    <t>Retained Earnings - End of Year</t>
  </si>
  <si>
    <t>Change in Net Assets</t>
  </si>
  <si>
    <t>y2018</t>
  </si>
  <si>
    <t>Current Assets</t>
  </si>
  <si>
    <t>Cash</t>
  </si>
  <si>
    <t>Customer deposits; Billing escrow</t>
  </si>
  <si>
    <t>Investments</t>
  </si>
  <si>
    <t>Accounts receivable</t>
  </si>
  <si>
    <t>Unbilled water</t>
  </si>
  <si>
    <t>Interest receivable</t>
  </si>
  <si>
    <t>Material inventory</t>
  </si>
  <si>
    <t>Prepaid expense</t>
  </si>
  <si>
    <t>Current funds in custody of trustee</t>
  </si>
  <si>
    <t>Total Current Assets</t>
  </si>
  <si>
    <t>Restricted Assets</t>
  </si>
  <si>
    <t>Funds of Trustee</t>
  </si>
  <si>
    <t>Deferred Compensation Plan</t>
  </si>
  <si>
    <t>Total Restricted Assets</t>
  </si>
  <si>
    <t>Fixed Assets</t>
  </si>
  <si>
    <t>Property</t>
  </si>
  <si>
    <t>Accumulated depreciation</t>
  </si>
  <si>
    <t>Total Fixed Assets</t>
  </si>
  <si>
    <t>Other Assets</t>
  </si>
  <si>
    <t>Total Other Assets</t>
  </si>
  <si>
    <t>Total Assets</t>
  </si>
  <si>
    <t>Current Liabilities</t>
  </si>
  <si>
    <t>Accounts payable</t>
  </si>
  <si>
    <t>Accounts payable - sewage</t>
  </si>
  <si>
    <t>Customers deposits</t>
  </si>
  <si>
    <t>Accrued interest expense</t>
  </si>
  <si>
    <t>Current portion of long-term debt</t>
  </si>
  <si>
    <t>Total Current Liabilities</t>
  </si>
  <si>
    <t>Longterm Liabilities</t>
  </si>
  <si>
    <t>Water Revenue Bonds (Notes 5 and 7)</t>
  </si>
  <si>
    <t>Notes payable (Note 5)</t>
  </si>
  <si>
    <t>Deferred compensation plan</t>
  </si>
  <si>
    <t>Total Longterm Liabilities</t>
  </si>
  <si>
    <t>Total Liabilities</t>
  </si>
  <si>
    <t>Fund Equity</t>
  </si>
  <si>
    <t>Contributed Capital</t>
  </si>
  <si>
    <t>Retained Earnings - Restricted</t>
  </si>
  <si>
    <t>Retained Earnings - Unrestricted</t>
  </si>
  <si>
    <t>Net Assets</t>
  </si>
  <si>
    <t>Capital assets invested</t>
  </si>
  <si>
    <t>Restricted for debt service</t>
  </si>
  <si>
    <t>Unrestricted</t>
  </si>
  <si>
    <t>Total Fund Equity</t>
  </si>
  <si>
    <t>Total Liabilities and Fund Equity</t>
  </si>
  <si>
    <t>amountBilled</t>
  </si>
  <si>
    <t>uncollected</t>
  </si>
  <si>
    <t>percentCollected</t>
  </si>
  <si>
    <t>Uncollectibale accounts were summarized every two years prior to 1987. Simply split evenly between years.</t>
  </si>
  <si>
    <t>Some duplicated years… keeping for now but may decide to remove later</t>
  </si>
  <si>
    <t>Has duplicated data - only grabbing most recent year… though some numbers don't agree so grabbed all again</t>
  </si>
  <si>
    <t>Did not go back to 2001 because duplicates and numbers agree</t>
  </si>
  <si>
    <t>Here numbers did not agree so grabbed them all</t>
  </si>
  <si>
    <t>population</t>
  </si>
  <si>
    <t xml:space="preserve">The 2005 statement had the exact same table. </t>
  </si>
  <si>
    <t>Projected</t>
  </si>
  <si>
    <t>AveDailyDemand_MGD</t>
  </si>
  <si>
    <t>AveAnnual_Mgal</t>
  </si>
  <si>
    <t>AveAnnualBill</t>
  </si>
  <si>
    <t>Industrial-BSCO</t>
  </si>
  <si>
    <t>Industrial-Other</t>
  </si>
  <si>
    <t>Unaccounted</t>
  </si>
  <si>
    <t>Max Daily Demand</t>
  </si>
  <si>
    <t>Demand to Average Ratio</t>
  </si>
  <si>
    <t>Average Annual Consumption - Residential</t>
  </si>
  <si>
    <t>Average Annual Consumption - All</t>
  </si>
  <si>
    <t>revenueSource</t>
  </si>
  <si>
    <t>Metered Sales to Residential Customers</t>
  </si>
  <si>
    <t>Metered Sales to Commercial Customers</t>
  </si>
  <si>
    <t>Metered Sales to Industrial Customers</t>
  </si>
  <si>
    <t>Flat-Rate Sales to Commercial Customers</t>
  </si>
  <si>
    <t>Other Sales to Public Authorities</t>
  </si>
  <si>
    <t>Sales to other Water Utilities</t>
  </si>
  <si>
    <t>Misc. Fees &amp; Penalites</t>
  </si>
  <si>
    <t>Frozen Meter/Services</t>
  </si>
  <si>
    <t>Misc. Revenues</t>
  </si>
  <si>
    <t>Utility</t>
  </si>
  <si>
    <t>Pennsylvania Electric Company</t>
  </si>
  <si>
    <t>Electricity</t>
  </si>
  <si>
    <t>Peoples Natural Gas Company</t>
  </si>
  <si>
    <t>Natural Gas</t>
  </si>
  <si>
    <t>General Telephone Company</t>
  </si>
  <si>
    <t>Telephone</t>
  </si>
  <si>
    <t>Greater Johnstown Municipal Authority</t>
  </si>
  <si>
    <t>Sewer</t>
  </si>
  <si>
    <t>GPU</t>
  </si>
  <si>
    <t>Dominion Peoples Natural Gas Company</t>
  </si>
  <si>
    <t>AT&amp;T</t>
  </si>
  <si>
    <t>Verizon</t>
  </si>
  <si>
    <t>Cellular One</t>
  </si>
  <si>
    <t>Independent Cellular Network</t>
  </si>
  <si>
    <t>Bureau of Sewage of the City of Johnstown</t>
  </si>
  <si>
    <t>Johnstown Regional Sewage</t>
  </si>
  <si>
    <t>County</t>
  </si>
  <si>
    <t>CivilianLabor</t>
  </si>
  <si>
    <t>Employment</t>
  </si>
  <si>
    <t>Unemployment</t>
  </si>
  <si>
    <t>unempRate</t>
  </si>
  <si>
    <t>perCapitaPersonalIncome</t>
  </si>
  <si>
    <t>GJWA</t>
  </si>
  <si>
    <t>Line Item</t>
  </si>
  <si>
    <t>[1]</t>
  </si>
  <si>
    <t>Enter as shown in the Total Operating Revenues line</t>
  </si>
  <si>
    <t xml:space="preserve"> </t>
  </si>
  <si>
    <t>[2]</t>
  </si>
  <si>
    <t>Enter as shown in the Total Operating Expenses line</t>
  </si>
  <si>
    <t>[3]</t>
  </si>
  <si>
    <t>Depreciation &amp; Amortization Expenses</t>
  </si>
  <si>
    <t>Depreciation and amortization are listed as a line item within Operating Expenses</t>
  </si>
  <si>
    <t>[4]</t>
  </si>
  <si>
    <t>Debt Principal Payments</t>
  </si>
  <si>
    <t>Enter $0 if there were no debt service payments</t>
  </si>
  <si>
    <t>[4b]</t>
  </si>
  <si>
    <t>Debt Interest Payments</t>
  </si>
  <si>
    <t>[5]</t>
  </si>
  <si>
    <t>Current Assets, excluding inventories, restricted cash, prepaids</t>
  </si>
  <si>
    <t>Total Current Assets minus all inventories, prepaid items and any kind of restricted cash or restricted assets that cannot be used to pay for Current Liabilities</t>
  </si>
  <si>
    <t>[6]</t>
  </si>
  <si>
    <t>Current Liabilities, excluding deposits &amp; bond anticipation notes</t>
  </si>
  <si>
    <t>Total Current Liabilities minus all refundable deposits and bond anticipation notes</t>
  </si>
  <si>
    <t>[7]</t>
  </si>
  <si>
    <t>Unrestricted Cash &amp; Investments</t>
  </si>
  <si>
    <t>Unrestricted Cash &amp; Investments (and Cash Equivalents) is listed as a line item within Current Assets</t>
  </si>
  <si>
    <t>[8]</t>
  </si>
  <si>
    <t>Total Accumulated Depreciation</t>
  </si>
  <si>
    <t>Total accumulated depreciation on capital assets being depreciated (buildings, equipment, other improvements) is usually shown in the Detail Notes on Capital Assets.</t>
  </si>
  <si>
    <t>[9]</t>
  </si>
  <si>
    <t>Total Depreciable Capital Assets</t>
  </si>
  <si>
    <t>Enter the total value of capital assets being depreciated (buildings, equipment, othre improvements) only. Often listed in Detail Notes on Capital Assets.</t>
  </si>
  <si>
    <t>[10]</t>
  </si>
  <si>
    <t>[11]</t>
  </si>
  <si>
    <t>[12]</t>
  </si>
  <si>
    <t>Capital spending</t>
  </si>
  <si>
    <t>Indicators</t>
  </si>
  <si>
    <t>Formula</t>
  </si>
  <si>
    <t>Operating Ratio (including depreciation)</t>
  </si>
  <si>
    <r>
      <rPr>
        <u/>
        <sz val="11"/>
        <color theme="1"/>
        <rFont val="Calibri"/>
        <family val="2"/>
        <scheme val="minor"/>
      </rPr>
      <t xml:space="preserve">_[1]_ </t>
    </r>
    <r>
      <rPr>
        <sz val="11"/>
        <color theme="1"/>
        <rFont val="Calibri"/>
        <family val="2"/>
        <scheme val="minor"/>
      </rPr>
      <t xml:space="preserve">
[2]</t>
    </r>
  </si>
  <si>
    <t>Operating Ratio (not including depreciation)</t>
  </si>
  <si>
    <r>
      <t>___</t>
    </r>
    <r>
      <rPr>
        <u/>
        <sz val="11"/>
        <color theme="1"/>
        <rFont val="Calibri"/>
        <family val="2"/>
        <scheme val="minor"/>
      </rPr>
      <t>[1]</t>
    </r>
    <r>
      <rPr>
        <sz val="11"/>
        <color theme="1"/>
        <rFont val="Calibri"/>
        <family val="2"/>
        <scheme val="minor"/>
      </rPr>
      <t xml:space="preserve">___
 [2] - [3] </t>
    </r>
  </si>
  <si>
    <t>Debt Service coverage ratio</t>
  </si>
  <si>
    <t>Quick Ratio</t>
  </si>
  <si>
    <r>
      <t xml:space="preserve">_[5]_
</t>
    </r>
    <r>
      <rPr>
        <sz val="11"/>
        <color theme="1"/>
        <rFont val="Calibri"/>
        <family val="2"/>
        <scheme val="minor"/>
      </rPr>
      <t>[6]</t>
    </r>
  </si>
  <si>
    <t>Days cash on hand</t>
  </si>
  <si>
    <r>
      <t xml:space="preserve">____[7]____
</t>
    </r>
    <r>
      <rPr>
        <sz val="11"/>
        <color theme="1"/>
        <rFont val="Calibri"/>
        <family val="2"/>
        <scheme val="minor"/>
      </rPr>
      <t>(([2] - [3])/365)</t>
    </r>
  </si>
  <si>
    <t>Percent of capital assets depreciated</t>
  </si>
  <si>
    <r>
      <t xml:space="preserve">_[8]_
</t>
    </r>
    <r>
      <rPr>
        <sz val="11"/>
        <color theme="1"/>
        <rFont val="Calibri"/>
        <family val="2"/>
        <scheme val="minor"/>
      </rPr>
      <t>[9]</t>
    </r>
  </si>
  <si>
    <t>Debt to Equity Ratio</t>
  </si>
  <si>
    <r>
      <t>__</t>
    </r>
    <r>
      <rPr>
        <u/>
        <sz val="11"/>
        <color theme="1"/>
        <rFont val="Calibri"/>
        <family val="2"/>
        <scheme val="minor"/>
      </rPr>
      <t>[11]</t>
    </r>
    <r>
      <rPr>
        <sz val="11"/>
        <color theme="1"/>
        <rFont val="Calibri"/>
        <family val="2"/>
        <scheme val="minor"/>
      </rPr>
      <t>__
( [10] - [11])</t>
    </r>
  </si>
  <si>
    <t>*</t>
  </si>
  <si>
    <t>Average plant age</t>
  </si>
  <si>
    <r>
      <t xml:space="preserve">_[8]_
</t>
    </r>
    <r>
      <rPr>
        <sz val="11"/>
        <color theme="1"/>
        <rFont val="Calibri"/>
        <family val="2"/>
        <scheme val="minor"/>
      </rPr>
      <t>[3]</t>
    </r>
  </si>
  <si>
    <t>Replacement ratio</t>
  </si>
  <si>
    <t>**</t>
  </si>
  <si>
    <t>CapEx</t>
  </si>
  <si>
    <t>*in cases where accumulated depcreciation is not available, calculate as: 35 - (net PPE / annual depreciation expense)</t>
  </si>
  <si>
    <t>**can also look in cash flow statement for capex value</t>
  </si>
  <si>
    <r>
      <t xml:space="preserve">_[1] -  [2] + [3] _
</t>
    </r>
    <r>
      <rPr>
        <sz val="11"/>
        <color theme="1"/>
        <rFont val="Calibri"/>
        <family val="2"/>
        <scheme val="minor"/>
      </rPr>
      <t>[4] + [4b]</t>
    </r>
  </si>
  <si>
    <r>
      <rPr>
        <u/>
        <sz val="11"/>
        <color theme="1"/>
        <rFont val="Calibri"/>
        <family val="2"/>
        <scheme val="minor"/>
      </rPr>
      <t xml:space="preserve">_CapEx_
</t>
    </r>
    <r>
      <rPr>
        <sz val="11"/>
        <color theme="1"/>
        <rFont val="Calibri"/>
        <family val="2"/>
        <scheme val="minor"/>
      </rPr>
      <t>[3]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</si>
</sst>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43" formatCode="_(* #,##0.00_);_(* \(#,##0.00\);_(* &quot;-&quot;??_);_(@_)"/>
    <numFmt numFmtId="164" formatCode="_(* #,##0_);_(* \(#,##0\);_(* &quot;-&quot;??_);_(@_)"/>
    <numFmt numFmtId="165" formatCode="0.000"/>
    <numFmt numFmtId="166" formatCode="0.0"/>
  </numFmts>
  <fonts count="9"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2"/>
      <color theme="1"/>
      <name val="Calibri"/>
      <family val="2"/>
      <scheme val="minor"/>
    </font>
    <font>
      <sz val="12"/>
      <color theme="1" tint="0.34998626667073579"/>
      <name val="Calibri"/>
      <family val="2"/>
      <scheme val="minor"/>
    </font>
    <font>
      <b/>
      <sz val="12"/>
      <color theme="1"/>
      <name val="Calibri"/>
      <family val="2"/>
      <scheme val="minor"/>
    </font>
    <font>
      <u/>
      <sz val="11"/>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7"/>
        <bgColor indexed="64"/>
      </patternFill>
    </fill>
  </fills>
  <borders count="2">
    <border>
      <left/>
      <right/>
      <top/>
      <bottom/>
      <diagonal/>
    </border>
    <border>
      <left/>
      <right/>
      <top/>
      <bottom style="thin">
        <color indexed="64"/>
      </bottom>
      <diagonal/>
    </border>
  </borders>
  <cellStyleXfs count="4">
    <xf numFmtId="0" fontId="0" fillId="0" borderId="0"/>
    <xf numFmtId="43" fontId="1" fillId="0" borderId="0" applyFont="0" applyFill="0" applyBorder="0" applyAlignment="0" applyProtection="0"/>
    <xf numFmtId="0" fontId="4" fillId="0" borderId="0" applyNumberFormat="0" applyFill="0" applyBorder="0" applyAlignment="0" applyProtection="0"/>
    <xf numFmtId="9" fontId="1" fillId="0" borderId="0" applyFont="0" applyFill="0" applyBorder="0" applyAlignment="0" applyProtection="0"/>
  </cellStyleXfs>
  <cellXfs count="68">
    <xf numFmtId="0" fontId="0" fillId="0" borderId="0" xfId="0"/>
    <xf numFmtId="0" fontId="0" fillId="2" borderId="0" xfId="0" applyFill="1"/>
    <xf numFmtId="0" fontId="4" fillId="2" borderId="0" xfId="2" applyFill="1"/>
    <xf numFmtId="0" fontId="3" fillId="2" borderId="0" xfId="0" applyFont="1" applyFill="1"/>
    <xf numFmtId="0" fontId="3" fillId="2" borderId="0" xfId="0" applyFont="1" applyFill="1" applyAlignment="1">
      <alignment horizontal="center"/>
    </xf>
    <xf numFmtId="0" fontId="3" fillId="2" borderId="1" xfId="0" applyFont="1" applyFill="1" applyBorder="1" applyAlignment="1">
      <alignment horizontal="center"/>
    </xf>
    <xf numFmtId="0" fontId="3" fillId="2" borderId="1" xfId="0" applyFont="1" applyFill="1" applyBorder="1"/>
    <xf numFmtId="0" fontId="0" fillId="2" borderId="0" xfId="0" applyFill="1" applyAlignment="1">
      <alignment horizontal="center"/>
    </xf>
    <xf numFmtId="0" fontId="0" fillId="2" borderId="0" xfId="0" applyFill="1" applyAlignment="1"/>
    <xf numFmtId="14" fontId="0" fillId="2" borderId="0" xfId="0" applyNumberFormat="1" applyFill="1"/>
    <xf numFmtId="1" fontId="0" fillId="2" borderId="0" xfId="0" applyNumberFormat="1" applyFill="1" applyAlignment="1">
      <alignment horizontal="center"/>
    </xf>
    <xf numFmtId="0" fontId="3" fillId="2" borderId="0" xfId="0" applyFont="1" applyFill="1" applyBorder="1"/>
    <xf numFmtId="0" fontId="0" fillId="2" borderId="0" xfId="0" applyFont="1" applyFill="1" applyBorder="1" applyAlignment="1">
      <alignment horizontal="center"/>
    </xf>
    <xf numFmtId="0" fontId="0" fillId="2" borderId="0" xfId="0" applyFont="1" applyFill="1" applyBorder="1"/>
    <xf numFmtId="164" fontId="3" fillId="2" borderId="1" xfId="1" applyNumberFormat="1" applyFont="1" applyFill="1" applyBorder="1"/>
    <xf numFmtId="164" fontId="0" fillId="2" borderId="0" xfId="1" applyNumberFormat="1" applyFont="1" applyFill="1"/>
    <xf numFmtId="164" fontId="3" fillId="2" borderId="1" xfId="1" applyNumberFormat="1" applyFont="1" applyFill="1" applyBorder="1" applyAlignment="1">
      <alignment horizontal="center"/>
    </xf>
    <xf numFmtId="164" fontId="0" fillId="2" borderId="0" xfId="1" applyNumberFormat="1" applyFont="1" applyFill="1" applyAlignment="1">
      <alignment horizontal="center"/>
    </xf>
    <xf numFmtId="10" fontId="0" fillId="2" borderId="0" xfId="0" applyNumberFormat="1" applyFill="1"/>
    <xf numFmtId="0" fontId="0" fillId="2" borderId="0" xfId="0" applyFont="1" applyFill="1"/>
    <xf numFmtId="164" fontId="0" fillId="2" borderId="0" xfId="1" applyNumberFormat="1" applyFont="1" applyFill="1" applyAlignment="1"/>
    <xf numFmtId="164" fontId="0" fillId="2" borderId="0" xfId="0" applyNumberFormat="1" applyFill="1" applyAlignment="1">
      <alignment horizontal="center"/>
    </xf>
    <xf numFmtId="164" fontId="3" fillId="2" borderId="1" xfId="1" applyNumberFormat="1" applyFont="1" applyFill="1" applyBorder="1" applyAlignment="1"/>
    <xf numFmtId="0" fontId="0" fillId="2" borderId="1" xfId="0" applyFill="1" applyBorder="1"/>
    <xf numFmtId="0" fontId="0" fillId="2" borderId="0" xfId="0" applyFill="1" applyAlignment="1">
      <alignment horizontal="left"/>
    </xf>
    <xf numFmtId="2" fontId="0" fillId="2" borderId="0" xfId="0" applyNumberFormat="1" applyFill="1" applyAlignment="1">
      <alignment horizontal="center"/>
    </xf>
    <xf numFmtId="165" fontId="3" fillId="2" borderId="1" xfId="0" applyNumberFormat="1" applyFont="1" applyFill="1" applyBorder="1" applyAlignment="1">
      <alignment horizontal="center"/>
    </xf>
    <xf numFmtId="165" fontId="0" fillId="2" borderId="0" xfId="0" applyNumberFormat="1" applyFill="1" applyAlignment="1">
      <alignment horizontal="center"/>
    </xf>
    <xf numFmtId="2" fontId="3" fillId="2" borderId="1" xfId="1" applyNumberFormat="1" applyFont="1" applyFill="1" applyBorder="1" applyAlignment="1">
      <alignment horizontal="center" vertical="center"/>
    </xf>
    <xf numFmtId="2" fontId="0" fillId="2" borderId="0" xfId="1" applyNumberFormat="1" applyFont="1" applyFill="1" applyAlignment="1">
      <alignment horizontal="center" vertical="center"/>
    </xf>
    <xf numFmtId="164" fontId="3" fillId="2" borderId="0" xfId="1" applyNumberFormat="1" applyFont="1" applyFill="1" applyAlignment="1">
      <alignment horizontal="center"/>
    </xf>
    <xf numFmtId="164" fontId="3" fillId="2" borderId="0" xfId="1" applyNumberFormat="1" applyFont="1" applyFill="1"/>
    <xf numFmtId="164" fontId="3" fillId="3" borderId="0" xfId="1" applyNumberFormat="1" applyFont="1" applyFill="1" applyAlignment="1">
      <alignment horizontal="center"/>
    </xf>
    <xf numFmtId="164" fontId="1" fillId="2" borderId="0" xfId="1" applyNumberFormat="1" applyFont="1" applyFill="1" applyAlignment="1">
      <alignment horizontal="center"/>
    </xf>
    <xf numFmtId="164" fontId="1" fillId="2" borderId="0" xfId="1" applyNumberFormat="1" applyFont="1" applyFill="1"/>
    <xf numFmtId="0" fontId="0" fillId="2" borderId="0" xfId="0" quotePrefix="1" applyFill="1"/>
    <xf numFmtId="1" fontId="3" fillId="2" borderId="1" xfId="0" applyNumberFormat="1" applyFont="1" applyFill="1" applyBorder="1" applyAlignment="1">
      <alignment horizontal="center"/>
    </xf>
    <xf numFmtId="43" fontId="0" fillId="2" borderId="0" xfId="0" applyNumberFormat="1" applyFill="1"/>
    <xf numFmtId="164" fontId="3" fillId="3" borderId="0" xfId="1" applyNumberFormat="1" applyFont="1" applyFill="1" applyAlignment="1">
      <alignment horizontal="left"/>
    </xf>
    <xf numFmtId="164" fontId="0" fillId="2" borderId="0" xfId="1" quotePrefix="1" applyNumberFormat="1" applyFont="1" applyFill="1" applyAlignment="1">
      <alignment horizontal="center"/>
    </xf>
    <xf numFmtId="6" fontId="0" fillId="2" borderId="0" xfId="0" applyNumberFormat="1" applyFill="1"/>
    <xf numFmtId="3" fontId="0" fillId="2" borderId="0" xfId="0" applyNumberFormat="1" applyFill="1"/>
    <xf numFmtId="164" fontId="2" fillId="2" borderId="0" xfId="1" applyNumberFormat="1" applyFont="1" applyFill="1"/>
    <xf numFmtId="4" fontId="0" fillId="2" borderId="0" xfId="0" applyNumberFormat="1" applyFill="1"/>
    <xf numFmtId="164" fontId="0" fillId="2" borderId="0" xfId="1" applyNumberFormat="1" applyFont="1" applyFill="1" applyBorder="1" applyAlignment="1"/>
    <xf numFmtId="0" fontId="3" fillId="2" borderId="1" xfId="0" applyFont="1" applyFill="1" applyBorder="1" applyAlignment="1">
      <alignment vertical="center"/>
    </xf>
    <xf numFmtId="2" fontId="0" fillId="2" borderId="0" xfId="0" applyNumberFormat="1" applyFont="1" applyFill="1" applyBorder="1"/>
    <xf numFmtId="2" fontId="3" fillId="2" borderId="1" xfId="0" applyNumberFormat="1" applyFont="1" applyFill="1" applyBorder="1"/>
    <xf numFmtId="2" fontId="0" fillId="2" borderId="0" xfId="0" applyNumberFormat="1" applyFill="1"/>
    <xf numFmtId="0" fontId="3" fillId="2" borderId="1" xfId="0" applyFont="1" applyFill="1" applyBorder="1" applyAlignment="1">
      <alignment horizontal="center" vertical="center"/>
    </xf>
    <xf numFmtId="0" fontId="3" fillId="0" borderId="1" xfId="0" applyFont="1" applyBorder="1"/>
    <xf numFmtId="0" fontId="5" fillId="0" borderId="0" xfId="0" applyFont="1"/>
    <xf numFmtId="0" fontId="6" fillId="0" borderId="0" xfId="0" applyFont="1" applyAlignment="1">
      <alignment horizontal="left" indent="1"/>
    </xf>
    <xf numFmtId="164" fontId="0" fillId="0" borderId="0" xfId="1" applyNumberFormat="1" applyFont="1"/>
    <xf numFmtId="0" fontId="7" fillId="0" borderId="1" xfId="0" applyFont="1" applyBorder="1"/>
    <xf numFmtId="0" fontId="3" fillId="0" borderId="0" xfId="0" applyFont="1"/>
    <xf numFmtId="0" fontId="0" fillId="0" borderId="0" xfId="0" applyAlignment="1">
      <alignment horizontal="center" vertical="center" wrapText="1"/>
    </xf>
    <xf numFmtId="2" fontId="0" fillId="0" borderId="0" xfId="0" applyNumberFormat="1"/>
    <xf numFmtId="0" fontId="8" fillId="0" borderId="0" xfId="0" applyFont="1" applyAlignment="1">
      <alignment horizontal="center" vertical="center" wrapText="1"/>
    </xf>
    <xf numFmtId="1" fontId="0" fillId="0" borderId="0" xfId="0" applyNumberFormat="1"/>
    <xf numFmtId="9" fontId="0" fillId="0" borderId="0" xfId="3" applyFont="1"/>
    <xf numFmtId="166" fontId="0" fillId="0" borderId="0" xfId="0" applyNumberFormat="1"/>
    <xf numFmtId="0" fontId="0" fillId="0" borderId="0" xfId="0" applyAlignment="1">
      <alignment horizontal="center" vertical="center"/>
    </xf>
    <xf numFmtId="0" fontId="0" fillId="0" borderId="0" xfId="0" applyAlignment="1">
      <alignment wrapText="1"/>
    </xf>
    <xf numFmtId="0" fontId="0" fillId="0" borderId="0" xfId="0" applyAlignment="1">
      <alignment horizontal="center"/>
    </xf>
    <xf numFmtId="164" fontId="0" fillId="0" borderId="0" xfId="0" applyNumberFormat="1"/>
    <xf numFmtId="6" fontId="0" fillId="0" borderId="0" xfId="0" applyNumberFormat="1"/>
    <xf numFmtId="0" fontId="0" fillId="2" borderId="0" xfId="0" applyFill="1" applyAlignment="1">
      <alignment horizontal="left" wrapText="1"/>
    </xf>
  </cellXfs>
  <cellStyles count="4">
    <cellStyle name="Comma" xfId="1" builtinId="3"/>
    <cellStyle name="Hyperlink" xfId="2"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customers!$H$2:$H$762</c:f>
              <c:numCache>
                <c:formatCode>General</c:formatCode>
                <c:ptCount val="33"/>
                <c:pt idx="0">
                  <c:v>1986</c:v>
                </c:pt>
                <c:pt idx="1">
                  <c:v>1987</c:v>
                </c:pt>
                <c:pt idx="2">
                  <c:v>1988</c:v>
                </c:pt>
                <c:pt idx="3">
                  <c:v>1989</c:v>
                </c:pt>
                <c:pt idx="4">
                  <c:v>1990</c:v>
                </c:pt>
                <c:pt idx="5">
                  <c:v>1992</c:v>
                </c:pt>
                <c:pt idx="6">
                  <c:v>1993</c:v>
                </c:pt>
                <c:pt idx="7">
                  <c:v>1994</c:v>
                </c:pt>
                <c:pt idx="8">
                  <c:v>1995</c:v>
                </c:pt>
                <c:pt idx="9">
                  <c:v>1996</c:v>
                </c:pt>
                <c:pt idx="10">
                  <c:v>1997</c:v>
                </c:pt>
                <c:pt idx="11">
                  <c:v>1998</c:v>
                </c:pt>
                <c:pt idx="12">
                  <c:v>1999</c:v>
                </c:pt>
                <c:pt idx="13">
                  <c:v>2000</c:v>
                </c:pt>
                <c:pt idx="14">
                  <c:v>2001</c:v>
                </c:pt>
                <c:pt idx="15">
                  <c:v>2000</c:v>
                </c:pt>
                <c:pt idx="16">
                  <c:v>2001</c:v>
                </c:pt>
                <c:pt idx="17">
                  <c:v>2002</c:v>
                </c:pt>
                <c:pt idx="18">
                  <c:v>2003</c:v>
                </c:pt>
                <c:pt idx="19">
                  <c:v>2004</c:v>
                </c:pt>
                <c:pt idx="20">
                  <c:v>2005</c:v>
                </c:pt>
                <c:pt idx="21">
                  <c:v>2006</c:v>
                </c:pt>
                <c:pt idx="22">
                  <c:v>2007</c:v>
                </c:pt>
                <c:pt idx="23">
                  <c:v>2008</c:v>
                </c:pt>
                <c:pt idx="24">
                  <c:v>2009</c:v>
                </c:pt>
                <c:pt idx="25">
                  <c:v>2010</c:v>
                </c:pt>
                <c:pt idx="26">
                  <c:v>2011</c:v>
                </c:pt>
                <c:pt idx="27">
                  <c:v>2012</c:v>
                </c:pt>
                <c:pt idx="28">
                  <c:v>2012</c:v>
                </c:pt>
                <c:pt idx="29">
                  <c:v>2013</c:v>
                </c:pt>
                <c:pt idx="30">
                  <c:v>2014</c:v>
                </c:pt>
                <c:pt idx="31">
                  <c:v>2015</c:v>
                </c:pt>
                <c:pt idx="32">
                  <c:v>2016</c:v>
                </c:pt>
              </c:numCache>
            </c:numRef>
          </c:cat>
          <c:val>
            <c:numRef>
              <c:f>customers!$I$2:$I$762</c:f>
              <c:numCache>
                <c:formatCode>General</c:formatCode>
                <c:ptCount val="33"/>
                <c:pt idx="0">
                  <c:v>1189</c:v>
                </c:pt>
                <c:pt idx="1">
                  <c:v>1193</c:v>
                </c:pt>
                <c:pt idx="2">
                  <c:v>1186</c:v>
                </c:pt>
                <c:pt idx="3">
                  <c:v>1186</c:v>
                </c:pt>
                <c:pt idx="4">
                  <c:v>1194</c:v>
                </c:pt>
                <c:pt idx="5">
                  <c:v>1203</c:v>
                </c:pt>
                <c:pt idx="6">
                  <c:v>1199</c:v>
                </c:pt>
                <c:pt idx="7">
                  <c:v>1198</c:v>
                </c:pt>
                <c:pt idx="8">
                  <c:v>1198</c:v>
                </c:pt>
                <c:pt idx="9">
                  <c:v>1191</c:v>
                </c:pt>
                <c:pt idx="10">
                  <c:v>1191</c:v>
                </c:pt>
                <c:pt idx="11">
                  <c:v>1199</c:v>
                </c:pt>
                <c:pt idx="12">
                  <c:v>1189</c:v>
                </c:pt>
                <c:pt idx="13">
                  <c:v>1191</c:v>
                </c:pt>
                <c:pt idx="14">
                  <c:v>1410</c:v>
                </c:pt>
                <c:pt idx="15">
                  <c:v>1191</c:v>
                </c:pt>
                <c:pt idx="16">
                  <c:v>1410</c:v>
                </c:pt>
                <c:pt idx="17">
                  <c:v>1342</c:v>
                </c:pt>
                <c:pt idx="18">
                  <c:v>1334</c:v>
                </c:pt>
                <c:pt idx="19">
                  <c:v>1328</c:v>
                </c:pt>
                <c:pt idx="20">
                  <c:v>1329</c:v>
                </c:pt>
                <c:pt idx="21">
                  <c:v>1332</c:v>
                </c:pt>
                <c:pt idx="22">
                  <c:v>1318</c:v>
                </c:pt>
                <c:pt idx="23">
                  <c:v>1318</c:v>
                </c:pt>
                <c:pt idx="24">
                  <c:v>1319</c:v>
                </c:pt>
                <c:pt idx="25">
                  <c:v>1303</c:v>
                </c:pt>
                <c:pt idx="26">
                  <c:v>1297</c:v>
                </c:pt>
                <c:pt idx="27">
                  <c:v>1293</c:v>
                </c:pt>
                <c:pt idx="28">
                  <c:v>1293</c:v>
                </c:pt>
                <c:pt idx="29">
                  <c:v>1291</c:v>
                </c:pt>
                <c:pt idx="30">
                  <c:v>1289</c:v>
                </c:pt>
                <c:pt idx="31">
                  <c:v>1275</c:v>
                </c:pt>
                <c:pt idx="32">
                  <c:v>1305</c:v>
                </c:pt>
              </c:numCache>
            </c:numRef>
          </c:val>
          <c:smooth val="0"/>
          <c:extLst>
            <c:ext xmlns:c16="http://schemas.microsoft.com/office/drawing/2014/chart" uri="{C3380CC4-5D6E-409C-BE32-E72D297353CC}">
              <c16:uniqueId val="{00000000-933A-4A37-807D-75F11E4D959D}"/>
            </c:ext>
          </c:extLst>
        </c:ser>
        <c:dLbls>
          <c:showLegendKey val="0"/>
          <c:showVal val="0"/>
          <c:showCatName val="0"/>
          <c:showSerName val="0"/>
          <c:showPercent val="0"/>
          <c:showBubbleSize val="0"/>
        </c:dLbls>
        <c:smooth val="0"/>
        <c:axId val="1514407920"/>
        <c:axId val="1315046496"/>
      </c:lineChart>
      <c:catAx>
        <c:axId val="1514407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046496"/>
        <c:crosses val="autoZero"/>
        <c:auto val="1"/>
        <c:lblAlgn val="ctr"/>
        <c:lblOffset val="100"/>
        <c:noMultiLvlLbl val="0"/>
      </c:catAx>
      <c:valAx>
        <c:axId val="1315046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407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68580</xdr:colOff>
      <xdr:row>231</xdr:row>
      <xdr:rowOff>0</xdr:rowOff>
    </xdr:from>
    <xdr:to>
      <xdr:col>17</xdr:col>
      <xdr:colOff>373380</xdr:colOff>
      <xdr:row>530</xdr:row>
      <xdr:rowOff>0</xdr:rowOff>
    </xdr:to>
    <xdr:graphicFrame macro="">
      <xdr:nvGraphicFramePr>
        <xdr:cNvPr id="4" name="Chart 3">
          <a:extLst>
            <a:ext uri="{FF2B5EF4-FFF2-40B4-BE49-F238E27FC236}">
              <a16:creationId xmlns:a16="http://schemas.microsoft.com/office/drawing/2014/main" id="{939AB67B-45DF-404F-AF85-FC37019AC8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municipalbonds.com/bonds/issue/392028JZ0/"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1"/>
  <sheetViews>
    <sheetView workbookViewId="0">
      <selection activeCell="A15" sqref="A15"/>
    </sheetView>
  </sheetViews>
  <sheetFormatPr defaultColWidth="8.81640625" defaultRowHeight="14.5" x14ac:dyDescent="0.35"/>
  <cols>
    <col min="1" max="1" width="12.54296875" style="1" customWidth="1"/>
    <col min="2" max="16384" width="8.81640625" style="1"/>
  </cols>
  <sheetData>
    <row r="1" spans="1:3" x14ac:dyDescent="0.35">
      <c r="A1" s="1" t="s">
        <v>0</v>
      </c>
    </row>
    <row r="3" spans="1:3" x14ac:dyDescent="0.35">
      <c r="A3" s="1" t="s">
        <v>1</v>
      </c>
      <c r="B3" s="1" t="s">
        <v>2</v>
      </c>
    </row>
    <row r="4" spans="1:3" x14ac:dyDescent="0.35">
      <c r="A4" s="1" t="s">
        <v>3</v>
      </c>
      <c r="B4" s="1" t="s">
        <v>4</v>
      </c>
    </row>
    <row r="5" spans="1:3" x14ac:dyDescent="0.35">
      <c r="A5" s="1" t="s">
        <v>5</v>
      </c>
      <c r="B5" s="1" t="s">
        <v>6</v>
      </c>
    </row>
    <row r="7" spans="1:3" x14ac:dyDescent="0.35">
      <c r="A7" s="1" t="s">
        <v>7</v>
      </c>
    </row>
    <row r="8" spans="1:3" x14ac:dyDescent="0.35">
      <c r="B8" s="2" t="s">
        <v>8</v>
      </c>
    </row>
    <row r="10" spans="1:3" x14ac:dyDescent="0.35">
      <c r="A10" s="3"/>
    </row>
    <row r="13" spans="1:3" x14ac:dyDescent="0.35">
      <c r="A13" s="45" t="s">
        <v>9</v>
      </c>
      <c r="B13" s="45" t="s">
        <v>10</v>
      </c>
      <c r="C13" s="45" t="s">
        <v>11</v>
      </c>
    </row>
    <row r="14" spans="1:3" x14ac:dyDescent="0.35">
      <c r="A14" s="1" t="s">
        <v>12</v>
      </c>
      <c r="B14" s="1">
        <v>16</v>
      </c>
      <c r="C14" s="1" t="s">
        <v>13</v>
      </c>
    </row>
    <row r="16" spans="1:3" x14ac:dyDescent="0.35">
      <c r="A16" s="3"/>
    </row>
    <row r="21" spans="1:12" ht="46.15" customHeight="1" x14ac:dyDescent="0.35">
      <c r="A21" s="67"/>
      <c r="B21" s="67"/>
      <c r="C21" s="67"/>
      <c r="D21" s="67"/>
      <c r="E21" s="67"/>
      <c r="F21" s="67"/>
      <c r="G21" s="67"/>
      <c r="H21" s="67"/>
      <c r="I21" s="67"/>
      <c r="J21" s="67"/>
      <c r="K21" s="67"/>
      <c r="L21" s="67"/>
    </row>
  </sheetData>
  <mergeCells count="1">
    <mergeCell ref="A21:L21"/>
  </mergeCells>
  <hyperlinks>
    <hyperlink ref="B8"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35"/>
  <sheetViews>
    <sheetView workbookViewId="0">
      <selection activeCell="B2" sqref="B2"/>
    </sheetView>
  </sheetViews>
  <sheetFormatPr defaultColWidth="8.81640625" defaultRowHeight="14.5" x14ac:dyDescent="0.35"/>
  <cols>
    <col min="1" max="1" width="10.1796875" style="1" bestFit="1" customWidth="1"/>
    <col min="2" max="2" width="8.81640625" style="1"/>
    <col min="3" max="4" width="8.81640625" style="7"/>
    <col min="5" max="5" width="10.54296875" style="20" customWidth="1"/>
    <col min="6" max="16384" width="8.81640625" style="1"/>
  </cols>
  <sheetData>
    <row r="1" spans="1:6" x14ac:dyDescent="0.35">
      <c r="A1" s="5" t="s">
        <v>1</v>
      </c>
      <c r="B1" s="5" t="s">
        <v>14</v>
      </c>
      <c r="C1" s="5" t="s">
        <v>135</v>
      </c>
      <c r="D1" s="5" t="s">
        <v>291</v>
      </c>
      <c r="E1" s="22" t="s">
        <v>292</v>
      </c>
      <c r="F1" s="3" t="s">
        <v>293</v>
      </c>
    </row>
    <row r="2" spans="1:6" x14ac:dyDescent="0.35">
      <c r="A2" s="1" t="s">
        <v>32</v>
      </c>
      <c r="B2" s="1" t="s">
        <v>33</v>
      </c>
      <c r="C2" s="12">
        <v>2009</v>
      </c>
      <c r="D2" s="12" t="s">
        <v>38</v>
      </c>
      <c r="E2" s="44">
        <v>1932562</v>
      </c>
      <c r="F2" s="1" t="s">
        <v>294</v>
      </c>
    </row>
    <row r="3" spans="1:6" x14ac:dyDescent="0.35">
      <c r="A3" s="1" t="s">
        <v>32</v>
      </c>
      <c r="B3" s="1" t="s">
        <v>33</v>
      </c>
      <c r="C3" s="12">
        <v>2010</v>
      </c>
      <c r="D3" s="12" t="s">
        <v>38</v>
      </c>
      <c r="E3" s="44" t="s">
        <v>38</v>
      </c>
      <c r="F3" s="1" t="s">
        <v>294</v>
      </c>
    </row>
    <row r="4" spans="1:6" x14ac:dyDescent="0.35">
      <c r="A4" s="1" t="s">
        <v>32</v>
      </c>
      <c r="B4" s="1" t="s">
        <v>33</v>
      </c>
      <c r="C4" s="12">
        <v>2011</v>
      </c>
      <c r="D4" s="12">
        <v>200000</v>
      </c>
      <c r="E4" s="44">
        <v>998587</v>
      </c>
      <c r="F4" s="1" t="s">
        <v>294</v>
      </c>
    </row>
    <row r="5" spans="1:6" x14ac:dyDescent="0.35">
      <c r="A5" s="1" t="s">
        <v>32</v>
      </c>
      <c r="B5" s="1" t="s">
        <v>33</v>
      </c>
      <c r="C5" s="12">
        <v>2012</v>
      </c>
      <c r="D5" s="12">
        <v>200000</v>
      </c>
      <c r="E5" s="20">
        <v>3818751</v>
      </c>
      <c r="F5" s="1" t="s">
        <v>294</v>
      </c>
    </row>
    <row r="6" spans="1:6" x14ac:dyDescent="0.35">
      <c r="A6" s="1" t="s">
        <v>32</v>
      </c>
      <c r="B6" s="1" t="s">
        <v>33</v>
      </c>
      <c r="C6" s="12">
        <v>2013</v>
      </c>
      <c r="D6" s="12">
        <v>796660</v>
      </c>
      <c r="E6" s="44">
        <v>3175585</v>
      </c>
      <c r="F6" s="1" t="s">
        <v>294</v>
      </c>
    </row>
    <row r="7" spans="1:6" x14ac:dyDescent="0.35">
      <c r="A7" s="1" t="s">
        <v>32</v>
      </c>
      <c r="B7" s="1" t="s">
        <v>33</v>
      </c>
      <c r="C7" s="12">
        <v>2014</v>
      </c>
      <c r="D7" s="12">
        <v>615881</v>
      </c>
      <c r="E7" s="20">
        <v>730118</v>
      </c>
      <c r="F7" s="1" t="s">
        <v>294</v>
      </c>
    </row>
    <row r="8" spans="1:6" x14ac:dyDescent="0.35">
      <c r="A8" s="1" t="s">
        <v>32</v>
      </c>
      <c r="B8" s="1" t="s">
        <v>33</v>
      </c>
      <c r="C8" s="12">
        <v>2015</v>
      </c>
      <c r="D8" s="12" t="s">
        <v>38</v>
      </c>
      <c r="E8" s="20" t="s">
        <v>38</v>
      </c>
      <c r="F8" s="1" t="s">
        <v>294</v>
      </c>
    </row>
    <row r="9" spans="1:6" x14ac:dyDescent="0.35">
      <c r="A9" s="1" t="s">
        <v>32</v>
      </c>
      <c r="B9" s="1" t="s">
        <v>33</v>
      </c>
      <c r="C9" s="12">
        <v>2016</v>
      </c>
      <c r="D9" s="12">
        <v>598905</v>
      </c>
      <c r="E9" s="20">
        <v>1017819</v>
      </c>
      <c r="F9" s="1" t="s">
        <v>294</v>
      </c>
    </row>
    <row r="10" spans="1:6" x14ac:dyDescent="0.35">
      <c r="A10" s="1" t="s">
        <v>32</v>
      </c>
      <c r="B10" s="1" t="s">
        <v>33</v>
      </c>
      <c r="C10" s="12">
        <v>2017</v>
      </c>
      <c r="D10" s="12">
        <v>1490985</v>
      </c>
      <c r="E10" s="20">
        <v>493837</v>
      </c>
      <c r="F10" s="1" t="s">
        <v>294</v>
      </c>
    </row>
    <row r="11" spans="1:6" x14ac:dyDescent="0.35">
      <c r="A11" s="1" t="s">
        <v>32</v>
      </c>
      <c r="B11" s="1" t="s">
        <v>33</v>
      </c>
      <c r="C11" s="7">
        <v>2018</v>
      </c>
      <c r="D11" s="7">
        <v>723322</v>
      </c>
      <c r="E11" s="20">
        <v>269872</v>
      </c>
      <c r="F11" s="1" t="s">
        <v>294</v>
      </c>
    </row>
    <row r="12" spans="1:6" x14ac:dyDescent="0.35">
      <c r="A12" s="1" t="s">
        <v>32</v>
      </c>
      <c r="B12" s="1" t="s">
        <v>33</v>
      </c>
      <c r="F12" s="1" t="s">
        <v>294</v>
      </c>
    </row>
    <row r="13" spans="1:6" x14ac:dyDescent="0.35">
      <c r="A13" s="1" t="s">
        <v>32</v>
      </c>
      <c r="B13" s="1" t="s">
        <v>33</v>
      </c>
      <c r="F13" s="1" t="s">
        <v>294</v>
      </c>
    </row>
    <row r="14" spans="1:6" x14ac:dyDescent="0.35">
      <c r="A14" s="1" t="s">
        <v>32</v>
      </c>
      <c r="B14" s="1" t="s">
        <v>33</v>
      </c>
      <c r="F14" s="1" t="s">
        <v>294</v>
      </c>
    </row>
    <row r="15" spans="1:6" x14ac:dyDescent="0.35">
      <c r="A15" s="1" t="s">
        <v>32</v>
      </c>
      <c r="B15" s="1" t="s">
        <v>33</v>
      </c>
      <c r="F15" s="1" t="s">
        <v>294</v>
      </c>
    </row>
    <row r="16" spans="1:6" x14ac:dyDescent="0.35">
      <c r="A16" s="1" t="s">
        <v>32</v>
      </c>
      <c r="B16" s="1" t="s">
        <v>33</v>
      </c>
      <c r="F16" s="1" t="s">
        <v>294</v>
      </c>
    </row>
    <row r="17" spans="1:6" x14ac:dyDescent="0.35">
      <c r="A17" s="1" t="s">
        <v>32</v>
      </c>
      <c r="B17" s="1" t="s">
        <v>33</v>
      </c>
      <c r="F17" s="1" t="s">
        <v>294</v>
      </c>
    </row>
    <row r="18" spans="1:6" x14ac:dyDescent="0.35">
      <c r="A18" s="1" t="s">
        <v>32</v>
      </c>
      <c r="B18" s="1" t="s">
        <v>33</v>
      </c>
      <c r="F18" s="1" t="s">
        <v>294</v>
      </c>
    </row>
    <row r="19" spans="1:6" x14ac:dyDescent="0.35">
      <c r="A19" s="1" t="s">
        <v>32</v>
      </c>
      <c r="B19" s="1" t="s">
        <v>33</v>
      </c>
      <c r="F19" s="1" t="s">
        <v>294</v>
      </c>
    </row>
    <row r="20" spans="1:6" x14ac:dyDescent="0.35">
      <c r="A20" s="1" t="s">
        <v>32</v>
      </c>
      <c r="B20" s="1" t="s">
        <v>33</v>
      </c>
      <c r="F20" s="1" t="s">
        <v>294</v>
      </c>
    </row>
    <row r="21" spans="1:6" x14ac:dyDescent="0.35">
      <c r="A21" s="1" t="s">
        <v>32</v>
      </c>
      <c r="B21" s="1" t="s">
        <v>33</v>
      </c>
      <c r="F21" s="1" t="s">
        <v>294</v>
      </c>
    </row>
    <row r="22" spans="1:6" x14ac:dyDescent="0.35">
      <c r="A22" s="1" t="s">
        <v>32</v>
      </c>
      <c r="B22" s="1" t="s">
        <v>33</v>
      </c>
      <c r="F22" s="1" t="s">
        <v>294</v>
      </c>
    </row>
    <row r="23" spans="1:6" x14ac:dyDescent="0.35">
      <c r="A23" s="1" t="s">
        <v>32</v>
      </c>
      <c r="B23" s="1" t="s">
        <v>33</v>
      </c>
      <c r="F23" s="1" t="s">
        <v>294</v>
      </c>
    </row>
    <row r="24" spans="1:6" x14ac:dyDescent="0.35">
      <c r="A24" s="1" t="s">
        <v>32</v>
      </c>
      <c r="B24" s="1" t="s">
        <v>33</v>
      </c>
      <c r="F24" s="1" t="s">
        <v>294</v>
      </c>
    </row>
    <row r="25" spans="1:6" x14ac:dyDescent="0.35">
      <c r="A25" s="1" t="s">
        <v>32</v>
      </c>
      <c r="B25" s="1" t="s">
        <v>33</v>
      </c>
      <c r="F25" s="1" t="s">
        <v>294</v>
      </c>
    </row>
    <row r="26" spans="1:6" x14ac:dyDescent="0.35">
      <c r="A26" s="1" t="s">
        <v>32</v>
      </c>
      <c r="B26" s="1" t="s">
        <v>33</v>
      </c>
      <c r="F26" s="1" t="s">
        <v>294</v>
      </c>
    </row>
    <row r="27" spans="1:6" x14ac:dyDescent="0.35">
      <c r="A27" s="1" t="s">
        <v>32</v>
      </c>
      <c r="B27" s="1" t="s">
        <v>33</v>
      </c>
      <c r="F27" s="1" t="s">
        <v>294</v>
      </c>
    </row>
    <row r="28" spans="1:6" x14ac:dyDescent="0.35">
      <c r="A28" s="1" t="s">
        <v>32</v>
      </c>
      <c r="B28" s="1" t="s">
        <v>33</v>
      </c>
      <c r="F28" s="1" t="s">
        <v>294</v>
      </c>
    </row>
    <row r="29" spans="1:6" x14ac:dyDescent="0.35">
      <c r="A29" s="1" t="s">
        <v>32</v>
      </c>
      <c r="B29" s="1" t="s">
        <v>33</v>
      </c>
      <c r="F29" s="1" t="s">
        <v>294</v>
      </c>
    </row>
    <row r="30" spans="1:6" x14ac:dyDescent="0.35">
      <c r="A30" s="1" t="s">
        <v>32</v>
      </c>
      <c r="B30" s="1" t="s">
        <v>33</v>
      </c>
      <c r="F30" s="1" t="s">
        <v>294</v>
      </c>
    </row>
    <row r="31" spans="1:6" x14ac:dyDescent="0.35">
      <c r="A31" s="1" t="s">
        <v>32</v>
      </c>
      <c r="B31" s="1" t="s">
        <v>33</v>
      </c>
      <c r="F31" s="1" t="s">
        <v>294</v>
      </c>
    </row>
    <row r="32" spans="1:6" x14ac:dyDescent="0.35">
      <c r="A32" s="1" t="s">
        <v>32</v>
      </c>
      <c r="B32" s="1" t="s">
        <v>33</v>
      </c>
      <c r="F32" s="1" t="s">
        <v>294</v>
      </c>
    </row>
    <row r="33" spans="1:6" x14ac:dyDescent="0.35">
      <c r="A33" s="1" t="s">
        <v>32</v>
      </c>
      <c r="B33" s="1" t="s">
        <v>33</v>
      </c>
      <c r="F33" s="1" t="s">
        <v>294</v>
      </c>
    </row>
    <row r="34" spans="1:6" x14ac:dyDescent="0.35">
      <c r="A34" s="1" t="s">
        <v>32</v>
      </c>
      <c r="B34" s="1" t="s">
        <v>33</v>
      </c>
      <c r="F34" s="1" t="s">
        <v>294</v>
      </c>
    </row>
    <row r="35" spans="1:6" x14ac:dyDescent="0.35">
      <c r="A35" s="1" t="s">
        <v>32</v>
      </c>
      <c r="B35" s="1" t="s">
        <v>33</v>
      </c>
      <c r="F35" s="1" t="s">
        <v>294</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S46"/>
  <sheetViews>
    <sheetView topLeftCell="A20" workbookViewId="0">
      <selection activeCell="E38" sqref="E38"/>
    </sheetView>
  </sheetViews>
  <sheetFormatPr defaultColWidth="8.81640625" defaultRowHeight="14.5" x14ac:dyDescent="0.35"/>
  <cols>
    <col min="1" max="1" width="10.1796875" style="1" bestFit="1" customWidth="1"/>
    <col min="2" max="2" width="13.453125" style="1" customWidth="1"/>
    <col min="3" max="3" width="8.81640625" style="1"/>
    <col min="4" max="4" width="8.453125" style="1" bestFit="1" customWidth="1"/>
    <col min="5" max="5" width="13.54296875" style="7" customWidth="1"/>
    <col min="6" max="6" width="11.7265625" style="7" bestFit="1" customWidth="1"/>
    <col min="7" max="7" width="11.7265625" style="1" customWidth="1"/>
    <col min="8" max="10" width="11.7265625" style="7" customWidth="1"/>
    <col min="11" max="11" width="8.7265625" style="7" bestFit="1" customWidth="1"/>
    <col min="12" max="12" width="7.7265625" style="7" bestFit="1" customWidth="1"/>
    <col min="13" max="18" width="8.81640625" style="7"/>
    <col min="19" max="19" width="41.7265625" style="1" customWidth="1"/>
    <col min="20" max="16384" width="8.81640625" style="1"/>
  </cols>
  <sheetData>
    <row r="1" spans="1:19" x14ac:dyDescent="0.35">
      <c r="A1" s="5" t="s">
        <v>1</v>
      </c>
      <c r="B1" s="5" t="s">
        <v>14</v>
      </c>
      <c r="C1" s="5" t="s">
        <v>15</v>
      </c>
      <c r="D1" s="5" t="s">
        <v>16</v>
      </c>
      <c r="E1" s="5" t="s">
        <v>295</v>
      </c>
      <c r="F1" s="5" t="s">
        <v>214</v>
      </c>
      <c r="G1" s="5" t="s">
        <v>83</v>
      </c>
      <c r="H1" s="6" t="s">
        <v>31</v>
      </c>
      <c r="I1" s="5"/>
      <c r="J1" s="5"/>
      <c r="K1" s="5"/>
      <c r="L1" s="5"/>
      <c r="M1" s="5"/>
      <c r="N1" s="5"/>
      <c r="O1" s="5"/>
      <c r="P1" s="5"/>
      <c r="Q1" s="5"/>
      <c r="R1" s="5"/>
      <c r="S1" s="6"/>
    </row>
    <row r="2" spans="1:19" x14ac:dyDescent="0.35">
      <c r="A2" s="1" t="s">
        <v>32</v>
      </c>
      <c r="B2" s="1" t="s">
        <v>33</v>
      </c>
      <c r="C2" s="7">
        <v>1992</v>
      </c>
      <c r="D2" s="7" t="s">
        <v>296</v>
      </c>
      <c r="E2" s="7" t="s">
        <v>297</v>
      </c>
      <c r="F2" s="7" t="s">
        <v>298</v>
      </c>
      <c r="G2" s="7"/>
    </row>
    <row r="3" spans="1:19" x14ac:dyDescent="0.35">
      <c r="A3" s="1" t="s">
        <v>32</v>
      </c>
      <c r="B3" s="1" t="s">
        <v>33</v>
      </c>
      <c r="C3" s="7">
        <v>1992</v>
      </c>
      <c r="D3" s="7" t="s">
        <v>299</v>
      </c>
      <c r="E3" s="7" t="s">
        <v>300</v>
      </c>
      <c r="F3" s="7" t="s">
        <v>301</v>
      </c>
      <c r="G3" s="7"/>
    </row>
    <row r="4" spans="1:19" x14ac:dyDescent="0.35">
      <c r="A4" s="1" t="s">
        <v>32</v>
      </c>
      <c r="B4" s="1" t="s">
        <v>33</v>
      </c>
      <c r="C4" s="7">
        <v>1992</v>
      </c>
      <c r="D4" s="7" t="s">
        <v>299</v>
      </c>
      <c r="E4" s="7" t="s">
        <v>302</v>
      </c>
      <c r="F4" s="7" t="s">
        <v>303</v>
      </c>
    </row>
    <row r="5" spans="1:19" x14ac:dyDescent="0.35">
      <c r="A5" s="1" t="s">
        <v>32</v>
      </c>
      <c r="B5" s="1" t="s">
        <v>33</v>
      </c>
      <c r="C5" s="7">
        <v>1992</v>
      </c>
      <c r="D5" s="7" t="s">
        <v>299</v>
      </c>
      <c r="E5" s="7" t="s">
        <v>304</v>
      </c>
      <c r="F5" s="7" t="s">
        <v>303</v>
      </c>
    </row>
    <row r="6" spans="1:19" x14ac:dyDescent="0.35">
      <c r="A6" s="1" t="s">
        <v>32</v>
      </c>
      <c r="B6" s="1" t="s">
        <v>33</v>
      </c>
      <c r="C6" s="7">
        <v>1992</v>
      </c>
      <c r="D6" s="7" t="s">
        <v>299</v>
      </c>
      <c r="E6" s="7" t="s">
        <v>305</v>
      </c>
      <c r="F6" s="7" t="s">
        <v>303</v>
      </c>
    </row>
    <row r="7" spans="1:19" x14ac:dyDescent="0.35">
      <c r="A7" s="1" t="s">
        <v>32</v>
      </c>
      <c r="B7" s="1" t="s">
        <v>33</v>
      </c>
      <c r="C7" s="7">
        <v>1992</v>
      </c>
      <c r="D7" s="7" t="s">
        <v>299</v>
      </c>
      <c r="E7" s="7" t="s">
        <v>306</v>
      </c>
      <c r="F7" s="7" t="s">
        <v>303</v>
      </c>
    </row>
    <row r="8" spans="1:19" x14ac:dyDescent="0.35">
      <c r="A8" s="1" t="s">
        <v>32</v>
      </c>
      <c r="B8" s="1" t="s">
        <v>33</v>
      </c>
      <c r="C8" s="7">
        <v>1992</v>
      </c>
      <c r="D8" s="7" t="s">
        <v>299</v>
      </c>
      <c r="E8" s="7" t="s">
        <v>307</v>
      </c>
      <c r="F8" s="7" t="s">
        <v>303</v>
      </c>
    </row>
    <row r="9" spans="1:19" x14ac:dyDescent="0.35">
      <c r="A9" s="1" t="s">
        <v>32</v>
      </c>
      <c r="B9" s="1" t="s">
        <v>33</v>
      </c>
      <c r="C9" s="7">
        <v>1992</v>
      </c>
      <c r="D9" s="7" t="s">
        <v>299</v>
      </c>
      <c r="E9" s="7" t="s">
        <v>308</v>
      </c>
      <c r="F9" s="7" t="s">
        <v>303</v>
      </c>
    </row>
    <row r="10" spans="1:19" x14ac:dyDescent="0.35">
      <c r="A10" s="1" t="s">
        <v>32</v>
      </c>
      <c r="B10" s="1" t="s">
        <v>33</v>
      </c>
      <c r="C10" s="7">
        <v>1992</v>
      </c>
      <c r="D10" s="7" t="s">
        <v>299</v>
      </c>
      <c r="E10" s="7" t="s">
        <v>309</v>
      </c>
      <c r="F10" s="7" t="s">
        <v>303</v>
      </c>
    </row>
    <row r="11" spans="1:19" x14ac:dyDescent="0.35">
      <c r="A11" s="1" t="s">
        <v>32</v>
      </c>
      <c r="B11" s="1" t="s">
        <v>33</v>
      </c>
      <c r="C11" s="7">
        <v>1992</v>
      </c>
      <c r="D11" s="7" t="s">
        <v>299</v>
      </c>
      <c r="E11" s="7" t="s">
        <v>310</v>
      </c>
      <c r="F11" s="7" t="s">
        <v>303</v>
      </c>
    </row>
    <row r="12" spans="1:19" x14ac:dyDescent="0.35">
      <c r="A12" s="1" t="s">
        <v>32</v>
      </c>
      <c r="B12" s="1" t="s">
        <v>33</v>
      </c>
      <c r="C12" s="7">
        <v>1992</v>
      </c>
      <c r="D12" s="7" t="s">
        <v>299</v>
      </c>
      <c r="E12" s="7" t="s">
        <v>311</v>
      </c>
      <c r="F12" s="7" t="s">
        <v>298</v>
      </c>
    </row>
    <row r="13" spans="1:19" x14ac:dyDescent="0.35">
      <c r="A13" s="1" t="s">
        <v>32</v>
      </c>
      <c r="B13" s="1" t="s">
        <v>33</v>
      </c>
      <c r="C13" s="7">
        <v>1992</v>
      </c>
      <c r="D13" s="7" t="s">
        <v>299</v>
      </c>
      <c r="E13" s="7" t="s">
        <v>312</v>
      </c>
      <c r="F13" s="7" t="s">
        <v>298</v>
      </c>
    </row>
    <row r="14" spans="1:19" x14ac:dyDescent="0.35">
      <c r="A14" s="1" t="s">
        <v>32</v>
      </c>
      <c r="B14" s="1" t="s">
        <v>33</v>
      </c>
      <c r="C14" s="7">
        <v>1992</v>
      </c>
      <c r="D14" s="7" t="s">
        <v>299</v>
      </c>
      <c r="E14" s="7" t="s">
        <v>313</v>
      </c>
      <c r="F14" s="7" t="s">
        <v>298</v>
      </c>
    </row>
    <row r="15" spans="1:19" x14ac:dyDescent="0.35">
      <c r="A15" s="1" t="s">
        <v>32</v>
      </c>
      <c r="B15" s="1" t="s">
        <v>33</v>
      </c>
      <c r="C15" s="7">
        <v>1992</v>
      </c>
      <c r="D15" s="7" t="s">
        <v>299</v>
      </c>
      <c r="E15" s="7" t="s">
        <v>314</v>
      </c>
      <c r="F15" s="7" t="s">
        <v>298</v>
      </c>
    </row>
    <row r="16" spans="1:19" x14ac:dyDescent="0.35">
      <c r="A16" s="1" t="s">
        <v>32</v>
      </c>
      <c r="B16" s="1" t="s">
        <v>33</v>
      </c>
      <c r="C16" s="7">
        <v>1992</v>
      </c>
      <c r="D16" s="7" t="s">
        <v>299</v>
      </c>
      <c r="E16" s="7" t="s">
        <v>315</v>
      </c>
      <c r="F16" s="7" t="s">
        <v>298</v>
      </c>
    </row>
    <row r="17" spans="1:6" x14ac:dyDescent="0.35">
      <c r="A17" s="1" t="s">
        <v>32</v>
      </c>
      <c r="B17" s="1" t="s">
        <v>33</v>
      </c>
      <c r="C17" s="7">
        <v>1998</v>
      </c>
      <c r="D17" s="7" t="s">
        <v>296</v>
      </c>
      <c r="E17" s="7" t="s">
        <v>297</v>
      </c>
      <c r="F17" s="7" t="s">
        <v>298</v>
      </c>
    </row>
    <row r="18" spans="1:6" x14ac:dyDescent="0.35">
      <c r="A18" s="1" t="s">
        <v>32</v>
      </c>
      <c r="B18" s="1" t="s">
        <v>33</v>
      </c>
      <c r="C18" s="7">
        <v>1998</v>
      </c>
      <c r="D18" s="7" t="s">
        <v>299</v>
      </c>
      <c r="E18" s="7" t="s">
        <v>300</v>
      </c>
      <c r="F18" s="7" t="s">
        <v>301</v>
      </c>
    </row>
    <row r="19" spans="1:6" x14ac:dyDescent="0.35">
      <c r="A19" s="1" t="s">
        <v>32</v>
      </c>
      <c r="B19" s="1" t="s">
        <v>33</v>
      </c>
      <c r="C19" s="7">
        <v>1998</v>
      </c>
      <c r="D19" s="7" t="s">
        <v>299</v>
      </c>
      <c r="E19" s="7" t="s">
        <v>302</v>
      </c>
      <c r="F19" s="7" t="s">
        <v>303</v>
      </c>
    </row>
    <row r="20" spans="1:6" x14ac:dyDescent="0.35">
      <c r="A20" s="1" t="s">
        <v>32</v>
      </c>
      <c r="B20" s="1" t="s">
        <v>33</v>
      </c>
      <c r="C20" s="7">
        <v>1998</v>
      </c>
      <c r="D20" s="7" t="s">
        <v>299</v>
      </c>
      <c r="E20" s="7" t="s">
        <v>304</v>
      </c>
      <c r="F20" s="7" t="s">
        <v>303</v>
      </c>
    </row>
    <row r="21" spans="1:6" x14ac:dyDescent="0.35">
      <c r="A21" s="1" t="s">
        <v>32</v>
      </c>
      <c r="B21" s="1" t="s">
        <v>33</v>
      </c>
      <c r="C21" s="7">
        <v>1998</v>
      </c>
      <c r="D21" s="7" t="s">
        <v>299</v>
      </c>
      <c r="E21" s="7" t="s">
        <v>305</v>
      </c>
      <c r="F21" s="7" t="s">
        <v>303</v>
      </c>
    </row>
    <row r="22" spans="1:6" x14ac:dyDescent="0.35">
      <c r="A22" s="1" t="s">
        <v>32</v>
      </c>
      <c r="B22" s="1" t="s">
        <v>33</v>
      </c>
      <c r="C22" s="7">
        <v>1998</v>
      </c>
      <c r="D22" s="7" t="s">
        <v>299</v>
      </c>
      <c r="E22" s="7" t="s">
        <v>306</v>
      </c>
      <c r="F22" s="7" t="s">
        <v>303</v>
      </c>
    </row>
    <row r="23" spans="1:6" x14ac:dyDescent="0.35">
      <c r="A23" s="1" t="s">
        <v>32</v>
      </c>
      <c r="B23" s="1" t="s">
        <v>33</v>
      </c>
      <c r="C23" s="7">
        <v>1998</v>
      </c>
      <c r="D23" s="7" t="s">
        <v>299</v>
      </c>
      <c r="E23" s="7" t="s">
        <v>307</v>
      </c>
      <c r="F23" s="7" t="s">
        <v>303</v>
      </c>
    </row>
    <row r="24" spans="1:6" x14ac:dyDescent="0.35">
      <c r="A24" s="1" t="s">
        <v>32</v>
      </c>
      <c r="B24" s="1" t="s">
        <v>33</v>
      </c>
      <c r="C24" s="7">
        <v>1998</v>
      </c>
      <c r="D24" s="7" t="s">
        <v>299</v>
      </c>
      <c r="E24" s="7" t="s">
        <v>308</v>
      </c>
      <c r="F24" s="7" t="s">
        <v>303</v>
      </c>
    </row>
    <row r="25" spans="1:6" x14ac:dyDescent="0.35">
      <c r="A25" s="1" t="s">
        <v>32</v>
      </c>
      <c r="B25" s="1" t="s">
        <v>33</v>
      </c>
      <c r="C25" s="7">
        <v>1998</v>
      </c>
      <c r="D25" s="7" t="s">
        <v>299</v>
      </c>
      <c r="E25" s="7" t="s">
        <v>309</v>
      </c>
      <c r="F25" s="7" t="s">
        <v>303</v>
      </c>
    </row>
    <row r="26" spans="1:6" x14ac:dyDescent="0.35">
      <c r="A26" s="1" t="s">
        <v>32</v>
      </c>
      <c r="B26" s="1" t="s">
        <v>33</v>
      </c>
      <c r="C26" s="7">
        <v>1998</v>
      </c>
      <c r="D26" s="7" t="s">
        <v>299</v>
      </c>
      <c r="E26" s="7" t="s">
        <v>310</v>
      </c>
      <c r="F26" s="7" t="s">
        <v>303</v>
      </c>
    </row>
    <row r="27" spans="1:6" x14ac:dyDescent="0.35">
      <c r="A27" s="1" t="s">
        <v>32</v>
      </c>
      <c r="B27" s="1" t="s">
        <v>33</v>
      </c>
      <c r="C27" s="7">
        <v>1998</v>
      </c>
      <c r="D27" s="7" t="s">
        <v>299</v>
      </c>
      <c r="E27" s="7" t="s">
        <v>311</v>
      </c>
      <c r="F27" s="7" t="s">
        <v>298</v>
      </c>
    </row>
    <row r="28" spans="1:6" x14ac:dyDescent="0.35">
      <c r="A28" s="1" t="s">
        <v>32</v>
      </c>
      <c r="B28" s="1" t="s">
        <v>33</v>
      </c>
      <c r="C28" s="7">
        <v>1998</v>
      </c>
      <c r="D28" s="7" t="s">
        <v>299</v>
      </c>
      <c r="E28" s="7" t="s">
        <v>312</v>
      </c>
      <c r="F28" s="7" t="s">
        <v>298</v>
      </c>
    </row>
    <row r="29" spans="1:6" x14ac:dyDescent="0.35">
      <c r="A29" s="1" t="s">
        <v>32</v>
      </c>
      <c r="B29" s="1" t="s">
        <v>33</v>
      </c>
      <c r="C29" s="7">
        <v>1998</v>
      </c>
      <c r="D29" s="7" t="s">
        <v>299</v>
      </c>
      <c r="E29" s="7" t="s">
        <v>313</v>
      </c>
      <c r="F29" s="7" t="s">
        <v>298</v>
      </c>
    </row>
    <row r="30" spans="1:6" x14ac:dyDescent="0.35">
      <c r="A30" s="1" t="s">
        <v>32</v>
      </c>
      <c r="B30" s="1" t="s">
        <v>33</v>
      </c>
      <c r="C30" s="7">
        <v>1998</v>
      </c>
      <c r="D30" s="7" t="s">
        <v>299</v>
      </c>
      <c r="E30" s="7" t="s">
        <v>314</v>
      </c>
      <c r="F30" s="7" t="s">
        <v>298</v>
      </c>
    </row>
    <row r="31" spans="1:6" x14ac:dyDescent="0.35">
      <c r="A31" s="1" t="s">
        <v>32</v>
      </c>
      <c r="B31" s="1" t="s">
        <v>33</v>
      </c>
      <c r="C31" s="7">
        <v>1998</v>
      </c>
      <c r="D31" s="7" t="s">
        <v>299</v>
      </c>
      <c r="E31" s="7" t="s">
        <v>315</v>
      </c>
      <c r="F31" s="7" t="s">
        <v>298</v>
      </c>
    </row>
    <row r="32" spans="1:6" x14ac:dyDescent="0.35">
      <c r="A32" s="1" t="s">
        <v>32</v>
      </c>
      <c r="B32" s="1" t="s">
        <v>33</v>
      </c>
      <c r="C32" s="7">
        <v>2002</v>
      </c>
      <c r="D32" s="7" t="s">
        <v>296</v>
      </c>
      <c r="E32" s="7" t="s">
        <v>297</v>
      </c>
      <c r="F32" s="7" t="s">
        <v>298</v>
      </c>
    </row>
    <row r="33" spans="1:6" x14ac:dyDescent="0.35">
      <c r="A33" s="1" t="s">
        <v>32</v>
      </c>
      <c r="B33" s="1" t="s">
        <v>33</v>
      </c>
      <c r="C33" s="7">
        <v>2002</v>
      </c>
      <c r="D33" s="7" t="s">
        <v>299</v>
      </c>
      <c r="E33" s="7" t="s">
        <v>300</v>
      </c>
      <c r="F33" s="7" t="s">
        <v>301</v>
      </c>
    </row>
    <row r="34" spans="1:6" x14ac:dyDescent="0.35">
      <c r="A34" s="1" t="s">
        <v>32</v>
      </c>
      <c r="B34" s="1" t="s">
        <v>33</v>
      </c>
      <c r="C34" s="7">
        <v>2002</v>
      </c>
      <c r="D34" s="7" t="s">
        <v>299</v>
      </c>
      <c r="E34" s="7" t="s">
        <v>302</v>
      </c>
      <c r="F34" s="7" t="s">
        <v>303</v>
      </c>
    </row>
    <row r="35" spans="1:6" x14ac:dyDescent="0.35">
      <c r="A35" s="1" t="s">
        <v>32</v>
      </c>
      <c r="B35" s="1" t="s">
        <v>33</v>
      </c>
      <c r="C35" s="7">
        <v>2002</v>
      </c>
      <c r="D35" s="7" t="s">
        <v>299</v>
      </c>
      <c r="E35" s="7" t="s">
        <v>304</v>
      </c>
      <c r="F35" s="7" t="s">
        <v>303</v>
      </c>
    </row>
    <row r="36" spans="1:6" x14ac:dyDescent="0.35">
      <c r="A36" s="1" t="s">
        <v>32</v>
      </c>
      <c r="B36" s="1" t="s">
        <v>33</v>
      </c>
      <c r="C36" s="7">
        <v>2002</v>
      </c>
      <c r="D36" s="7" t="s">
        <v>299</v>
      </c>
      <c r="E36" s="7" t="s">
        <v>305</v>
      </c>
      <c r="F36" s="7" t="s">
        <v>303</v>
      </c>
    </row>
    <row r="37" spans="1:6" x14ac:dyDescent="0.35">
      <c r="A37" s="1" t="s">
        <v>32</v>
      </c>
      <c r="B37" s="1" t="s">
        <v>33</v>
      </c>
      <c r="C37" s="7">
        <v>2002</v>
      </c>
      <c r="D37" s="7" t="s">
        <v>299</v>
      </c>
      <c r="E37" s="7" t="s">
        <v>306</v>
      </c>
      <c r="F37" s="7" t="s">
        <v>303</v>
      </c>
    </row>
    <row r="38" spans="1:6" x14ac:dyDescent="0.35">
      <c r="A38" s="1" t="s">
        <v>32</v>
      </c>
      <c r="B38" s="1" t="s">
        <v>33</v>
      </c>
      <c r="C38" s="7">
        <v>2002</v>
      </c>
      <c r="D38" s="7" t="s">
        <v>299</v>
      </c>
      <c r="E38" s="7" t="s">
        <v>307</v>
      </c>
      <c r="F38" s="7" t="s">
        <v>303</v>
      </c>
    </row>
    <row r="39" spans="1:6" x14ac:dyDescent="0.35">
      <c r="A39" s="1" t="s">
        <v>32</v>
      </c>
      <c r="B39" s="1" t="s">
        <v>33</v>
      </c>
      <c r="C39" s="7">
        <v>2002</v>
      </c>
      <c r="D39" s="7" t="s">
        <v>299</v>
      </c>
      <c r="E39" s="7" t="s">
        <v>308</v>
      </c>
      <c r="F39" s="7" t="s">
        <v>303</v>
      </c>
    </row>
    <row r="40" spans="1:6" x14ac:dyDescent="0.35">
      <c r="A40" s="1" t="s">
        <v>32</v>
      </c>
      <c r="B40" s="1" t="s">
        <v>33</v>
      </c>
      <c r="C40" s="7">
        <v>2002</v>
      </c>
      <c r="D40" s="7" t="s">
        <v>299</v>
      </c>
      <c r="E40" s="7" t="s">
        <v>309</v>
      </c>
      <c r="F40" s="7" t="s">
        <v>303</v>
      </c>
    </row>
    <row r="41" spans="1:6" x14ac:dyDescent="0.35">
      <c r="A41" s="1" t="s">
        <v>32</v>
      </c>
      <c r="B41" s="1" t="s">
        <v>33</v>
      </c>
      <c r="C41" s="7">
        <v>2002</v>
      </c>
      <c r="D41" s="7" t="s">
        <v>299</v>
      </c>
      <c r="E41" s="7" t="s">
        <v>310</v>
      </c>
      <c r="F41" s="7" t="s">
        <v>303</v>
      </c>
    </row>
    <row r="42" spans="1:6" x14ac:dyDescent="0.35">
      <c r="A42" s="1" t="s">
        <v>32</v>
      </c>
      <c r="B42" s="1" t="s">
        <v>33</v>
      </c>
      <c r="C42" s="7">
        <v>2002</v>
      </c>
      <c r="D42" s="7" t="s">
        <v>299</v>
      </c>
      <c r="E42" s="7" t="s">
        <v>311</v>
      </c>
      <c r="F42" s="7" t="s">
        <v>298</v>
      </c>
    </row>
    <row r="43" spans="1:6" x14ac:dyDescent="0.35">
      <c r="A43" s="1" t="s">
        <v>32</v>
      </c>
      <c r="B43" s="1" t="s">
        <v>33</v>
      </c>
      <c r="C43" s="7">
        <v>2002</v>
      </c>
      <c r="D43" s="7" t="s">
        <v>299</v>
      </c>
      <c r="E43" s="7" t="s">
        <v>312</v>
      </c>
      <c r="F43" s="7" t="s">
        <v>298</v>
      </c>
    </row>
    <row r="44" spans="1:6" x14ac:dyDescent="0.35">
      <c r="A44" s="1" t="s">
        <v>32</v>
      </c>
      <c r="B44" s="1" t="s">
        <v>33</v>
      </c>
      <c r="C44" s="7">
        <v>2002</v>
      </c>
      <c r="D44" s="7" t="s">
        <v>299</v>
      </c>
      <c r="E44" s="7" t="s">
        <v>313</v>
      </c>
      <c r="F44" s="7" t="s">
        <v>298</v>
      </c>
    </row>
    <row r="45" spans="1:6" x14ac:dyDescent="0.35">
      <c r="A45" s="1" t="s">
        <v>32</v>
      </c>
      <c r="B45" s="1" t="s">
        <v>33</v>
      </c>
      <c r="C45" s="7">
        <v>2002</v>
      </c>
      <c r="D45" s="7" t="s">
        <v>299</v>
      </c>
      <c r="E45" s="7" t="s">
        <v>314</v>
      </c>
      <c r="F45" s="7" t="s">
        <v>298</v>
      </c>
    </row>
    <row r="46" spans="1:6" x14ac:dyDescent="0.35">
      <c r="A46" s="1" t="s">
        <v>32</v>
      </c>
      <c r="B46" s="1" t="s">
        <v>33</v>
      </c>
      <c r="C46" s="7">
        <v>2002</v>
      </c>
      <c r="D46" s="7" t="s">
        <v>299</v>
      </c>
      <c r="E46" s="7" t="s">
        <v>315</v>
      </c>
      <c r="F46" s="7" t="s">
        <v>298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filterMode="1"/>
  <dimension ref="A1:J803"/>
  <sheetViews>
    <sheetView tabSelected="1" topLeftCell="E1" workbookViewId="0">
      <pane ySplit="1" topLeftCell="A240" activePane="bottomLeft" state="frozen"/>
      <selection pane="bottomLeft" activeCell="I803" sqref="I803"/>
    </sheetView>
  </sheetViews>
  <sheetFormatPr defaultColWidth="8.81640625" defaultRowHeight="14.5" x14ac:dyDescent="0.35"/>
  <cols>
    <col min="1" max="1" width="10.1796875" style="1" bestFit="1" customWidth="1"/>
    <col min="2" max="5" width="8.81640625" style="1"/>
    <col min="6" max="6" width="12.26953125" style="1" bestFit="1" customWidth="1"/>
    <col min="7" max="8" width="8.81640625" style="7"/>
    <col min="9" max="9" width="12.54296875" style="1" bestFit="1" customWidth="1"/>
    <col min="10" max="16384" width="8.81640625" style="1"/>
  </cols>
  <sheetData>
    <row r="1" spans="1:10" x14ac:dyDescent="0.35">
      <c r="A1" s="5" t="s">
        <v>1</v>
      </c>
      <c r="B1" s="5" t="s">
        <v>14</v>
      </c>
      <c r="C1" s="5" t="s">
        <v>15</v>
      </c>
      <c r="D1" s="5" t="s">
        <v>16</v>
      </c>
      <c r="E1" s="6" t="s">
        <v>316</v>
      </c>
      <c r="F1" s="6" t="s">
        <v>317</v>
      </c>
      <c r="G1" s="5" t="s">
        <v>318</v>
      </c>
      <c r="H1" s="6" t="s">
        <v>135</v>
      </c>
      <c r="I1" s="6" t="s">
        <v>319</v>
      </c>
      <c r="J1" s="6" t="s">
        <v>31</v>
      </c>
    </row>
    <row r="2" spans="1:10" hidden="1" x14ac:dyDescent="0.35">
      <c r="A2" s="1" t="s">
        <v>32</v>
      </c>
      <c r="B2" s="1" t="s">
        <v>33</v>
      </c>
      <c r="C2" s="7">
        <v>1992</v>
      </c>
      <c r="D2" s="7" t="s">
        <v>35</v>
      </c>
      <c r="E2" s="1" t="s">
        <v>320</v>
      </c>
      <c r="F2" s="1" t="s">
        <v>321</v>
      </c>
      <c r="H2" s="7">
        <v>1986</v>
      </c>
      <c r="I2" s="1">
        <v>20816</v>
      </c>
    </row>
    <row r="3" spans="1:10" hidden="1" x14ac:dyDescent="0.35">
      <c r="A3" s="1" t="s">
        <v>32</v>
      </c>
      <c r="B3" s="1" t="s">
        <v>33</v>
      </c>
      <c r="C3" s="7">
        <v>1992</v>
      </c>
      <c r="D3" s="7" t="s">
        <v>35</v>
      </c>
      <c r="E3" s="1" t="s">
        <v>320</v>
      </c>
      <c r="F3" s="1" t="s">
        <v>321</v>
      </c>
      <c r="H3" s="7">
        <v>1987</v>
      </c>
      <c r="I3" s="1">
        <v>20696</v>
      </c>
    </row>
    <row r="4" spans="1:10" hidden="1" x14ac:dyDescent="0.35">
      <c r="A4" s="1" t="s">
        <v>32</v>
      </c>
      <c r="B4" s="1" t="s">
        <v>33</v>
      </c>
      <c r="C4" s="7">
        <v>1992</v>
      </c>
      <c r="D4" s="7" t="s">
        <v>35</v>
      </c>
      <c r="E4" s="1" t="s">
        <v>320</v>
      </c>
      <c r="F4" s="1" t="s">
        <v>321</v>
      </c>
      <c r="H4" s="7">
        <v>1988</v>
      </c>
      <c r="I4" s="1">
        <v>20603</v>
      </c>
    </row>
    <row r="5" spans="1:10" hidden="1" x14ac:dyDescent="0.35">
      <c r="A5" s="1" t="s">
        <v>32</v>
      </c>
      <c r="B5" s="1" t="s">
        <v>33</v>
      </c>
      <c r="C5" s="7">
        <v>1992</v>
      </c>
      <c r="D5" s="7" t="s">
        <v>35</v>
      </c>
      <c r="E5" s="1" t="s">
        <v>320</v>
      </c>
      <c r="F5" s="1" t="s">
        <v>321</v>
      </c>
      <c r="H5" s="7">
        <v>1989</v>
      </c>
      <c r="I5" s="1">
        <v>20495</v>
      </c>
    </row>
    <row r="6" spans="1:10" hidden="1" x14ac:dyDescent="0.35">
      <c r="A6" s="1" t="s">
        <v>32</v>
      </c>
      <c r="B6" s="1" t="s">
        <v>33</v>
      </c>
      <c r="C6" s="7">
        <v>1992</v>
      </c>
      <c r="D6" s="7" t="s">
        <v>35</v>
      </c>
      <c r="E6" s="1" t="s">
        <v>320</v>
      </c>
      <c r="F6" s="1" t="s">
        <v>321</v>
      </c>
      <c r="H6" s="7">
        <v>1990</v>
      </c>
      <c r="I6" s="1">
        <v>20857</v>
      </c>
    </row>
    <row r="7" spans="1:10" x14ac:dyDescent="0.35">
      <c r="A7" s="1" t="s">
        <v>32</v>
      </c>
      <c r="B7" s="1" t="s">
        <v>33</v>
      </c>
      <c r="C7" s="7">
        <v>1992</v>
      </c>
      <c r="D7" s="7" t="s">
        <v>35</v>
      </c>
      <c r="E7" s="1" t="s">
        <v>320</v>
      </c>
      <c r="F7" s="1" t="s">
        <v>322</v>
      </c>
      <c r="H7" s="7">
        <v>1986</v>
      </c>
      <c r="I7" s="1">
        <v>1189</v>
      </c>
    </row>
    <row r="8" spans="1:10" x14ac:dyDescent="0.35">
      <c r="A8" s="1" t="s">
        <v>32</v>
      </c>
      <c r="B8" s="1" t="s">
        <v>33</v>
      </c>
      <c r="C8" s="7">
        <v>1992</v>
      </c>
      <c r="D8" s="7" t="s">
        <v>35</v>
      </c>
      <c r="E8" s="1" t="s">
        <v>320</v>
      </c>
      <c r="F8" s="1" t="s">
        <v>322</v>
      </c>
      <c r="H8" s="7">
        <v>1987</v>
      </c>
      <c r="I8" s="1">
        <v>1193</v>
      </c>
    </row>
    <row r="9" spans="1:10" x14ac:dyDescent="0.35">
      <c r="A9" s="1" t="s">
        <v>32</v>
      </c>
      <c r="B9" s="1" t="s">
        <v>33</v>
      </c>
      <c r="C9" s="7">
        <v>1992</v>
      </c>
      <c r="D9" s="7" t="s">
        <v>35</v>
      </c>
      <c r="E9" s="1" t="s">
        <v>320</v>
      </c>
      <c r="F9" s="1" t="s">
        <v>322</v>
      </c>
      <c r="H9" s="7">
        <v>1988</v>
      </c>
      <c r="I9" s="1">
        <v>1186</v>
      </c>
    </row>
    <row r="10" spans="1:10" x14ac:dyDescent="0.35">
      <c r="A10" s="1" t="s">
        <v>32</v>
      </c>
      <c r="B10" s="1" t="s">
        <v>33</v>
      </c>
      <c r="C10" s="7">
        <v>1992</v>
      </c>
      <c r="D10" s="7" t="s">
        <v>35</v>
      </c>
      <c r="E10" s="1" t="s">
        <v>320</v>
      </c>
      <c r="F10" s="1" t="s">
        <v>322</v>
      </c>
      <c r="H10" s="7">
        <v>1989</v>
      </c>
      <c r="I10" s="1">
        <v>1186</v>
      </c>
    </row>
    <row r="11" spans="1:10" x14ac:dyDescent="0.35">
      <c r="A11" s="1" t="s">
        <v>32</v>
      </c>
      <c r="B11" s="1" t="s">
        <v>33</v>
      </c>
      <c r="C11" s="7">
        <v>1992</v>
      </c>
      <c r="D11" s="7" t="s">
        <v>35</v>
      </c>
      <c r="E11" s="1" t="s">
        <v>320</v>
      </c>
      <c r="F11" s="1" t="s">
        <v>322</v>
      </c>
      <c r="H11" s="7">
        <v>1990</v>
      </c>
      <c r="I11" s="1">
        <v>1194</v>
      </c>
    </row>
    <row r="12" spans="1:10" hidden="1" x14ac:dyDescent="0.35">
      <c r="A12" s="1" t="s">
        <v>32</v>
      </c>
      <c r="B12" s="1" t="s">
        <v>33</v>
      </c>
      <c r="C12" s="7">
        <v>1992</v>
      </c>
      <c r="D12" s="7" t="s">
        <v>35</v>
      </c>
      <c r="E12" s="1" t="s">
        <v>320</v>
      </c>
      <c r="F12" s="1" t="s">
        <v>323</v>
      </c>
      <c r="H12" s="7">
        <v>1986</v>
      </c>
      <c r="I12" s="1">
        <v>112</v>
      </c>
    </row>
    <row r="13" spans="1:10" hidden="1" x14ac:dyDescent="0.35">
      <c r="A13" s="1" t="s">
        <v>32</v>
      </c>
      <c r="B13" s="1" t="s">
        <v>33</v>
      </c>
      <c r="C13" s="7">
        <v>1992</v>
      </c>
      <c r="D13" s="7" t="s">
        <v>35</v>
      </c>
      <c r="E13" s="1" t="s">
        <v>320</v>
      </c>
      <c r="F13" s="1" t="s">
        <v>323</v>
      </c>
      <c r="H13" s="7">
        <v>1987</v>
      </c>
      <c r="I13" s="1">
        <v>116</v>
      </c>
    </row>
    <row r="14" spans="1:10" hidden="1" x14ac:dyDescent="0.35">
      <c r="A14" s="1" t="s">
        <v>32</v>
      </c>
      <c r="B14" s="1" t="s">
        <v>33</v>
      </c>
      <c r="C14" s="7">
        <v>1992</v>
      </c>
      <c r="D14" s="7" t="s">
        <v>35</v>
      </c>
      <c r="E14" s="1" t="s">
        <v>320</v>
      </c>
      <c r="F14" s="1" t="s">
        <v>323</v>
      </c>
      <c r="H14" s="7">
        <v>1988</v>
      </c>
      <c r="I14" s="1">
        <v>115</v>
      </c>
    </row>
    <row r="15" spans="1:10" hidden="1" x14ac:dyDescent="0.35">
      <c r="A15" s="1" t="s">
        <v>32</v>
      </c>
      <c r="B15" s="1" t="s">
        <v>33</v>
      </c>
      <c r="C15" s="7">
        <v>1992</v>
      </c>
      <c r="D15" s="7" t="s">
        <v>35</v>
      </c>
      <c r="E15" s="1" t="s">
        <v>320</v>
      </c>
      <c r="F15" s="1" t="s">
        <v>323</v>
      </c>
      <c r="H15" s="7">
        <v>1989</v>
      </c>
      <c r="I15" s="1">
        <v>112</v>
      </c>
    </row>
    <row r="16" spans="1:10" hidden="1" x14ac:dyDescent="0.35">
      <c r="A16" s="1" t="s">
        <v>32</v>
      </c>
      <c r="B16" s="1" t="s">
        <v>33</v>
      </c>
      <c r="C16" s="7">
        <v>1992</v>
      </c>
      <c r="D16" s="7" t="s">
        <v>35</v>
      </c>
      <c r="E16" s="1" t="s">
        <v>320</v>
      </c>
      <c r="F16" s="1" t="s">
        <v>323</v>
      </c>
      <c r="H16" s="7">
        <v>1990</v>
      </c>
      <c r="I16" s="1">
        <v>113</v>
      </c>
    </row>
    <row r="17" spans="1:9" hidden="1" x14ac:dyDescent="0.35">
      <c r="A17" s="1" t="s">
        <v>32</v>
      </c>
      <c r="B17" s="1" t="s">
        <v>33</v>
      </c>
      <c r="C17" s="7">
        <v>1992</v>
      </c>
      <c r="D17" s="7" t="s">
        <v>35</v>
      </c>
      <c r="E17" s="1" t="s">
        <v>320</v>
      </c>
      <c r="F17" s="1" t="s">
        <v>324</v>
      </c>
      <c r="H17" s="7">
        <v>1986</v>
      </c>
      <c r="I17" s="1">
        <v>116</v>
      </c>
    </row>
    <row r="18" spans="1:9" hidden="1" x14ac:dyDescent="0.35">
      <c r="A18" s="1" t="s">
        <v>32</v>
      </c>
      <c r="B18" s="1" t="s">
        <v>33</v>
      </c>
      <c r="C18" s="7">
        <v>1992</v>
      </c>
      <c r="D18" s="7" t="s">
        <v>35</v>
      </c>
      <c r="E18" s="1" t="s">
        <v>320</v>
      </c>
      <c r="F18" s="1" t="s">
        <v>324</v>
      </c>
      <c r="H18" s="7">
        <v>1987</v>
      </c>
      <c r="I18" s="1">
        <v>117</v>
      </c>
    </row>
    <row r="19" spans="1:9" hidden="1" x14ac:dyDescent="0.35">
      <c r="A19" s="1" t="s">
        <v>32</v>
      </c>
      <c r="B19" s="1" t="s">
        <v>33</v>
      </c>
      <c r="C19" s="7">
        <v>1992</v>
      </c>
      <c r="D19" s="7" t="s">
        <v>35</v>
      </c>
      <c r="E19" s="1" t="s">
        <v>320</v>
      </c>
      <c r="F19" s="1" t="s">
        <v>324</v>
      </c>
      <c r="H19" s="7">
        <v>1988</v>
      </c>
      <c r="I19" s="1">
        <v>117</v>
      </c>
    </row>
    <row r="20" spans="1:9" hidden="1" x14ac:dyDescent="0.35">
      <c r="A20" s="1" t="s">
        <v>32</v>
      </c>
      <c r="B20" s="1" t="s">
        <v>33</v>
      </c>
      <c r="C20" s="7">
        <v>1992</v>
      </c>
      <c r="D20" s="7" t="s">
        <v>35</v>
      </c>
      <c r="E20" s="1" t="s">
        <v>320</v>
      </c>
      <c r="F20" s="1" t="s">
        <v>324</v>
      </c>
      <c r="H20" s="7">
        <v>1989</v>
      </c>
      <c r="I20" s="1">
        <v>116</v>
      </c>
    </row>
    <row r="21" spans="1:9" hidden="1" x14ac:dyDescent="0.35">
      <c r="A21" s="1" t="s">
        <v>32</v>
      </c>
      <c r="B21" s="1" t="s">
        <v>33</v>
      </c>
      <c r="C21" s="7">
        <v>1992</v>
      </c>
      <c r="D21" s="7" t="s">
        <v>35</v>
      </c>
      <c r="E21" s="1" t="s">
        <v>320</v>
      </c>
      <c r="F21" s="1" t="s">
        <v>324</v>
      </c>
      <c r="H21" s="7">
        <v>1990</v>
      </c>
      <c r="I21" s="1">
        <v>117</v>
      </c>
    </row>
    <row r="22" spans="1:9" hidden="1" x14ac:dyDescent="0.35">
      <c r="A22" s="1" t="s">
        <v>32</v>
      </c>
      <c r="B22" s="1" t="s">
        <v>33</v>
      </c>
      <c r="C22" s="7">
        <v>1992</v>
      </c>
      <c r="D22" s="7" t="s">
        <v>35</v>
      </c>
      <c r="E22" s="1" t="s">
        <v>320</v>
      </c>
      <c r="F22" s="1" t="s">
        <v>325</v>
      </c>
      <c r="H22" s="7">
        <v>1986</v>
      </c>
      <c r="I22" s="1">
        <v>2</v>
      </c>
    </row>
    <row r="23" spans="1:9" hidden="1" x14ac:dyDescent="0.35">
      <c r="A23" s="1" t="s">
        <v>32</v>
      </c>
      <c r="B23" s="1" t="s">
        <v>33</v>
      </c>
      <c r="C23" s="7">
        <v>1992</v>
      </c>
      <c r="D23" s="7" t="s">
        <v>35</v>
      </c>
      <c r="E23" s="1" t="s">
        <v>320</v>
      </c>
      <c r="F23" s="1" t="s">
        <v>325</v>
      </c>
      <c r="H23" s="7">
        <v>1987</v>
      </c>
      <c r="I23" s="1">
        <v>2</v>
      </c>
    </row>
    <row r="24" spans="1:9" hidden="1" x14ac:dyDescent="0.35">
      <c r="A24" s="1" t="s">
        <v>32</v>
      </c>
      <c r="B24" s="1" t="s">
        <v>33</v>
      </c>
      <c r="C24" s="7">
        <v>1992</v>
      </c>
      <c r="D24" s="7" t="s">
        <v>35</v>
      </c>
      <c r="E24" s="1" t="s">
        <v>320</v>
      </c>
      <c r="F24" s="1" t="s">
        <v>325</v>
      </c>
      <c r="H24" s="7">
        <v>1988</v>
      </c>
      <c r="I24" s="1">
        <v>2</v>
      </c>
    </row>
    <row r="25" spans="1:9" hidden="1" x14ac:dyDescent="0.35">
      <c r="A25" s="1" t="s">
        <v>32</v>
      </c>
      <c r="B25" s="1" t="s">
        <v>33</v>
      </c>
      <c r="C25" s="7">
        <v>1992</v>
      </c>
      <c r="D25" s="7" t="s">
        <v>35</v>
      </c>
      <c r="E25" s="1" t="s">
        <v>320</v>
      </c>
      <c r="F25" s="1" t="s">
        <v>325</v>
      </c>
      <c r="H25" s="7">
        <v>1989</v>
      </c>
      <c r="I25" s="1">
        <v>2</v>
      </c>
    </row>
    <row r="26" spans="1:9" hidden="1" x14ac:dyDescent="0.35">
      <c r="A26" s="1" t="s">
        <v>32</v>
      </c>
      <c r="B26" s="1" t="s">
        <v>33</v>
      </c>
      <c r="C26" s="7">
        <v>1992</v>
      </c>
      <c r="D26" s="7" t="s">
        <v>35</v>
      </c>
      <c r="E26" s="1" t="s">
        <v>320</v>
      </c>
      <c r="F26" s="1" t="s">
        <v>325</v>
      </c>
      <c r="H26" s="7">
        <v>1990</v>
      </c>
      <c r="I26" s="1">
        <v>2</v>
      </c>
    </row>
    <row r="27" spans="1:9" hidden="1" x14ac:dyDescent="0.35">
      <c r="A27" s="1" t="s">
        <v>32</v>
      </c>
      <c r="B27" s="1" t="s">
        <v>33</v>
      </c>
      <c r="C27" s="7">
        <v>1992</v>
      </c>
      <c r="D27" s="7" t="s">
        <v>35</v>
      </c>
      <c r="E27" s="1" t="s">
        <v>326</v>
      </c>
      <c r="F27" s="1" t="s">
        <v>327</v>
      </c>
      <c r="H27" s="7">
        <v>1986</v>
      </c>
      <c r="I27" s="1">
        <v>10410</v>
      </c>
    </row>
    <row r="28" spans="1:9" hidden="1" x14ac:dyDescent="0.35">
      <c r="A28" s="1" t="s">
        <v>32</v>
      </c>
      <c r="B28" s="1" t="s">
        <v>33</v>
      </c>
      <c r="C28" s="7">
        <v>1992</v>
      </c>
      <c r="D28" s="7" t="s">
        <v>35</v>
      </c>
      <c r="E28" s="1" t="s">
        <v>326</v>
      </c>
      <c r="F28" s="1" t="s">
        <v>327</v>
      </c>
      <c r="H28" s="7">
        <v>1987</v>
      </c>
      <c r="I28" s="1">
        <v>10303</v>
      </c>
    </row>
    <row r="29" spans="1:9" hidden="1" x14ac:dyDescent="0.35">
      <c r="A29" s="1" t="s">
        <v>32</v>
      </c>
      <c r="B29" s="1" t="s">
        <v>33</v>
      </c>
      <c r="C29" s="7">
        <v>1992</v>
      </c>
      <c r="D29" s="7" t="s">
        <v>35</v>
      </c>
      <c r="E29" s="1" t="s">
        <v>326</v>
      </c>
      <c r="F29" s="1" t="s">
        <v>327</v>
      </c>
      <c r="H29" s="7">
        <v>1988</v>
      </c>
      <c r="I29" s="1">
        <v>10193</v>
      </c>
    </row>
    <row r="30" spans="1:9" hidden="1" x14ac:dyDescent="0.35">
      <c r="A30" s="1" t="s">
        <v>32</v>
      </c>
      <c r="B30" s="1" t="s">
        <v>33</v>
      </c>
      <c r="C30" s="7">
        <v>1992</v>
      </c>
      <c r="D30" s="7" t="s">
        <v>35</v>
      </c>
      <c r="E30" s="1" t="s">
        <v>326</v>
      </c>
      <c r="F30" s="1" t="s">
        <v>327</v>
      </c>
      <c r="H30" s="7">
        <v>1989</v>
      </c>
      <c r="I30" s="1">
        <v>10091</v>
      </c>
    </row>
    <row r="31" spans="1:9" hidden="1" x14ac:dyDescent="0.35">
      <c r="A31" s="1" t="s">
        <v>32</v>
      </c>
      <c r="B31" s="1" t="s">
        <v>33</v>
      </c>
      <c r="C31" s="7">
        <v>1992</v>
      </c>
      <c r="D31" s="7" t="s">
        <v>35</v>
      </c>
      <c r="E31" s="1" t="s">
        <v>326</v>
      </c>
      <c r="F31" s="1" t="s">
        <v>327</v>
      </c>
      <c r="H31" s="7">
        <v>1990</v>
      </c>
      <c r="I31" s="1">
        <v>10300</v>
      </c>
    </row>
    <row r="32" spans="1:9" hidden="1" x14ac:dyDescent="0.35">
      <c r="A32" s="1" t="s">
        <v>32</v>
      </c>
      <c r="B32" s="1" t="s">
        <v>33</v>
      </c>
      <c r="C32" s="7">
        <v>1992</v>
      </c>
      <c r="D32" s="7" t="s">
        <v>35</v>
      </c>
      <c r="E32" s="1" t="s">
        <v>326</v>
      </c>
      <c r="F32" s="1" t="s">
        <v>328</v>
      </c>
      <c r="H32" s="7">
        <v>1986</v>
      </c>
      <c r="I32" s="1">
        <v>11825</v>
      </c>
    </row>
    <row r="33" spans="1:9" hidden="1" x14ac:dyDescent="0.35">
      <c r="A33" s="1" t="s">
        <v>32</v>
      </c>
      <c r="B33" s="1" t="s">
        <v>33</v>
      </c>
      <c r="C33" s="7">
        <v>1992</v>
      </c>
      <c r="D33" s="7" t="s">
        <v>35</v>
      </c>
      <c r="E33" s="1" t="s">
        <v>326</v>
      </c>
      <c r="F33" s="1" t="s">
        <v>328</v>
      </c>
      <c r="H33" s="7">
        <v>1987</v>
      </c>
      <c r="I33" s="1">
        <v>11821</v>
      </c>
    </row>
    <row r="34" spans="1:9" hidden="1" x14ac:dyDescent="0.35">
      <c r="A34" s="1" t="s">
        <v>32</v>
      </c>
      <c r="B34" s="1" t="s">
        <v>33</v>
      </c>
      <c r="C34" s="7">
        <v>1992</v>
      </c>
      <c r="D34" s="7" t="s">
        <v>35</v>
      </c>
      <c r="E34" s="1" t="s">
        <v>326</v>
      </c>
      <c r="F34" s="1" t="s">
        <v>328</v>
      </c>
      <c r="H34" s="7">
        <v>1988</v>
      </c>
      <c r="I34" s="1">
        <v>11830</v>
      </c>
    </row>
    <row r="35" spans="1:9" hidden="1" x14ac:dyDescent="0.35">
      <c r="A35" s="1" t="s">
        <v>32</v>
      </c>
      <c r="B35" s="1" t="s">
        <v>33</v>
      </c>
      <c r="C35" s="7">
        <v>1992</v>
      </c>
      <c r="D35" s="7" t="s">
        <v>35</v>
      </c>
      <c r="E35" s="1" t="s">
        <v>326</v>
      </c>
      <c r="F35" s="1" t="s">
        <v>328</v>
      </c>
      <c r="H35" s="7">
        <v>1989</v>
      </c>
      <c r="I35" s="1">
        <v>11820</v>
      </c>
    </row>
    <row r="36" spans="1:9" hidden="1" x14ac:dyDescent="0.35">
      <c r="A36" s="1" t="s">
        <v>32</v>
      </c>
      <c r="B36" s="1" t="s">
        <v>33</v>
      </c>
      <c r="C36" s="7">
        <v>1992</v>
      </c>
      <c r="D36" s="7" t="s">
        <v>35</v>
      </c>
      <c r="E36" s="1" t="s">
        <v>326</v>
      </c>
      <c r="F36" s="1" t="s">
        <v>328</v>
      </c>
      <c r="H36" s="7">
        <v>1990</v>
      </c>
      <c r="I36" s="1">
        <v>12253</v>
      </c>
    </row>
    <row r="37" spans="1:9" hidden="1" x14ac:dyDescent="0.35">
      <c r="A37" s="1" t="s">
        <v>32</v>
      </c>
      <c r="B37" s="1" t="s">
        <v>33</v>
      </c>
      <c r="C37" s="7">
        <v>1992</v>
      </c>
      <c r="D37" s="7" t="s">
        <v>35</v>
      </c>
      <c r="E37" s="1" t="s">
        <v>329</v>
      </c>
      <c r="F37" s="1" t="s">
        <v>302</v>
      </c>
      <c r="H37" s="7">
        <v>1986</v>
      </c>
      <c r="I37" s="1">
        <v>378</v>
      </c>
    </row>
    <row r="38" spans="1:9" hidden="1" x14ac:dyDescent="0.35">
      <c r="A38" s="1" t="s">
        <v>32</v>
      </c>
      <c r="B38" s="1" t="s">
        <v>33</v>
      </c>
      <c r="C38" s="7">
        <v>1992</v>
      </c>
      <c r="D38" s="7" t="s">
        <v>35</v>
      </c>
      <c r="E38" s="1" t="s">
        <v>329</v>
      </c>
      <c r="F38" s="1" t="s">
        <v>302</v>
      </c>
      <c r="H38" s="7">
        <v>1987</v>
      </c>
      <c r="I38" s="1">
        <v>377</v>
      </c>
    </row>
    <row r="39" spans="1:9" hidden="1" x14ac:dyDescent="0.35">
      <c r="A39" s="1" t="s">
        <v>32</v>
      </c>
      <c r="B39" s="1" t="s">
        <v>33</v>
      </c>
      <c r="C39" s="7">
        <v>1992</v>
      </c>
      <c r="D39" s="7" t="s">
        <v>35</v>
      </c>
      <c r="E39" s="1" t="s">
        <v>329</v>
      </c>
      <c r="F39" s="1" t="s">
        <v>302</v>
      </c>
      <c r="H39" s="7">
        <v>1988</v>
      </c>
      <c r="I39" s="1">
        <v>374</v>
      </c>
    </row>
    <row r="40" spans="1:9" hidden="1" x14ac:dyDescent="0.35">
      <c r="A40" s="1" t="s">
        <v>32</v>
      </c>
      <c r="B40" s="1" t="s">
        <v>33</v>
      </c>
      <c r="C40" s="7">
        <v>1992</v>
      </c>
      <c r="D40" s="7" t="s">
        <v>35</v>
      </c>
      <c r="E40" s="1" t="s">
        <v>329</v>
      </c>
      <c r="F40" s="1" t="s">
        <v>302</v>
      </c>
      <c r="H40" s="7">
        <v>1989</v>
      </c>
      <c r="I40" s="1">
        <v>374</v>
      </c>
    </row>
    <row r="41" spans="1:9" hidden="1" x14ac:dyDescent="0.35">
      <c r="A41" s="1" t="s">
        <v>32</v>
      </c>
      <c r="B41" s="1" t="s">
        <v>33</v>
      </c>
      <c r="C41" s="7">
        <v>1992</v>
      </c>
      <c r="D41" s="7" t="s">
        <v>35</v>
      </c>
      <c r="E41" s="1" t="s">
        <v>329</v>
      </c>
      <c r="F41" s="1" t="s">
        <v>302</v>
      </c>
      <c r="H41" s="7">
        <v>1990</v>
      </c>
      <c r="I41" s="1">
        <v>374</v>
      </c>
    </row>
    <row r="42" spans="1:9" hidden="1" x14ac:dyDescent="0.35">
      <c r="A42" s="1" t="s">
        <v>32</v>
      </c>
      <c r="B42" s="1" t="s">
        <v>33</v>
      </c>
      <c r="C42" s="7">
        <v>1992</v>
      </c>
      <c r="D42" s="7" t="s">
        <v>35</v>
      </c>
      <c r="E42" s="1" t="s">
        <v>329</v>
      </c>
      <c r="F42" s="1" t="s">
        <v>297</v>
      </c>
      <c r="H42" s="7">
        <v>1986</v>
      </c>
      <c r="I42" s="1">
        <v>309</v>
      </c>
    </row>
    <row r="43" spans="1:9" hidden="1" x14ac:dyDescent="0.35">
      <c r="A43" s="1" t="s">
        <v>32</v>
      </c>
      <c r="B43" s="1" t="s">
        <v>33</v>
      </c>
      <c r="C43" s="7">
        <v>1992</v>
      </c>
      <c r="D43" s="7" t="s">
        <v>35</v>
      </c>
      <c r="E43" s="1" t="s">
        <v>329</v>
      </c>
      <c r="F43" s="1" t="s">
        <v>297</v>
      </c>
      <c r="H43" s="7">
        <v>1987</v>
      </c>
      <c r="I43" s="1">
        <v>309</v>
      </c>
    </row>
    <row r="44" spans="1:9" hidden="1" x14ac:dyDescent="0.35">
      <c r="A44" s="1" t="s">
        <v>32</v>
      </c>
      <c r="B44" s="1" t="s">
        <v>33</v>
      </c>
      <c r="C44" s="7">
        <v>1992</v>
      </c>
      <c r="D44" s="7" t="s">
        <v>35</v>
      </c>
      <c r="E44" s="1" t="s">
        <v>329</v>
      </c>
      <c r="F44" s="1" t="s">
        <v>297</v>
      </c>
      <c r="H44" s="7">
        <v>1988</v>
      </c>
      <c r="I44" s="1">
        <v>305</v>
      </c>
    </row>
    <row r="45" spans="1:9" hidden="1" x14ac:dyDescent="0.35">
      <c r="A45" s="1" t="s">
        <v>32</v>
      </c>
      <c r="B45" s="1" t="s">
        <v>33</v>
      </c>
      <c r="C45" s="7">
        <v>1992</v>
      </c>
      <c r="D45" s="7" t="s">
        <v>35</v>
      </c>
      <c r="E45" s="1" t="s">
        <v>329</v>
      </c>
      <c r="F45" s="1" t="s">
        <v>297</v>
      </c>
      <c r="H45" s="7">
        <v>1989</v>
      </c>
      <c r="I45" s="1">
        <v>301</v>
      </c>
    </row>
    <row r="46" spans="1:9" hidden="1" x14ac:dyDescent="0.35">
      <c r="A46" s="1" t="s">
        <v>32</v>
      </c>
      <c r="B46" s="1" t="s">
        <v>33</v>
      </c>
      <c r="C46" s="7">
        <v>1992</v>
      </c>
      <c r="D46" s="7" t="s">
        <v>35</v>
      </c>
      <c r="E46" s="1" t="s">
        <v>329</v>
      </c>
      <c r="F46" s="1" t="s">
        <v>297</v>
      </c>
      <c r="H46" s="7">
        <v>1990</v>
      </c>
      <c r="I46" s="1">
        <v>301</v>
      </c>
    </row>
    <row r="47" spans="1:9" hidden="1" x14ac:dyDescent="0.35">
      <c r="A47" s="1" t="s">
        <v>32</v>
      </c>
      <c r="B47" s="1" t="s">
        <v>33</v>
      </c>
      <c r="C47" s="7">
        <v>1992</v>
      </c>
      <c r="D47" s="7" t="s">
        <v>35</v>
      </c>
      <c r="E47" s="1" t="s">
        <v>329</v>
      </c>
      <c r="F47" s="1" t="s">
        <v>304</v>
      </c>
      <c r="H47" s="7">
        <v>1986</v>
      </c>
      <c r="I47" s="1">
        <v>585</v>
      </c>
    </row>
    <row r="48" spans="1:9" hidden="1" x14ac:dyDescent="0.35">
      <c r="A48" s="1" t="s">
        <v>32</v>
      </c>
      <c r="B48" s="1" t="s">
        <v>33</v>
      </c>
      <c r="C48" s="7">
        <v>1992</v>
      </c>
      <c r="D48" s="7" t="s">
        <v>35</v>
      </c>
      <c r="E48" s="1" t="s">
        <v>329</v>
      </c>
      <c r="F48" s="1" t="s">
        <v>304</v>
      </c>
      <c r="H48" s="7">
        <v>1987</v>
      </c>
      <c r="I48" s="1">
        <v>586</v>
      </c>
    </row>
    <row r="49" spans="1:9" hidden="1" x14ac:dyDescent="0.35">
      <c r="A49" s="1" t="s">
        <v>32</v>
      </c>
      <c r="B49" s="1" t="s">
        <v>33</v>
      </c>
      <c r="C49" s="7">
        <v>1992</v>
      </c>
      <c r="D49" s="7" t="s">
        <v>35</v>
      </c>
      <c r="E49" s="1" t="s">
        <v>329</v>
      </c>
      <c r="F49" s="1" t="s">
        <v>304</v>
      </c>
      <c r="H49" s="7">
        <v>1988</v>
      </c>
      <c r="I49" s="1">
        <v>578</v>
      </c>
    </row>
    <row r="50" spans="1:9" hidden="1" x14ac:dyDescent="0.35">
      <c r="A50" s="1" t="s">
        <v>32</v>
      </c>
      <c r="B50" s="1" t="s">
        <v>33</v>
      </c>
      <c r="C50" s="7">
        <v>1992</v>
      </c>
      <c r="D50" s="7" t="s">
        <v>35</v>
      </c>
      <c r="E50" s="1" t="s">
        <v>329</v>
      </c>
      <c r="F50" s="1" t="s">
        <v>304</v>
      </c>
      <c r="H50" s="7">
        <v>1989</v>
      </c>
      <c r="I50" s="1">
        <v>574</v>
      </c>
    </row>
    <row r="51" spans="1:9" hidden="1" x14ac:dyDescent="0.35">
      <c r="A51" s="1" t="s">
        <v>32</v>
      </c>
      <c r="B51" s="1" t="s">
        <v>33</v>
      </c>
      <c r="C51" s="7">
        <v>1992</v>
      </c>
      <c r="D51" s="7" t="s">
        <v>35</v>
      </c>
      <c r="E51" s="1" t="s">
        <v>329</v>
      </c>
      <c r="F51" s="1" t="s">
        <v>304</v>
      </c>
      <c r="H51" s="7">
        <v>1990</v>
      </c>
      <c r="I51" s="1">
        <v>573</v>
      </c>
    </row>
    <row r="52" spans="1:9" hidden="1" x14ac:dyDescent="0.35">
      <c r="A52" s="1" t="s">
        <v>32</v>
      </c>
      <c r="B52" s="1" t="s">
        <v>33</v>
      </c>
      <c r="C52" s="7">
        <v>1992</v>
      </c>
      <c r="D52" s="7" t="s">
        <v>35</v>
      </c>
      <c r="E52" s="1" t="s">
        <v>329</v>
      </c>
      <c r="F52" s="1" t="s">
        <v>305</v>
      </c>
      <c r="H52" s="7">
        <v>1986</v>
      </c>
      <c r="I52" s="1">
        <v>726</v>
      </c>
    </row>
    <row r="53" spans="1:9" hidden="1" x14ac:dyDescent="0.35">
      <c r="A53" s="1" t="s">
        <v>32</v>
      </c>
      <c r="B53" s="1" t="s">
        <v>33</v>
      </c>
      <c r="C53" s="7">
        <v>1992</v>
      </c>
      <c r="D53" s="7" t="s">
        <v>35</v>
      </c>
      <c r="E53" s="1" t="s">
        <v>329</v>
      </c>
      <c r="F53" s="1" t="s">
        <v>305</v>
      </c>
      <c r="H53" s="7">
        <v>1987</v>
      </c>
      <c r="I53" s="1">
        <v>716</v>
      </c>
    </row>
    <row r="54" spans="1:9" hidden="1" x14ac:dyDescent="0.35">
      <c r="A54" s="1" t="s">
        <v>32</v>
      </c>
      <c r="B54" s="1" t="s">
        <v>33</v>
      </c>
      <c r="C54" s="7">
        <v>1992</v>
      </c>
      <c r="D54" s="7" t="s">
        <v>35</v>
      </c>
      <c r="E54" s="1" t="s">
        <v>329</v>
      </c>
      <c r="F54" s="1" t="s">
        <v>305</v>
      </c>
      <c r="H54" s="7">
        <v>1988</v>
      </c>
      <c r="I54" s="1">
        <v>710</v>
      </c>
    </row>
    <row r="55" spans="1:9" hidden="1" x14ac:dyDescent="0.35">
      <c r="A55" s="1" t="s">
        <v>32</v>
      </c>
      <c r="B55" s="1" t="s">
        <v>33</v>
      </c>
      <c r="C55" s="7">
        <v>1992</v>
      </c>
      <c r="D55" s="7" t="s">
        <v>35</v>
      </c>
      <c r="E55" s="1" t="s">
        <v>329</v>
      </c>
      <c r="F55" s="1" t="s">
        <v>305</v>
      </c>
      <c r="H55" s="7">
        <v>1989</v>
      </c>
      <c r="I55" s="1">
        <v>705</v>
      </c>
    </row>
    <row r="56" spans="1:9" hidden="1" x14ac:dyDescent="0.35">
      <c r="A56" s="1" t="s">
        <v>32</v>
      </c>
      <c r="B56" s="1" t="s">
        <v>33</v>
      </c>
      <c r="C56" s="7">
        <v>1992</v>
      </c>
      <c r="D56" s="7" t="s">
        <v>35</v>
      </c>
      <c r="E56" s="1" t="s">
        <v>329</v>
      </c>
      <c r="F56" s="1" t="s">
        <v>305</v>
      </c>
      <c r="H56" s="7">
        <v>1990</v>
      </c>
      <c r="I56" s="1">
        <v>705</v>
      </c>
    </row>
    <row r="57" spans="1:9" hidden="1" x14ac:dyDescent="0.35">
      <c r="A57" s="1" t="s">
        <v>32</v>
      </c>
      <c r="B57" s="1" t="s">
        <v>33</v>
      </c>
      <c r="C57" s="7">
        <v>1992</v>
      </c>
      <c r="D57" s="7" t="s">
        <v>35</v>
      </c>
      <c r="E57" s="1" t="s">
        <v>329</v>
      </c>
      <c r="F57" s="1" t="s">
        <v>330</v>
      </c>
      <c r="H57" s="7">
        <v>1986</v>
      </c>
      <c r="I57" s="1">
        <v>50</v>
      </c>
    </row>
    <row r="58" spans="1:9" hidden="1" x14ac:dyDescent="0.35">
      <c r="A58" s="1" t="s">
        <v>32</v>
      </c>
      <c r="B58" s="1" t="s">
        <v>33</v>
      </c>
      <c r="C58" s="7">
        <v>1992</v>
      </c>
      <c r="D58" s="7" t="s">
        <v>35</v>
      </c>
      <c r="E58" s="1" t="s">
        <v>329</v>
      </c>
      <c r="F58" s="1" t="s">
        <v>330</v>
      </c>
      <c r="H58" s="7">
        <v>1987</v>
      </c>
      <c r="I58" s="1">
        <v>50</v>
      </c>
    </row>
    <row r="59" spans="1:9" hidden="1" x14ac:dyDescent="0.35">
      <c r="A59" s="1" t="s">
        <v>32</v>
      </c>
      <c r="B59" s="1" t="s">
        <v>33</v>
      </c>
      <c r="C59" s="7">
        <v>1992</v>
      </c>
      <c r="D59" s="7" t="s">
        <v>35</v>
      </c>
      <c r="E59" s="1" t="s">
        <v>329</v>
      </c>
      <c r="F59" s="1" t="s">
        <v>330</v>
      </c>
      <c r="H59" s="7">
        <v>1988</v>
      </c>
      <c r="I59" s="1">
        <v>50</v>
      </c>
    </row>
    <row r="60" spans="1:9" hidden="1" x14ac:dyDescent="0.35">
      <c r="A60" s="1" t="s">
        <v>32</v>
      </c>
      <c r="B60" s="1" t="s">
        <v>33</v>
      </c>
      <c r="C60" s="7">
        <v>1992</v>
      </c>
      <c r="D60" s="7" t="s">
        <v>35</v>
      </c>
      <c r="E60" s="1" t="s">
        <v>329</v>
      </c>
      <c r="F60" s="1" t="s">
        <v>330</v>
      </c>
      <c r="H60" s="7">
        <v>1989</v>
      </c>
      <c r="I60" s="1">
        <v>50</v>
      </c>
    </row>
    <row r="61" spans="1:9" hidden="1" x14ac:dyDescent="0.35">
      <c r="A61" s="1" t="s">
        <v>32</v>
      </c>
      <c r="B61" s="1" t="s">
        <v>33</v>
      </c>
      <c r="C61" s="7">
        <v>1992</v>
      </c>
      <c r="D61" s="7" t="s">
        <v>35</v>
      </c>
      <c r="E61" s="1" t="s">
        <v>329</v>
      </c>
      <c r="F61" s="1" t="s">
        <v>330</v>
      </c>
      <c r="H61" s="7">
        <v>1990</v>
      </c>
      <c r="I61" s="1">
        <v>49</v>
      </c>
    </row>
    <row r="62" spans="1:9" hidden="1" x14ac:dyDescent="0.35">
      <c r="A62" s="1" t="s">
        <v>32</v>
      </c>
      <c r="B62" s="1" t="s">
        <v>33</v>
      </c>
      <c r="C62" s="7">
        <v>1992</v>
      </c>
      <c r="D62" s="7" t="s">
        <v>35</v>
      </c>
      <c r="E62" s="1" t="s">
        <v>329</v>
      </c>
      <c r="F62" s="1" t="s">
        <v>306</v>
      </c>
      <c r="H62" s="7">
        <v>1986</v>
      </c>
      <c r="I62" s="1">
        <v>805</v>
      </c>
    </row>
    <row r="63" spans="1:9" hidden="1" x14ac:dyDescent="0.35">
      <c r="A63" s="1" t="s">
        <v>32</v>
      </c>
      <c r="B63" s="1" t="s">
        <v>33</v>
      </c>
      <c r="C63" s="7">
        <v>1992</v>
      </c>
      <c r="D63" s="7" t="s">
        <v>35</v>
      </c>
      <c r="E63" s="1" t="s">
        <v>329</v>
      </c>
      <c r="F63" s="1" t="s">
        <v>306</v>
      </c>
      <c r="H63" s="7">
        <v>1987</v>
      </c>
      <c r="I63" s="1">
        <v>807</v>
      </c>
    </row>
    <row r="64" spans="1:9" hidden="1" x14ac:dyDescent="0.35">
      <c r="A64" s="1" t="s">
        <v>32</v>
      </c>
      <c r="B64" s="1" t="s">
        <v>33</v>
      </c>
      <c r="C64" s="7">
        <v>1992</v>
      </c>
      <c r="D64" s="7" t="s">
        <v>35</v>
      </c>
      <c r="E64" s="1" t="s">
        <v>329</v>
      </c>
      <c r="F64" s="1" t="s">
        <v>306</v>
      </c>
      <c r="H64" s="7">
        <v>1988</v>
      </c>
      <c r="I64" s="1">
        <v>808</v>
      </c>
    </row>
    <row r="65" spans="1:9" hidden="1" x14ac:dyDescent="0.35">
      <c r="A65" s="1" t="s">
        <v>32</v>
      </c>
      <c r="B65" s="1" t="s">
        <v>33</v>
      </c>
      <c r="C65" s="7">
        <v>1992</v>
      </c>
      <c r="D65" s="7" t="s">
        <v>35</v>
      </c>
      <c r="E65" s="1" t="s">
        <v>329</v>
      </c>
      <c r="F65" s="1" t="s">
        <v>306</v>
      </c>
      <c r="H65" s="7">
        <v>1989</v>
      </c>
      <c r="I65" s="1">
        <v>807</v>
      </c>
    </row>
    <row r="66" spans="1:9" hidden="1" x14ac:dyDescent="0.35">
      <c r="A66" s="1" t="s">
        <v>32</v>
      </c>
      <c r="B66" s="1" t="s">
        <v>33</v>
      </c>
      <c r="C66" s="7">
        <v>1992</v>
      </c>
      <c r="D66" s="7" t="s">
        <v>35</v>
      </c>
      <c r="E66" s="1" t="s">
        <v>329</v>
      </c>
      <c r="F66" s="1" t="s">
        <v>306</v>
      </c>
      <c r="H66" s="7">
        <v>1990</v>
      </c>
      <c r="I66" s="1">
        <v>809</v>
      </c>
    </row>
    <row r="67" spans="1:9" hidden="1" x14ac:dyDescent="0.35">
      <c r="A67" s="1" t="s">
        <v>32</v>
      </c>
      <c r="B67" s="1" t="s">
        <v>33</v>
      </c>
      <c r="C67" s="7">
        <v>1992</v>
      </c>
      <c r="D67" s="7" t="s">
        <v>35</v>
      </c>
      <c r="E67" s="1" t="s">
        <v>329</v>
      </c>
      <c r="F67" s="1" t="s">
        <v>307</v>
      </c>
      <c r="H67" s="7">
        <v>1986</v>
      </c>
      <c r="I67" s="1">
        <v>255</v>
      </c>
    </row>
    <row r="68" spans="1:9" hidden="1" x14ac:dyDescent="0.35">
      <c r="A68" s="1" t="s">
        <v>32</v>
      </c>
      <c r="B68" s="1" t="s">
        <v>33</v>
      </c>
      <c r="C68" s="7">
        <v>1992</v>
      </c>
      <c r="D68" s="7" t="s">
        <v>35</v>
      </c>
      <c r="E68" s="1" t="s">
        <v>329</v>
      </c>
      <c r="F68" s="1" t="s">
        <v>307</v>
      </c>
      <c r="H68" s="7">
        <v>1987</v>
      </c>
      <c r="I68" s="1">
        <v>247</v>
      </c>
    </row>
    <row r="69" spans="1:9" hidden="1" x14ac:dyDescent="0.35">
      <c r="A69" s="1" t="s">
        <v>32</v>
      </c>
      <c r="B69" s="1" t="s">
        <v>33</v>
      </c>
      <c r="C69" s="7">
        <v>1992</v>
      </c>
      <c r="D69" s="7" t="s">
        <v>35</v>
      </c>
      <c r="E69" s="1" t="s">
        <v>329</v>
      </c>
      <c r="F69" s="1" t="s">
        <v>307</v>
      </c>
      <c r="H69" s="7">
        <v>1988</v>
      </c>
      <c r="I69" s="1">
        <v>242</v>
      </c>
    </row>
    <row r="70" spans="1:9" hidden="1" x14ac:dyDescent="0.35">
      <c r="A70" s="1" t="s">
        <v>32</v>
      </c>
      <c r="B70" s="1" t="s">
        <v>33</v>
      </c>
      <c r="C70" s="7">
        <v>1992</v>
      </c>
      <c r="D70" s="7" t="s">
        <v>35</v>
      </c>
      <c r="E70" s="1" t="s">
        <v>329</v>
      </c>
      <c r="F70" s="1" t="s">
        <v>307</v>
      </c>
      <c r="H70" s="7">
        <v>1989</v>
      </c>
      <c r="I70" s="1">
        <v>242</v>
      </c>
    </row>
    <row r="71" spans="1:9" hidden="1" x14ac:dyDescent="0.35">
      <c r="A71" s="1" t="s">
        <v>32</v>
      </c>
      <c r="B71" s="1" t="s">
        <v>33</v>
      </c>
      <c r="C71" s="7">
        <v>1992</v>
      </c>
      <c r="D71" s="7" t="s">
        <v>35</v>
      </c>
      <c r="E71" s="1" t="s">
        <v>329</v>
      </c>
      <c r="F71" s="1" t="s">
        <v>307</v>
      </c>
      <c r="H71" s="7">
        <v>1990</v>
      </c>
      <c r="I71" s="1">
        <v>240</v>
      </c>
    </row>
    <row r="72" spans="1:9" hidden="1" x14ac:dyDescent="0.35">
      <c r="A72" s="1" t="s">
        <v>32</v>
      </c>
      <c r="B72" s="1" t="s">
        <v>33</v>
      </c>
      <c r="C72" s="7">
        <v>1992</v>
      </c>
      <c r="D72" s="7" t="s">
        <v>35</v>
      </c>
      <c r="E72" s="1" t="s">
        <v>329</v>
      </c>
      <c r="F72" s="1" t="s">
        <v>300</v>
      </c>
      <c r="H72" s="7">
        <v>1986</v>
      </c>
      <c r="I72" s="1">
        <v>11436</v>
      </c>
    </row>
    <row r="73" spans="1:9" hidden="1" x14ac:dyDescent="0.35">
      <c r="A73" s="1" t="s">
        <v>32</v>
      </c>
      <c r="B73" s="1" t="s">
        <v>33</v>
      </c>
      <c r="C73" s="7">
        <v>1992</v>
      </c>
      <c r="D73" s="7" t="s">
        <v>35</v>
      </c>
      <c r="E73" s="1" t="s">
        <v>329</v>
      </c>
      <c r="F73" s="1" t="s">
        <v>300</v>
      </c>
      <c r="H73" s="7">
        <v>1987</v>
      </c>
      <c r="I73" s="1">
        <v>11315</v>
      </c>
    </row>
    <row r="74" spans="1:9" hidden="1" x14ac:dyDescent="0.35">
      <c r="A74" s="1" t="s">
        <v>32</v>
      </c>
      <c r="B74" s="1" t="s">
        <v>33</v>
      </c>
      <c r="C74" s="7">
        <v>1992</v>
      </c>
      <c r="D74" s="7" t="s">
        <v>35</v>
      </c>
      <c r="E74" s="1" t="s">
        <v>329</v>
      </c>
      <c r="F74" s="1" t="s">
        <v>300</v>
      </c>
      <c r="H74" s="7">
        <v>1988</v>
      </c>
      <c r="I74" s="1">
        <v>11203</v>
      </c>
    </row>
    <row r="75" spans="1:9" hidden="1" x14ac:dyDescent="0.35">
      <c r="A75" s="1" t="s">
        <v>32</v>
      </c>
      <c r="B75" s="1" t="s">
        <v>33</v>
      </c>
      <c r="C75" s="7">
        <v>1992</v>
      </c>
      <c r="D75" s="7" t="s">
        <v>35</v>
      </c>
      <c r="E75" s="1" t="s">
        <v>329</v>
      </c>
      <c r="F75" s="1" t="s">
        <v>300</v>
      </c>
      <c r="H75" s="7">
        <v>1989</v>
      </c>
      <c r="I75" s="1">
        <v>11101</v>
      </c>
    </row>
    <row r="76" spans="1:9" hidden="1" x14ac:dyDescent="0.35">
      <c r="A76" s="1" t="s">
        <v>32</v>
      </c>
      <c r="B76" s="1" t="s">
        <v>33</v>
      </c>
      <c r="C76" s="7">
        <v>1992</v>
      </c>
      <c r="D76" s="7" t="s">
        <v>35</v>
      </c>
      <c r="E76" s="1" t="s">
        <v>329</v>
      </c>
      <c r="F76" s="1" t="s">
        <v>300</v>
      </c>
      <c r="H76" s="7">
        <v>1990</v>
      </c>
      <c r="I76" s="1">
        <v>11017</v>
      </c>
    </row>
    <row r="77" spans="1:9" hidden="1" x14ac:dyDescent="0.35">
      <c r="A77" s="1" t="s">
        <v>32</v>
      </c>
      <c r="B77" s="1" t="s">
        <v>33</v>
      </c>
      <c r="C77" s="7">
        <v>1992</v>
      </c>
      <c r="D77" s="7" t="s">
        <v>35</v>
      </c>
      <c r="E77" s="1" t="s">
        <v>329</v>
      </c>
      <c r="F77" s="1" t="s">
        <v>308</v>
      </c>
      <c r="H77" s="7">
        <v>1986</v>
      </c>
      <c r="I77" s="1">
        <v>362</v>
      </c>
    </row>
    <row r="78" spans="1:9" hidden="1" x14ac:dyDescent="0.35">
      <c r="A78" s="1" t="s">
        <v>32</v>
      </c>
      <c r="B78" s="1" t="s">
        <v>33</v>
      </c>
      <c r="C78" s="7">
        <v>1992</v>
      </c>
      <c r="D78" s="7" t="s">
        <v>35</v>
      </c>
      <c r="E78" s="1" t="s">
        <v>329</v>
      </c>
      <c r="F78" s="1" t="s">
        <v>308</v>
      </c>
      <c r="H78" s="7">
        <v>1987</v>
      </c>
      <c r="I78" s="1">
        <v>362</v>
      </c>
    </row>
    <row r="79" spans="1:9" hidden="1" x14ac:dyDescent="0.35">
      <c r="A79" s="1" t="s">
        <v>32</v>
      </c>
      <c r="B79" s="1" t="s">
        <v>33</v>
      </c>
      <c r="C79" s="7">
        <v>1992</v>
      </c>
      <c r="D79" s="7" t="s">
        <v>35</v>
      </c>
      <c r="E79" s="1" t="s">
        <v>329</v>
      </c>
      <c r="F79" s="1" t="s">
        <v>308</v>
      </c>
      <c r="H79" s="7">
        <v>1988</v>
      </c>
      <c r="I79" s="1">
        <v>360</v>
      </c>
    </row>
    <row r="80" spans="1:9" hidden="1" x14ac:dyDescent="0.35">
      <c r="A80" s="1" t="s">
        <v>32</v>
      </c>
      <c r="B80" s="1" t="s">
        <v>33</v>
      </c>
      <c r="C80" s="7">
        <v>1992</v>
      </c>
      <c r="D80" s="7" t="s">
        <v>35</v>
      </c>
      <c r="E80" s="1" t="s">
        <v>329</v>
      </c>
      <c r="F80" s="1" t="s">
        <v>308</v>
      </c>
      <c r="H80" s="7">
        <v>1989</v>
      </c>
      <c r="I80" s="1">
        <v>356</v>
      </c>
    </row>
    <row r="81" spans="1:9" hidden="1" x14ac:dyDescent="0.35">
      <c r="A81" s="1" t="s">
        <v>32</v>
      </c>
      <c r="B81" s="1" t="s">
        <v>33</v>
      </c>
      <c r="C81" s="7">
        <v>1992</v>
      </c>
      <c r="D81" s="7" t="s">
        <v>35</v>
      </c>
      <c r="E81" s="1" t="s">
        <v>329</v>
      </c>
      <c r="F81" s="1" t="s">
        <v>308</v>
      </c>
      <c r="H81" s="7">
        <v>1990</v>
      </c>
      <c r="I81" s="1">
        <v>355</v>
      </c>
    </row>
    <row r="82" spans="1:9" hidden="1" x14ac:dyDescent="0.35">
      <c r="A82" s="1" t="s">
        <v>32</v>
      </c>
      <c r="B82" s="1" t="s">
        <v>33</v>
      </c>
      <c r="C82" s="7">
        <v>1992</v>
      </c>
      <c r="D82" s="7" t="s">
        <v>35</v>
      </c>
      <c r="E82" s="1" t="s">
        <v>329</v>
      </c>
      <c r="F82" s="1" t="s">
        <v>311</v>
      </c>
      <c r="H82" s="7">
        <v>1986</v>
      </c>
      <c r="I82" s="1">
        <v>1351</v>
      </c>
    </row>
    <row r="83" spans="1:9" hidden="1" x14ac:dyDescent="0.35">
      <c r="A83" s="1" t="s">
        <v>32</v>
      </c>
      <c r="B83" s="1" t="s">
        <v>33</v>
      </c>
      <c r="C83" s="7">
        <v>1992</v>
      </c>
      <c r="D83" s="7" t="s">
        <v>35</v>
      </c>
      <c r="E83" s="1" t="s">
        <v>329</v>
      </c>
      <c r="F83" s="1" t="s">
        <v>311</v>
      </c>
      <c r="H83" s="7">
        <v>1987</v>
      </c>
      <c r="I83" s="1">
        <v>1361</v>
      </c>
    </row>
    <row r="84" spans="1:9" hidden="1" x14ac:dyDescent="0.35">
      <c r="A84" s="1" t="s">
        <v>32</v>
      </c>
      <c r="B84" s="1" t="s">
        <v>33</v>
      </c>
      <c r="C84" s="7">
        <v>1992</v>
      </c>
      <c r="D84" s="7" t="s">
        <v>35</v>
      </c>
      <c r="E84" s="1" t="s">
        <v>329</v>
      </c>
      <c r="F84" s="1" t="s">
        <v>311</v>
      </c>
      <c r="H84" s="7">
        <v>1988</v>
      </c>
      <c r="I84" s="1">
        <v>1372</v>
      </c>
    </row>
    <row r="85" spans="1:9" hidden="1" x14ac:dyDescent="0.35">
      <c r="A85" s="1" t="s">
        <v>32</v>
      </c>
      <c r="B85" s="1" t="s">
        <v>33</v>
      </c>
      <c r="C85" s="7">
        <v>1992</v>
      </c>
      <c r="D85" s="7" t="s">
        <v>35</v>
      </c>
      <c r="E85" s="1" t="s">
        <v>329</v>
      </c>
      <c r="F85" s="1" t="s">
        <v>311</v>
      </c>
      <c r="H85" s="7">
        <v>1989</v>
      </c>
      <c r="I85" s="1">
        <v>1369</v>
      </c>
    </row>
    <row r="86" spans="1:9" hidden="1" x14ac:dyDescent="0.35">
      <c r="A86" s="1" t="s">
        <v>32</v>
      </c>
      <c r="B86" s="1" t="s">
        <v>33</v>
      </c>
      <c r="C86" s="7">
        <v>1992</v>
      </c>
      <c r="D86" s="7" t="s">
        <v>35</v>
      </c>
      <c r="E86" s="1" t="s">
        <v>329</v>
      </c>
      <c r="F86" s="1" t="s">
        <v>311</v>
      </c>
      <c r="H86" s="7">
        <v>1990</v>
      </c>
      <c r="I86" s="1">
        <v>1370</v>
      </c>
    </row>
    <row r="87" spans="1:9" hidden="1" x14ac:dyDescent="0.35">
      <c r="A87" s="1" t="s">
        <v>32</v>
      </c>
      <c r="B87" s="1" t="s">
        <v>33</v>
      </c>
      <c r="C87" s="7">
        <v>1992</v>
      </c>
      <c r="D87" s="7" t="s">
        <v>35</v>
      </c>
      <c r="E87" s="1" t="s">
        <v>329</v>
      </c>
      <c r="F87" s="1" t="s">
        <v>312</v>
      </c>
      <c r="H87" s="7">
        <v>1986</v>
      </c>
      <c r="I87" s="1">
        <v>319</v>
      </c>
    </row>
    <row r="88" spans="1:9" hidden="1" x14ac:dyDescent="0.35">
      <c r="A88" s="1" t="s">
        <v>32</v>
      </c>
      <c r="B88" s="1" t="s">
        <v>33</v>
      </c>
      <c r="C88" s="7">
        <v>1992</v>
      </c>
      <c r="D88" s="7" t="s">
        <v>35</v>
      </c>
      <c r="E88" s="1" t="s">
        <v>329</v>
      </c>
      <c r="F88" s="1" t="s">
        <v>312</v>
      </c>
      <c r="H88" s="7">
        <v>1987</v>
      </c>
      <c r="I88" s="1">
        <v>318</v>
      </c>
    </row>
    <row r="89" spans="1:9" hidden="1" x14ac:dyDescent="0.35">
      <c r="A89" s="1" t="s">
        <v>32</v>
      </c>
      <c r="B89" s="1" t="s">
        <v>33</v>
      </c>
      <c r="C89" s="7">
        <v>1992</v>
      </c>
      <c r="D89" s="7" t="s">
        <v>35</v>
      </c>
      <c r="E89" s="1" t="s">
        <v>329</v>
      </c>
      <c r="F89" s="1" t="s">
        <v>312</v>
      </c>
      <c r="H89" s="7">
        <v>1988</v>
      </c>
      <c r="I89" s="1">
        <v>318</v>
      </c>
    </row>
    <row r="90" spans="1:9" hidden="1" x14ac:dyDescent="0.35">
      <c r="A90" s="1" t="s">
        <v>32</v>
      </c>
      <c r="B90" s="1" t="s">
        <v>33</v>
      </c>
      <c r="C90" s="7">
        <v>1992</v>
      </c>
      <c r="D90" s="7" t="s">
        <v>35</v>
      </c>
      <c r="E90" s="1" t="s">
        <v>329</v>
      </c>
      <c r="F90" s="1" t="s">
        <v>312</v>
      </c>
      <c r="H90" s="7">
        <v>1989</v>
      </c>
      <c r="I90" s="1">
        <v>320</v>
      </c>
    </row>
    <row r="91" spans="1:9" hidden="1" x14ac:dyDescent="0.35">
      <c r="A91" s="1" t="s">
        <v>32</v>
      </c>
      <c r="B91" s="1" t="s">
        <v>33</v>
      </c>
      <c r="C91" s="7">
        <v>1992</v>
      </c>
      <c r="D91" s="7" t="s">
        <v>35</v>
      </c>
      <c r="E91" s="1" t="s">
        <v>329</v>
      </c>
      <c r="F91" s="1" t="s">
        <v>312</v>
      </c>
      <c r="H91" s="7">
        <v>1990</v>
      </c>
      <c r="I91" s="1">
        <v>321</v>
      </c>
    </row>
    <row r="92" spans="1:9" hidden="1" x14ac:dyDescent="0.35">
      <c r="A92" s="1" t="s">
        <v>32</v>
      </c>
      <c r="B92" s="1" t="s">
        <v>33</v>
      </c>
      <c r="C92" s="7">
        <v>1992</v>
      </c>
      <c r="D92" s="7" t="s">
        <v>35</v>
      </c>
      <c r="E92" s="1" t="s">
        <v>329</v>
      </c>
      <c r="F92" s="1" t="s">
        <v>309</v>
      </c>
      <c r="H92" s="7">
        <v>1986</v>
      </c>
      <c r="I92" s="1">
        <v>929</v>
      </c>
    </row>
    <row r="93" spans="1:9" hidden="1" x14ac:dyDescent="0.35">
      <c r="A93" s="1" t="s">
        <v>32</v>
      </c>
      <c r="B93" s="1" t="s">
        <v>33</v>
      </c>
      <c r="C93" s="7">
        <v>1992</v>
      </c>
      <c r="D93" s="7" t="s">
        <v>35</v>
      </c>
      <c r="E93" s="1" t="s">
        <v>329</v>
      </c>
      <c r="F93" s="1" t="s">
        <v>309</v>
      </c>
      <c r="H93" s="7">
        <v>1987</v>
      </c>
      <c r="I93" s="1">
        <v>928</v>
      </c>
    </row>
    <row r="94" spans="1:9" hidden="1" x14ac:dyDescent="0.35">
      <c r="A94" s="1" t="s">
        <v>32</v>
      </c>
      <c r="B94" s="1" t="s">
        <v>33</v>
      </c>
      <c r="C94" s="7">
        <v>1992</v>
      </c>
      <c r="D94" s="7" t="s">
        <v>35</v>
      </c>
      <c r="E94" s="1" t="s">
        <v>329</v>
      </c>
      <c r="F94" s="1" t="s">
        <v>309</v>
      </c>
      <c r="H94" s="7">
        <v>1988</v>
      </c>
      <c r="I94" s="1">
        <v>931</v>
      </c>
    </row>
    <row r="95" spans="1:9" hidden="1" x14ac:dyDescent="0.35">
      <c r="A95" s="1" t="s">
        <v>32</v>
      </c>
      <c r="B95" s="1" t="s">
        <v>33</v>
      </c>
      <c r="C95" s="7">
        <v>1992</v>
      </c>
      <c r="D95" s="7" t="s">
        <v>35</v>
      </c>
      <c r="E95" s="1" t="s">
        <v>329</v>
      </c>
      <c r="F95" s="1" t="s">
        <v>309</v>
      </c>
      <c r="H95" s="7">
        <v>1989</v>
      </c>
      <c r="I95" s="1">
        <v>932</v>
      </c>
    </row>
    <row r="96" spans="1:9" hidden="1" x14ac:dyDescent="0.35">
      <c r="A96" s="1" t="s">
        <v>32</v>
      </c>
      <c r="B96" s="1" t="s">
        <v>33</v>
      </c>
      <c r="C96" s="7">
        <v>1992</v>
      </c>
      <c r="D96" s="7" t="s">
        <v>35</v>
      </c>
      <c r="E96" s="1" t="s">
        <v>329</v>
      </c>
      <c r="F96" s="1" t="s">
        <v>309</v>
      </c>
      <c r="H96" s="7">
        <v>1990</v>
      </c>
      <c r="I96" s="1">
        <v>932</v>
      </c>
    </row>
    <row r="97" spans="1:9" hidden="1" x14ac:dyDescent="0.35">
      <c r="A97" s="1" t="s">
        <v>32</v>
      </c>
      <c r="B97" s="1" t="s">
        <v>33</v>
      </c>
      <c r="C97" s="7">
        <v>1992</v>
      </c>
      <c r="D97" s="7" t="s">
        <v>35</v>
      </c>
      <c r="E97" s="1" t="s">
        <v>329</v>
      </c>
      <c r="F97" s="1" t="s">
        <v>313</v>
      </c>
      <c r="H97" s="7">
        <v>1986</v>
      </c>
      <c r="I97" s="1">
        <v>619</v>
      </c>
    </row>
    <row r="98" spans="1:9" hidden="1" x14ac:dyDescent="0.35">
      <c r="A98" s="1" t="s">
        <v>32</v>
      </c>
      <c r="B98" s="1" t="s">
        <v>33</v>
      </c>
      <c r="C98" s="7">
        <v>1992</v>
      </c>
      <c r="D98" s="7" t="s">
        <v>35</v>
      </c>
      <c r="E98" s="1" t="s">
        <v>329</v>
      </c>
      <c r="F98" s="1" t="s">
        <v>313</v>
      </c>
      <c r="H98" s="7">
        <v>1987</v>
      </c>
      <c r="I98" s="1">
        <v>617</v>
      </c>
    </row>
    <row r="99" spans="1:9" hidden="1" x14ac:dyDescent="0.35">
      <c r="A99" s="1" t="s">
        <v>32</v>
      </c>
      <c r="B99" s="1" t="s">
        <v>33</v>
      </c>
      <c r="C99" s="7">
        <v>1992</v>
      </c>
      <c r="D99" s="7" t="s">
        <v>35</v>
      </c>
      <c r="E99" s="1" t="s">
        <v>329</v>
      </c>
      <c r="F99" s="1" t="s">
        <v>313</v>
      </c>
      <c r="H99" s="7">
        <v>1988</v>
      </c>
      <c r="I99" s="1">
        <v>619</v>
      </c>
    </row>
    <row r="100" spans="1:9" hidden="1" x14ac:dyDescent="0.35">
      <c r="A100" s="1" t="s">
        <v>32</v>
      </c>
      <c r="B100" s="1" t="s">
        <v>33</v>
      </c>
      <c r="C100" s="7">
        <v>1992</v>
      </c>
      <c r="D100" s="7" t="s">
        <v>35</v>
      </c>
      <c r="E100" s="1" t="s">
        <v>329</v>
      </c>
      <c r="F100" s="1" t="s">
        <v>313</v>
      </c>
      <c r="H100" s="7">
        <v>1989</v>
      </c>
      <c r="I100" s="1">
        <v>622</v>
      </c>
    </row>
    <row r="101" spans="1:9" hidden="1" x14ac:dyDescent="0.35">
      <c r="A101" s="1" t="s">
        <v>32</v>
      </c>
      <c r="B101" s="1" t="s">
        <v>33</v>
      </c>
      <c r="C101" s="7">
        <v>1992</v>
      </c>
      <c r="D101" s="7" t="s">
        <v>35</v>
      </c>
      <c r="E101" s="1" t="s">
        <v>329</v>
      </c>
      <c r="F101" s="1" t="s">
        <v>313</v>
      </c>
      <c r="H101" s="7">
        <v>1990</v>
      </c>
      <c r="I101" s="1">
        <v>620</v>
      </c>
    </row>
    <row r="102" spans="1:9" hidden="1" x14ac:dyDescent="0.35">
      <c r="A102" s="1" t="s">
        <v>32</v>
      </c>
      <c r="B102" s="1" t="s">
        <v>33</v>
      </c>
      <c r="C102" s="7">
        <v>1992</v>
      </c>
      <c r="D102" s="7" t="s">
        <v>35</v>
      </c>
      <c r="E102" s="1" t="s">
        <v>329</v>
      </c>
      <c r="F102" s="1" t="s">
        <v>314</v>
      </c>
      <c r="H102" s="7">
        <v>1986</v>
      </c>
      <c r="I102" s="1">
        <v>1602</v>
      </c>
    </row>
    <row r="103" spans="1:9" hidden="1" x14ac:dyDescent="0.35">
      <c r="A103" s="1" t="s">
        <v>32</v>
      </c>
      <c r="B103" s="1" t="s">
        <v>33</v>
      </c>
      <c r="C103" s="7">
        <v>1992</v>
      </c>
      <c r="D103" s="7" t="s">
        <v>35</v>
      </c>
      <c r="E103" s="1" t="s">
        <v>329</v>
      </c>
      <c r="F103" s="1" t="s">
        <v>314</v>
      </c>
      <c r="H103" s="7">
        <v>1987</v>
      </c>
      <c r="I103" s="1">
        <v>1613</v>
      </c>
    </row>
    <row r="104" spans="1:9" hidden="1" x14ac:dyDescent="0.35">
      <c r="A104" s="1" t="s">
        <v>32</v>
      </c>
      <c r="B104" s="1" t="s">
        <v>33</v>
      </c>
      <c r="C104" s="7">
        <v>1992</v>
      </c>
      <c r="D104" s="7" t="s">
        <v>35</v>
      </c>
      <c r="E104" s="1" t="s">
        <v>329</v>
      </c>
      <c r="F104" s="1" t="s">
        <v>314</v>
      </c>
      <c r="H104" s="7">
        <v>1988</v>
      </c>
      <c r="I104" s="1">
        <v>1618</v>
      </c>
    </row>
    <row r="105" spans="1:9" hidden="1" x14ac:dyDescent="0.35">
      <c r="A105" s="1" t="s">
        <v>32</v>
      </c>
      <c r="B105" s="1" t="s">
        <v>33</v>
      </c>
      <c r="C105" s="7">
        <v>1992</v>
      </c>
      <c r="D105" s="7" t="s">
        <v>35</v>
      </c>
      <c r="E105" s="1" t="s">
        <v>329</v>
      </c>
      <c r="F105" s="1" t="s">
        <v>314</v>
      </c>
      <c r="H105" s="7">
        <v>1989</v>
      </c>
      <c r="I105" s="1">
        <v>1614</v>
      </c>
    </row>
    <row r="106" spans="1:9" hidden="1" x14ac:dyDescent="0.35">
      <c r="A106" s="1" t="s">
        <v>32</v>
      </c>
      <c r="B106" s="1" t="s">
        <v>33</v>
      </c>
      <c r="C106" s="7">
        <v>1992</v>
      </c>
      <c r="D106" s="7" t="s">
        <v>35</v>
      </c>
      <c r="E106" s="1" t="s">
        <v>329</v>
      </c>
      <c r="F106" s="1" t="s">
        <v>314</v>
      </c>
      <c r="H106" s="7">
        <v>1990</v>
      </c>
      <c r="I106" s="1">
        <v>2040</v>
      </c>
    </row>
    <row r="107" spans="1:9" hidden="1" x14ac:dyDescent="0.35">
      <c r="A107" s="1" t="s">
        <v>32</v>
      </c>
      <c r="B107" s="1" t="s">
        <v>33</v>
      </c>
      <c r="C107" s="7">
        <v>1992</v>
      </c>
      <c r="D107" s="7" t="s">
        <v>35</v>
      </c>
      <c r="E107" s="1" t="s">
        <v>329</v>
      </c>
      <c r="F107" s="1" t="s">
        <v>310</v>
      </c>
      <c r="H107" s="7">
        <v>1986</v>
      </c>
      <c r="I107" s="1">
        <v>2214</v>
      </c>
    </row>
    <row r="108" spans="1:9" hidden="1" x14ac:dyDescent="0.35">
      <c r="A108" s="1" t="s">
        <v>32</v>
      </c>
      <c r="B108" s="1" t="s">
        <v>33</v>
      </c>
      <c r="C108" s="7">
        <v>1992</v>
      </c>
      <c r="D108" s="7" t="s">
        <v>35</v>
      </c>
      <c r="E108" s="1" t="s">
        <v>329</v>
      </c>
      <c r="F108" s="1" t="s">
        <v>310</v>
      </c>
      <c r="H108" s="7">
        <v>1987</v>
      </c>
      <c r="I108" s="1">
        <v>2220</v>
      </c>
    </row>
    <row r="109" spans="1:9" hidden="1" x14ac:dyDescent="0.35">
      <c r="A109" s="1" t="s">
        <v>32</v>
      </c>
      <c r="B109" s="1" t="s">
        <v>33</v>
      </c>
      <c r="C109" s="7">
        <v>1992</v>
      </c>
      <c r="D109" s="7" t="s">
        <v>35</v>
      </c>
      <c r="E109" s="1" t="s">
        <v>329</v>
      </c>
      <c r="F109" s="1" t="s">
        <v>310</v>
      </c>
      <c r="H109" s="7">
        <v>1988</v>
      </c>
      <c r="I109" s="1">
        <v>2224</v>
      </c>
    </row>
    <row r="110" spans="1:9" hidden="1" x14ac:dyDescent="0.35">
      <c r="A110" s="1" t="s">
        <v>32</v>
      </c>
      <c r="B110" s="1" t="s">
        <v>33</v>
      </c>
      <c r="C110" s="7">
        <v>1992</v>
      </c>
      <c r="D110" s="7" t="s">
        <v>35</v>
      </c>
      <c r="E110" s="1" t="s">
        <v>329</v>
      </c>
      <c r="F110" s="1" t="s">
        <v>310</v>
      </c>
      <c r="H110" s="7">
        <v>1989</v>
      </c>
      <c r="I110" s="1">
        <v>2233</v>
      </c>
    </row>
    <row r="111" spans="1:9" hidden="1" x14ac:dyDescent="0.35">
      <c r="A111" s="1" t="s">
        <v>32</v>
      </c>
      <c r="B111" s="1" t="s">
        <v>33</v>
      </c>
      <c r="C111" s="7">
        <v>1992</v>
      </c>
      <c r="D111" s="7" t="s">
        <v>35</v>
      </c>
      <c r="E111" s="1" t="s">
        <v>329</v>
      </c>
      <c r="F111" s="1" t="s">
        <v>310</v>
      </c>
      <c r="H111" s="7">
        <v>1990</v>
      </c>
      <c r="I111" s="1">
        <v>2246</v>
      </c>
    </row>
    <row r="112" spans="1:9" hidden="1" x14ac:dyDescent="0.35">
      <c r="A112" s="1" t="s">
        <v>32</v>
      </c>
      <c r="B112" s="1" t="s">
        <v>33</v>
      </c>
      <c r="C112" s="7">
        <v>1992</v>
      </c>
      <c r="D112" s="7" t="s">
        <v>35</v>
      </c>
      <c r="E112" s="1" t="s">
        <v>329</v>
      </c>
      <c r="F112" s="1" t="s">
        <v>315</v>
      </c>
      <c r="H112" s="7">
        <v>1986</v>
      </c>
      <c r="I112" s="1">
        <v>295</v>
      </c>
    </row>
    <row r="113" spans="1:9" hidden="1" x14ac:dyDescent="0.35">
      <c r="A113" s="1" t="s">
        <v>32</v>
      </c>
      <c r="B113" s="1" t="s">
        <v>33</v>
      </c>
      <c r="C113" s="7">
        <v>1992</v>
      </c>
      <c r="D113" s="7" t="s">
        <v>35</v>
      </c>
      <c r="E113" s="1" t="s">
        <v>329</v>
      </c>
      <c r="F113" s="1" t="s">
        <v>315</v>
      </c>
      <c r="H113" s="7">
        <v>1987</v>
      </c>
      <c r="I113" s="1">
        <v>298</v>
      </c>
    </row>
    <row r="114" spans="1:9" hidden="1" x14ac:dyDescent="0.35">
      <c r="A114" s="1" t="s">
        <v>32</v>
      </c>
      <c r="B114" s="1" t="s">
        <v>33</v>
      </c>
      <c r="C114" s="7">
        <v>1992</v>
      </c>
      <c r="D114" s="7" t="s">
        <v>35</v>
      </c>
      <c r="E114" s="1" t="s">
        <v>329</v>
      </c>
      <c r="F114" s="1" t="s">
        <v>315</v>
      </c>
      <c r="H114" s="7">
        <v>1988</v>
      </c>
      <c r="I114" s="1">
        <v>311</v>
      </c>
    </row>
    <row r="115" spans="1:9" hidden="1" x14ac:dyDescent="0.35">
      <c r="A115" s="1" t="s">
        <v>32</v>
      </c>
      <c r="B115" s="1" t="s">
        <v>33</v>
      </c>
      <c r="C115" s="7">
        <v>1992</v>
      </c>
      <c r="D115" s="7" t="s">
        <v>35</v>
      </c>
      <c r="E115" s="1" t="s">
        <v>329</v>
      </c>
      <c r="F115" s="1" t="s">
        <v>315</v>
      </c>
      <c r="H115" s="7">
        <v>1989</v>
      </c>
      <c r="I115" s="1">
        <v>311</v>
      </c>
    </row>
    <row r="116" spans="1:9" hidden="1" x14ac:dyDescent="0.35">
      <c r="A116" s="1" t="s">
        <v>32</v>
      </c>
      <c r="B116" s="1" t="s">
        <v>33</v>
      </c>
      <c r="C116" s="7">
        <v>1992</v>
      </c>
      <c r="D116" s="7" t="s">
        <v>35</v>
      </c>
      <c r="E116" s="1" t="s">
        <v>329</v>
      </c>
      <c r="F116" s="1" t="s">
        <v>315</v>
      </c>
      <c r="H116" s="7">
        <v>1990</v>
      </c>
      <c r="I116" s="1">
        <v>331</v>
      </c>
    </row>
    <row r="117" spans="1:9" hidden="1" x14ac:dyDescent="0.35">
      <c r="A117" s="1" t="s">
        <v>32</v>
      </c>
      <c r="B117" s="1" t="s">
        <v>33</v>
      </c>
      <c r="C117" s="7">
        <v>1998</v>
      </c>
      <c r="D117" s="7" t="s">
        <v>35</v>
      </c>
      <c r="E117" s="1" t="s">
        <v>320</v>
      </c>
      <c r="F117" s="1" t="s">
        <v>321</v>
      </c>
      <c r="H117" s="7">
        <v>1992</v>
      </c>
      <c r="I117" s="1">
        <v>20849</v>
      </c>
    </row>
    <row r="118" spans="1:9" hidden="1" x14ac:dyDescent="0.35">
      <c r="A118" s="1" t="s">
        <v>32</v>
      </c>
      <c r="B118" s="1" t="s">
        <v>33</v>
      </c>
      <c r="C118" s="7">
        <v>1998</v>
      </c>
      <c r="D118" s="7" t="s">
        <v>35</v>
      </c>
      <c r="E118" s="1" t="s">
        <v>320</v>
      </c>
      <c r="F118" s="1" t="s">
        <v>321</v>
      </c>
      <c r="H118" s="7">
        <v>1993</v>
      </c>
      <c r="I118" s="1">
        <v>20848</v>
      </c>
    </row>
    <row r="119" spans="1:9" hidden="1" x14ac:dyDescent="0.35">
      <c r="A119" s="1" t="s">
        <v>32</v>
      </c>
      <c r="B119" s="1" t="s">
        <v>33</v>
      </c>
      <c r="C119" s="7">
        <v>1998</v>
      </c>
      <c r="D119" s="7" t="s">
        <v>35</v>
      </c>
      <c r="E119" s="1" t="s">
        <v>320</v>
      </c>
      <c r="F119" s="1" t="s">
        <v>321</v>
      </c>
      <c r="H119" s="7">
        <v>1994</v>
      </c>
      <c r="I119" s="1">
        <v>20837</v>
      </c>
    </row>
    <row r="120" spans="1:9" hidden="1" x14ac:dyDescent="0.35">
      <c r="A120" s="1" t="s">
        <v>32</v>
      </c>
      <c r="B120" s="1" t="s">
        <v>33</v>
      </c>
      <c r="C120" s="7">
        <v>1998</v>
      </c>
      <c r="D120" s="7" t="s">
        <v>35</v>
      </c>
      <c r="E120" s="1" t="s">
        <v>320</v>
      </c>
      <c r="F120" s="1" t="s">
        <v>321</v>
      </c>
      <c r="H120" s="7">
        <v>1995</v>
      </c>
      <c r="I120" s="1">
        <v>20822</v>
      </c>
    </row>
    <row r="121" spans="1:9" hidden="1" x14ac:dyDescent="0.35">
      <c r="A121" s="1" t="s">
        <v>32</v>
      </c>
      <c r="B121" s="1" t="s">
        <v>33</v>
      </c>
      <c r="C121" s="7">
        <v>1998</v>
      </c>
      <c r="D121" s="7" t="s">
        <v>35</v>
      </c>
      <c r="E121" s="1" t="s">
        <v>320</v>
      </c>
      <c r="F121" s="1" t="s">
        <v>321</v>
      </c>
      <c r="H121" s="7">
        <v>1996</v>
      </c>
      <c r="I121" s="1">
        <v>20787</v>
      </c>
    </row>
    <row r="122" spans="1:9" x14ac:dyDescent="0.35">
      <c r="A122" s="1" t="s">
        <v>32</v>
      </c>
      <c r="B122" s="1" t="s">
        <v>33</v>
      </c>
      <c r="C122" s="7">
        <v>1998</v>
      </c>
      <c r="D122" s="7" t="s">
        <v>35</v>
      </c>
      <c r="E122" s="1" t="s">
        <v>320</v>
      </c>
      <c r="F122" s="1" t="s">
        <v>322</v>
      </c>
      <c r="H122" s="7">
        <v>1992</v>
      </c>
      <c r="I122" s="1">
        <v>1203</v>
      </c>
    </row>
    <row r="123" spans="1:9" x14ac:dyDescent="0.35">
      <c r="A123" s="1" t="s">
        <v>32</v>
      </c>
      <c r="B123" s="1" t="s">
        <v>33</v>
      </c>
      <c r="C123" s="7">
        <v>1998</v>
      </c>
      <c r="D123" s="7" t="s">
        <v>35</v>
      </c>
      <c r="E123" s="1" t="s">
        <v>320</v>
      </c>
      <c r="F123" s="1" t="s">
        <v>322</v>
      </c>
      <c r="H123" s="7">
        <v>1993</v>
      </c>
      <c r="I123" s="1">
        <v>1199</v>
      </c>
    </row>
    <row r="124" spans="1:9" x14ac:dyDescent="0.35">
      <c r="A124" s="1" t="s">
        <v>32</v>
      </c>
      <c r="B124" s="1" t="s">
        <v>33</v>
      </c>
      <c r="C124" s="7">
        <v>1998</v>
      </c>
      <c r="D124" s="7" t="s">
        <v>35</v>
      </c>
      <c r="E124" s="1" t="s">
        <v>320</v>
      </c>
      <c r="F124" s="1" t="s">
        <v>322</v>
      </c>
      <c r="H124" s="7">
        <v>1994</v>
      </c>
      <c r="I124" s="1">
        <v>1198</v>
      </c>
    </row>
    <row r="125" spans="1:9" x14ac:dyDescent="0.35">
      <c r="A125" s="1" t="s">
        <v>32</v>
      </c>
      <c r="B125" s="1" t="s">
        <v>33</v>
      </c>
      <c r="C125" s="7">
        <v>1998</v>
      </c>
      <c r="D125" s="7" t="s">
        <v>35</v>
      </c>
      <c r="E125" s="1" t="s">
        <v>320</v>
      </c>
      <c r="F125" s="1" t="s">
        <v>322</v>
      </c>
      <c r="H125" s="7">
        <v>1995</v>
      </c>
      <c r="I125" s="1">
        <v>1198</v>
      </c>
    </row>
    <row r="126" spans="1:9" x14ac:dyDescent="0.35">
      <c r="A126" s="1" t="s">
        <v>32</v>
      </c>
      <c r="B126" s="1" t="s">
        <v>33</v>
      </c>
      <c r="C126" s="7">
        <v>1998</v>
      </c>
      <c r="D126" s="7" t="s">
        <v>35</v>
      </c>
      <c r="E126" s="1" t="s">
        <v>320</v>
      </c>
      <c r="F126" s="1" t="s">
        <v>322</v>
      </c>
      <c r="H126" s="7">
        <v>1996</v>
      </c>
      <c r="I126" s="1">
        <v>1191</v>
      </c>
    </row>
    <row r="127" spans="1:9" hidden="1" x14ac:dyDescent="0.35">
      <c r="A127" s="1" t="s">
        <v>32</v>
      </c>
      <c r="B127" s="1" t="s">
        <v>33</v>
      </c>
      <c r="C127" s="7">
        <v>1998</v>
      </c>
      <c r="D127" s="7" t="s">
        <v>35</v>
      </c>
      <c r="E127" s="1" t="s">
        <v>320</v>
      </c>
      <c r="F127" s="1" t="s">
        <v>323</v>
      </c>
      <c r="H127" s="7">
        <v>1992</v>
      </c>
      <c r="I127" s="1">
        <v>109</v>
      </c>
    </row>
    <row r="128" spans="1:9" hidden="1" x14ac:dyDescent="0.35">
      <c r="A128" s="1" t="s">
        <v>32</v>
      </c>
      <c r="B128" s="1" t="s">
        <v>33</v>
      </c>
      <c r="C128" s="7">
        <v>1998</v>
      </c>
      <c r="D128" s="7" t="s">
        <v>35</v>
      </c>
      <c r="E128" s="1" t="s">
        <v>320</v>
      </c>
      <c r="F128" s="1" t="s">
        <v>323</v>
      </c>
      <c r="H128" s="7">
        <v>1993</v>
      </c>
      <c r="I128" s="1">
        <v>106</v>
      </c>
    </row>
    <row r="129" spans="1:9" hidden="1" x14ac:dyDescent="0.35">
      <c r="A129" s="1" t="s">
        <v>32</v>
      </c>
      <c r="B129" s="1" t="s">
        <v>33</v>
      </c>
      <c r="C129" s="7">
        <v>1998</v>
      </c>
      <c r="D129" s="7" t="s">
        <v>35</v>
      </c>
      <c r="E129" s="1" t="s">
        <v>320</v>
      </c>
      <c r="F129" s="1" t="s">
        <v>323</v>
      </c>
      <c r="H129" s="7">
        <v>1994</v>
      </c>
      <c r="I129" s="1">
        <v>106</v>
      </c>
    </row>
    <row r="130" spans="1:9" hidden="1" x14ac:dyDescent="0.35">
      <c r="A130" s="1" t="s">
        <v>32</v>
      </c>
      <c r="B130" s="1" t="s">
        <v>33</v>
      </c>
      <c r="C130" s="7">
        <v>1998</v>
      </c>
      <c r="D130" s="7" t="s">
        <v>35</v>
      </c>
      <c r="E130" s="1" t="s">
        <v>320</v>
      </c>
      <c r="F130" s="1" t="s">
        <v>323</v>
      </c>
      <c r="H130" s="7">
        <v>1995</v>
      </c>
      <c r="I130" s="1">
        <v>105</v>
      </c>
    </row>
    <row r="131" spans="1:9" hidden="1" x14ac:dyDescent="0.35">
      <c r="A131" s="1" t="s">
        <v>32</v>
      </c>
      <c r="B131" s="1" t="s">
        <v>33</v>
      </c>
      <c r="C131" s="7">
        <v>1998</v>
      </c>
      <c r="D131" s="7" t="s">
        <v>35</v>
      </c>
      <c r="E131" s="1" t="s">
        <v>320</v>
      </c>
      <c r="F131" s="1" t="s">
        <v>323</v>
      </c>
      <c r="H131" s="7">
        <v>1996</v>
      </c>
      <c r="I131" s="1">
        <v>104</v>
      </c>
    </row>
    <row r="132" spans="1:9" hidden="1" x14ac:dyDescent="0.35">
      <c r="A132" s="1" t="s">
        <v>32</v>
      </c>
      <c r="B132" s="1" t="s">
        <v>33</v>
      </c>
      <c r="C132" s="7">
        <v>1998</v>
      </c>
      <c r="D132" s="7" t="s">
        <v>35</v>
      </c>
      <c r="E132" s="1" t="s">
        <v>320</v>
      </c>
      <c r="F132" s="1" t="s">
        <v>324</v>
      </c>
      <c r="H132" s="7">
        <v>1992</v>
      </c>
      <c r="I132" s="1">
        <v>116</v>
      </c>
    </row>
    <row r="133" spans="1:9" hidden="1" x14ac:dyDescent="0.35">
      <c r="A133" s="1" t="s">
        <v>32</v>
      </c>
      <c r="B133" s="1" t="s">
        <v>33</v>
      </c>
      <c r="C133" s="7">
        <v>1998</v>
      </c>
      <c r="D133" s="7" t="s">
        <v>35</v>
      </c>
      <c r="E133" s="1" t="s">
        <v>320</v>
      </c>
      <c r="F133" s="1" t="s">
        <v>324</v>
      </c>
      <c r="H133" s="7">
        <v>1993</v>
      </c>
      <c r="I133" s="1">
        <v>119</v>
      </c>
    </row>
    <row r="134" spans="1:9" hidden="1" x14ac:dyDescent="0.35">
      <c r="A134" s="1" t="s">
        <v>32</v>
      </c>
      <c r="B134" s="1" t="s">
        <v>33</v>
      </c>
      <c r="C134" s="7">
        <v>1998</v>
      </c>
      <c r="D134" s="7" t="s">
        <v>35</v>
      </c>
      <c r="E134" s="1" t="s">
        <v>320</v>
      </c>
      <c r="F134" s="1" t="s">
        <v>324</v>
      </c>
      <c r="H134" s="7">
        <v>1994</v>
      </c>
      <c r="I134" s="1">
        <v>120</v>
      </c>
    </row>
    <row r="135" spans="1:9" hidden="1" x14ac:dyDescent="0.35">
      <c r="A135" s="1" t="s">
        <v>32</v>
      </c>
      <c r="B135" s="1" t="s">
        <v>33</v>
      </c>
      <c r="C135" s="7">
        <v>1998</v>
      </c>
      <c r="D135" s="7" t="s">
        <v>35</v>
      </c>
      <c r="E135" s="1" t="s">
        <v>320</v>
      </c>
      <c r="F135" s="1" t="s">
        <v>324</v>
      </c>
      <c r="H135" s="7">
        <v>1995</v>
      </c>
      <c r="I135" s="1">
        <v>121</v>
      </c>
    </row>
    <row r="136" spans="1:9" hidden="1" x14ac:dyDescent="0.35">
      <c r="A136" s="1" t="s">
        <v>32</v>
      </c>
      <c r="B136" s="1" t="s">
        <v>33</v>
      </c>
      <c r="C136" s="7">
        <v>1998</v>
      </c>
      <c r="D136" s="7" t="s">
        <v>35</v>
      </c>
      <c r="E136" s="1" t="s">
        <v>320</v>
      </c>
      <c r="F136" s="1" t="s">
        <v>324</v>
      </c>
      <c r="H136" s="7">
        <v>1996</v>
      </c>
      <c r="I136" s="1">
        <v>122</v>
      </c>
    </row>
    <row r="137" spans="1:9" hidden="1" x14ac:dyDescent="0.35">
      <c r="A137" s="1" t="s">
        <v>32</v>
      </c>
      <c r="B137" s="1" t="s">
        <v>33</v>
      </c>
      <c r="C137" s="7">
        <v>1998</v>
      </c>
      <c r="D137" s="7" t="s">
        <v>35</v>
      </c>
      <c r="E137" s="1" t="s">
        <v>320</v>
      </c>
      <c r="F137" s="1" t="s">
        <v>325</v>
      </c>
      <c r="H137" s="7">
        <v>1992</v>
      </c>
      <c r="I137" s="1">
        <v>1</v>
      </c>
    </row>
    <row r="138" spans="1:9" hidden="1" x14ac:dyDescent="0.35">
      <c r="A138" s="1" t="s">
        <v>32</v>
      </c>
      <c r="B138" s="1" t="s">
        <v>33</v>
      </c>
      <c r="C138" s="7">
        <v>1998</v>
      </c>
      <c r="D138" s="7" t="s">
        <v>35</v>
      </c>
      <c r="E138" s="1" t="s">
        <v>320</v>
      </c>
      <c r="F138" s="1" t="s">
        <v>325</v>
      </c>
      <c r="H138" s="7">
        <v>1993</v>
      </c>
      <c r="I138" s="1">
        <v>1</v>
      </c>
    </row>
    <row r="139" spans="1:9" hidden="1" x14ac:dyDescent="0.35">
      <c r="A139" s="1" t="s">
        <v>32</v>
      </c>
      <c r="B139" s="1" t="s">
        <v>33</v>
      </c>
      <c r="C139" s="7">
        <v>1998</v>
      </c>
      <c r="D139" s="7" t="s">
        <v>35</v>
      </c>
      <c r="E139" s="1" t="s">
        <v>320</v>
      </c>
      <c r="F139" s="1" t="s">
        <v>325</v>
      </c>
      <c r="H139" s="7">
        <v>1994</v>
      </c>
      <c r="I139" s="1">
        <v>1</v>
      </c>
    </row>
    <row r="140" spans="1:9" hidden="1" x14ac:dyDescent="0.35">
      <c r="A140" s="1" t="s">
        <v>32</v>
      </c>
      <c r="B140" s="1" t="s">
        <v>33</v>
      </c>
      <c r="C140" s="7">
        <v>1998</v>
      </c>
      <c r="D140" s="7" t="s">
        <v>35</v>
      </c>
      <c r="E140" s="1" t="s">
        <v>320</v>
      </c>
      <c r="F140" s="1" t="s">
        <v>325</v>
      </c>
      <c r="H140" s="7">
        <v>1995</v>
      </c>
      <c r="I140" s="1">
        <v>1</v>
      </c>
    </row>
    <row r="141" spans="1:9" hidden="1" x14ac:dyDescent="0.35">
      <c r="A141" s="1" t="s">
        <v>32</v>
      </c>
      <c r="B141" s="1" t="s">
        <v>33</v>
      </c>
      <c r="C141" s="7">
        <v>1998</v>
      </c>
      <c r="D141" s="7" t="s">
        <v>35</v>
      </c>
      <c r="E141" s="1" t="s">
        <v>320</v>
      </c>
      <c r="F141" s="1" t="s">
        <v>325</v>
      </c>
      <c r="H141" s="7">
        <v>1996</v>
      </c>
      <c r="I141" s="1">
        <v>1</v>
      </c>
    </row>
    <row r="142" spans="1:9" hidden="1" x14ac:dyDescent="0.35">
      <c r="A142" s="1" t="s">
        <v>32</v>
      </c>
      <c r="B142" s="1" t="s">
        <v>33</v>
      </c>
      <c r="C142" s="7">
        <v>1998</v>
      </c>
      <c r="D142" s="7" t="s">
        <v>35</v>
      </c>
      <c r="E142" s="1" t="s">
        <v>326</v>
      </c>
      <c r="F142" s="1" t="s">
        <v>327</v>
      </c>
      <c r="H142" s="7">
        <v>1992</v>
      </c>
      <c r="I142" s="1">
        <v>9961</v>
      </c>
    </row>
    <row r="143" spans="1:9" hidden="1" x14ac:dyDescent="0.35">
      <c r="A143" s="1" t="s">
        <v>32</v>
      </c>
      <c r="B143" s="1" t="s">
        <v>33</v>
      </c>
      <c r="C143" s="7">
        <v>1998</v>
      </c>
      <c r="D143" s="7" t="s">
        <v>35</v>
      </c>
      <c r="E143" s="1" t="s">
        <v>326</v>
      </c>
      <c r="F143" s="1" t="s">
        <v>327</v>
      </c>
      <c r="H143" s="7">
        <v>1993</v>
      </c>
      <c r="I143" s="1">
        <v>9925</v>
      </c>
    </row>
    <row r="144" spans="1:9" hidden="1" x14ac:dyDescent="0.35">
      <c r="A144" s="1" t="s">
        <v>32</v>
      </c>
      <c r="B144" s="1" t="s">
        <v>33</v>
      </c>
      <c r="C144" s="7">
        <v>1998</v>
      </c>
      <c r="D144" s="7" t="s">
        <v>35</v>
      </c>
      <c r="E144" s="1" t="s">
        <v>326</v>
      </c>
      <c r="F144" s="1" t="s">
        <v>327</v>
      </c>
      <c r="H144" s="7">
        <v>1994</v>
      </c>
      <c r="I144" s="1">
        <v>9891</v>
      </c>
    </row>
    <row r="145" spans="1:9" hidden="1" x14ac:dyDescent="0.35">
      <c r="A145" s="1" t="s">
        <v>32</v>
      </c>
      <c r="B145" s="1" t="s">
        <v>33</v>
      </c>
      <c r="C145" s="7">
        <v>1998</v>
      </c>
      <c r="D145" s="7" t="s">
        <v>35</v>
      </c>
      <c r="E145" s="1" t="s">
        <v>326</v>
      </c>
      <c r="F145" s="1" t="s">
        <v>327</v>
      </c>
      <c r="H145" s="7">
        <v>1995</v>
      </c>
      <c r="I145" s="1">
        <v>9862</v>
      </c>
    </row>
    <row r="146" spans="1:9" hidden="1" x14ac:dyDescent="0.35">
      <c r="A146" s="1" t="s">
        <v>32</v>
      </c>
      <c r="B146" s="1" t="s">
        <v>33</v>
      </c>
      <c r="C146" s="7">
        <v>1998</v>
      </c>
      <c r="D146" s="7" t="s">
        <v>35</v>
      </c>
      <c r="E146" s="1" t="s">
        <v>326</v>
      </c>
      <c r="F146" s="1" t="s">
        <v>327</v>
      </c>
      <c r="H146" s="7">
        <v>1996</v>
      </c>
      <c r="I146" s="1">
        <v>9828</v>
      </c>
    </row>
    <row r="147" spans="1:9" hidden="1" x14ac:dyDescent="0.35">
      <c r="A147" s="1" t="s">
        <v>32</v>
      </c>
      <c r="B147" s="1" t="s">
        <v>33</v>
      </c>
      <c r="C147" s="7">
        <v>1998</v>
      </c>
      <c r="D147" s="7" t="s">
        <v>35</v>
      </c>
      <c r="E147" s="1" t="s">
        <v>326</v>
      </c>
      <c r="F147" s="1" t="s">
        <v>328</v>
      </c>
      <c r="H147" s="7">
        <v>1992</v>
      </c>
      <c r="I147" s="1">
        <v>12317</v>
      </c>
    </row>
    <row r="148" spans="1:9" hidden="1" x14ac:dyDescent="0.35">
      <c r="A148" s="1" t="s">
        <v>32</v>
      </c>
      <c r="B148" s="1" t="s">
        <v>33</v>
      </c>
      <c r="C148" s="7">
        <v>1998</v>
      </c>
      <c r="D148" s="7" t="s">
        <v>35</v>
      </c>
      <c r="E148" s="1" t="s">
        <v>326</v>
      </c>
      <c r="F148" s="1" t="s">
        <v>328</v>
      </c>
      <c r="H148" s="7">
        <v>1993</v>
      </c>
      <c r="I148" s="1">
        <v>12348</v>
      </c>
    </row>
    <row r="149" spans="1:9" hidden="1" x14ac:dyDescent="0.35">
      <c r="A149" s="1" t="s">
        <v>32</v>
      </c>
      <c r="B149" s="1" t="s">
        <v>33</v>
      </c>
      <c r="C149" s="7">
        <v>1998</v>
      </c>
      <c r="D149" s="7" t="s">
        <v>35</v>
      </c>
      <c r="E149" s="1" t="s">
        <v>326</v>
      </c>
      <c r="F149" s="1" t="s">
        <v>328</v>
      </c>
      <c r="H149" s="7">
        <v>1994</v>
      </c>
      <c r="I149" s="1">
        <v>12371</v>
      </c>
    </row>
    <row r="150" spans="1:9" hidden="1" x14ac:dyDescent="0.35">
      <c r="A150" s="1" t="s">
        <v>32</v>
      </c>
      <c r="B150" s="1" t="s">
        <v>33</v>
      </c>
      <c r="C150" s="7">
        <v>1998</v>
      </c>
      <c r="D150" s="7" t="s">
        <v>35</v>
      </c>
      <c r="E150" s="1" t="s">
        <v>326</v>
      </c>
      <c r="F150" s="1" t="s">
        <v>328</v>
      </c>
      <c r="H150" s="7">
        <v>1995</v>
      </c>
      <c r="I150" s="1">
        <v>12385</v>
      </c>
    </row>
    <row r="151" spans="1:9" hidden="1" x14ac:dyDescent="0.35">
      <c r="A151" s="1" t="s">
        <v>32</v>
      </c>
      <c r="B151" s="1" t="s">
        <v>33</v>
      </c>
      <c r="C151" s="7">
        <v>1998</v>
      </c>
      <c r="D151" s="7" t="s">
        <v>35</v>
      </c>
      <c r="E151" s="1" t="s">
        <v>326</v>
      </c>
      <c r="F151" s="1" t="s">
        <v>328</v>
      </c>
      <c r="H151" s="7">
        <v>1996</v>
      </c>
      <c r="I151" s="1">
        <v>12377</v>
      </c>
    </row>
    <row r="152" spans="1:9" hidden="1" x14ac:dyDescent="0.35">
      <c r="A152" s="1" t="s">
        <v>32</v>
      </c>
      <c r="B152" s="1" t="s">
        <v>33</v>
      </c>
      <c r="C152" s="7">
        <v>1998</v>
      </c>
      <c r="D152" s="7" t="s">
        <v>35</v>
      </c>
      <c r="E152" s="1" t="s">
        <v>329</v>
      </c>
      <c r="F152" s="1" t="s">
        <v>302</v>
      </c>
      <c r="H152" s="7">
        <v>1992</v>
      </c>
      <c r="I152" s="1">
        <v>374</v>
      </c>
    </row>
    <row r="153" spans="1:9" hidden="1" x14ac:dyDescent="0.35">
      <c r="A153" s="1" t="s">
        <v>32</v>
      </c>
      <c r="B153" s="1" t="s">
        <v>33</v>
      </c>
      <c r="C153" s="7">
        <v>1998</v>
      </c>
      <c r="D153" s="7" t="s">
        <v>35</v>
      </c>
      <c r="E153" s="1" t="s">
        <v>329</v>
      </c>
      <c r="F153" s="1" t="s">
        <v>302</v>
      </c>
      <c r="H153" s="7">
        <v>1993</v>
      </c>
      <c r="I153" s="1">
        <v>375</v>
      </c>
    </row>
    <row r="154" spans="1:9" hidden="1" x14ac:dyDescent="0.35">
      <c r="A154" s="1" t="s">
        <v>32</v>
      </c>
      <c r="B154" s="1" t="s">
        <v>33</v>
      </c>
      <c r="C154" s="7">
        <v>1998</v>
      </c>
      <c r="D154" s="7" t="s">
        <v>35</v>
      </c>
      <c r="E154" s="1" t="s">
        <v>329</v>
      </c>
      <c r="F154" s="1" t="s">
        <v>302</v>
      </c>
      <c r="H154" s="7">
        <v>1994</v>
      </c>
      <c r="I154" s="1">
        <v>375</v>
      </c>
    </row>
    <row r="155" spans="1:9" hidden="1" x14ac:dyDescent="0.35">
      <c r="A155" s="1" t="s">
        <v>32</v>
      </c>
      <c r="B155" s="1" t="s">
        <v>33</v>
      </c>
      <c r="C155" s="7">
        <v>1998</v>
      </c>
      <c r="D155" s="7" t="s">
        <v>35</v>
      </c>
      <c r="E155" s="1" t="s">
        <v>329</v>
      </c>
      <c r="F155" s="1" t="s">
        <v>302</v>
      </c>
      <c r="H155" s="7">
        <v>1995</v>
      </c>
      <c r="I155" s="1">
        <v>374</v>
      </c>
    </row>
    <row r="156" spans="1:9" hidden="1" x14ac:dyDescent="0.35">
      <c r="A156" s="1" t="s">
        <v>32</v>
      </c>
      <c r="B156" s="1" t="s">
        <v>33</v>
      </c>
      <c r="C156" s="7">
        <v>1998</v>
      </c>
      <c r="D156" s="7" t="s">
        <v>35</v>
      </c>
      <c r="E156" s="1" t="s">
        <v>329</v>
      </c>
      <c r="F156" s="1" t="s">
        <v>302</v>
      </c>
      <c r="H156" s="7">
        <v>1996</v>
      </c>
      <c r="I156" s="1">
        <v>374</v>
      </c>
    </row>
    <row r="157" spans="1:9" hidden="1" x14ac:dyDescent="0.35">
      <c r="A157" s="1" t="s">
        <v>32</v>
      </c>
      <c r="B157" s="1" t="s">
        <v>33</v>
      </c>
      <c r="C157" s="7">
        <v>1998</v>
      </c>
      <c r="D157" s="7" t="s">
        <v>35</v>
      </c>
      <c r="E157" s="1" t="s">
        <v>329</v>
      </c>
      <c r="F157" s="1" t="s">
        <v>297</v>
      </c>
      <c r="H157" s="7">
        <v>1992</v>
      </c>
      <c r="I157" s="1">
        <v>301</v>
      </c>
    </row>
    <row r="158" spans="1:9" hidden="1" x14ac:dyDescent="0.35">
      <c r="A158" s="1" t="s">
        <v>32</v>
      </c>
      <c r="B158" s="1" t="s">
        <v>33</v>
      </c>
      <c r="C158" s="7">
        <v>1998</v>
      </c>
      <c r="D158" s="7" t="s">
        <v>35</v>
      </c>
      <c r="E158" s="1" t="s">
        <v>329</v>
      </c>
      <c r="F158" s="1" t="s">
        <v>297</v>
      </c>
      <c r="H158" s="7">
        <v>1993</v>
      </c>
      <c r="I158" s="1">
        <v>322</v>
      </c>
    </row>
    <row r="159" spans="1:9" hidden="1" x14ac:dyDescent="0.35">
      <c r="A159" s="1" t="s">
        <v>32</v>
      </c>
      <c r="B159" s="1" t="s">
        <v>33</v>
      </c>
      <c r="C159" s="7">
        <v>1998</v>
      </c>
      <c r="D159" s="7" t="s">
        <v>35</v>
      </c>
      <c r="E159" s="1" t="s">
        <v>329</v>
      </c>
      <c r="F159" s="1" t="s">
        <v>297</v>
      </c>
      <c r="H159" s="7">
        <v>1994</v>
      </c>
      <c r="I159" s="1">
        <v>323</v>
      </c>
    </row>
    <row r="160" spans="1:9" hidden="1" x14ac:dyDescent="0.35">
      <c r="A160" s="1" t="s">
        <v>32</v>
      </c>
      <c r="B160" s="1" t="s">
        <v>33</v>
      </c>
      <c r="C160" s="7">
        <v>1998</v>
      </c>
      <c r="D160" s="7" t="s">
        <v>35</v>
      </c>
      <c r="E160" s="1" t="s">
        <v>329</v>
      </c>
      <c r="F160" s="1" t="s">
        <v>297</v>
      </c>
      <c r="H160" s="7">
        <v>1995</v>
      </c>
      <c r="I160" s="1">
        <v>331</v>
      </c>
    </row>
    <row r="161" spans="1:9" hidden="1" x14ac:dyDescent="0.35">
      <c r="A161" s="1" t="s">
        <v>32</v>
      </c>
      <c r="B161" s="1" t="s">
        <v>33</v>
      </c>
      <c r="C161" s="7">
        <v>1998</v>
      </c>
      <c r="D161" s="7" t="s">
        <v>35</v>
      </c>
      <c r="E161" s="1" t="s">
        <v>329</v>
      </c>
      <c r="F161" s="1" t="s">
        <v>297</v>
      </c>
      <c r="H161" s="7">
        <v>1996</v>
      </c>
      <c r="I161" s="1">
        <v>329</v>
      </c>
    </row>
    <row r="162" spans="1:9" hidden="1" x14ac:dyDescent="0.35">
      <c r="A162" s="1" t="s">
        <v>32</v>
      </c>
      <c r="B162" s="1" t="s">
        <v>33</v>
      </c>
      <c r="C162" s="7">
        <v>1998</v>
      </c>
      <c r="D162" s="7" t="s">
        <v>35</v>
      </c>
      <c r="E162" s="1" t="s">
        <v>329</v>
      </c>
      <c r="F162" s="1" t="s">
        <v>304</v>
      </c>
      <c r="H162" s="7">
        <v>1992</v>
      </c>
      <c r="I162" s="1">
        <v>569</v>
      </c>
    </row>
    <row r="163" spans="1:9" hidden="1" x14ac:dyDescent="0.35">
      <c r="A163" s="1" t="s">
        <v>32</v>
      </c>
      <c r="B163" s="1" t="s">
        <v>33</v>
      </c>
      <c r="C163" s="7">
        <v>1998</v>
      </c>
      <c r="D163" s="7" t="s">
        <v>35</v>
      </c>
      <c r="E163" s="1" t="s">
        <v>329</v>
      </c>
      <c r="F163" s="1" t="s">
        <v>304</v>
      </c>
      <c r="H163" s="7">
        <v>1993</v>
      </c>
      <c r="I163" s="1">
        <v>569</v>
      </c>
    </row>
    <row r="164" spans="1:9" hidden="1" x14ac:dyDescent="0.35">
      <c r="A164" s="1" t="s">
        <v>32</v>
      </c>
      <c r="B164" s="1" t="s">
        <v>33</v>
      </c>
      <c r="C164" s="7">
        <v>1998</v>
      </c>
      <c r="D164" s="7" t="s">
        <v>35</v>
      </c>
      <c r="E164" s="1" t="s">
        <v>329</v>
      </c>
      <c r="F164" s="1" t="s">
        <v>304</v>
      </c>
      <c r="H164" s="7">
        <v>1994</v>
      </c>
      <c r="I164" s="1">
        <v>570</v>
      </c>
    </row>
    <row r="165" spans="1:9" hidden="1" x14ac:dyDescent="0.35">
      <c r="A165" s="1" t="s">
        <v>32</v>
      </c>
      <c r="B165" s="1" t="s">
        <v>33</v>
      </c>
      <c r="C165" s="7">
        <v>1998</v>
      </c>
      <c r="D165" s="7" t="s">
        <v>35</v>
      </c>
      <c r="E165" s="1" t="s">
        <v>329</v>
      </c>
      <c r="F165" s="1" t="s">
        <v>304</v>
      </c>
      <c r="H165" s="7">
        <v>1995</v>
      </c>
      <c r="I165" s="1">
        <v>570</v>
      </c>
    </row>
    <row r="166" spans="1:9" hidden="1" x14ac:dyDescent="0.35">
      <c r="A166" s="1" t="s">
        <v>32</v>
      </c>
      <c r="B166" s="1" t="s">
        <v>33</v>
      </c>
      <c r="C166" s="7">
        <v>1998</v>
      </c>
      <c r="D166" s="7" t="s">
        <v>35</v>
      </c>
      <c r="E166" s="1" t="s">
        <v>329</v>
      </c>
      <c r="F166" s="1" t="s">
        <v>304</v>
      </c>
      <c r="H166" s="7">
        <v>1996</v>
      </c>
      <c r="I166" s="1">
        <v>570</v>
      </c>
    </row>
    <row r="167" spans="1:9" hidden="1" x14ac:dyDescent="0.35">
      <c r="A167" s="1" t="s">
        <v>32</v>
      </c>
      <c r="B167" s="1" t="s">
        <v>33</v>
      </c>
      <c r="C167" s="7">
        <v>1998</v>
      </c>
      <c r="D167" s="7" t="s">
        <v>35</v>
      </c>
      <c r="E167" s="1" t="s">
        <v>329</v>
      </c>
      <c r="F167" s="1" t="s">
        <v>305</v>
      </c>
      <c r="H167" s="7">
        <v>1992</v>
      </c>
      <c r="I167" s="1">
        <v>706</v>
      </c>
    </row>
    <row r="168" spans="1:9" hidden="1" x14ac:dyDescent="0.35">
      <c r="A168" s="1" t="s">
        <v>32</v>
      </c>
      <c r="B168" s="1" t="s">
        <v>33</v>
      </c>
      <c r="C168" s="7">
        <v>1998</v>
      </c>
      <c r="D168" s="7" t="s">
        <v>35</v>
      </c>
      <c r="E168" s="1" t="s">
        <v>329</v>
      </c>
      <c r="F168" s="1" t="s">
        <v>305</v>
      </c>
      <c r="H168" s="7">
        <v>1993</v>
      </c>
      <c r="I168" s="1">
        <v>705</v>
      </c>
    </row>
    <row r="169" spans="1:9" hidden="1" x14ac:dyDescent="0.35">
      <c r="A169" s="1" t="s">
        <v>32</v>
      </c>
      <c r="B169" s="1" t="s">
        <v>33</v>
      </c>
      <c r="C169" s="7">
        <v>1998</v>
      </c>
      <c r="D169" s="7" t="s">
        <v>35</v>
      </c>
      <c r="E169" s="1" t="s">
        <v>329</v>
      </c>
      <c r="F169" s="1" t="s">
        <v>305</v>
      </c>
      <c r="H169" s="7">
        <v>1994</v>
      </c>
      <c r="I169" s="1">
        <v>706</v>
      </c>
    </row>
    <row r="170" spans="1:9" hidden="1" x14ac:dyDescent="0.35">
      <c r="A170" s="1" t="s">
        <v>32</v>
      </c>
      <c r="B170" s="1" t="s">
        <v>33</v>
      </c>
      <c r="C170" s="7">
        <v>1998</v>
      </c>
      <c r="D170" s="7" t="s">
        <v>35</v>
      </c>
      <c r="E170" s="1" t="s">
        <v>329</v>
      </c>
      <c r="F170" s="1" t="s">
        <v>305</v>
      </c>
      <c r="H170" s="7">
        <v>1995</v>
      </c>
      <c r="I170" s="1">
        <v>706</v>
      </c>
    </row>
    <row r="171" spans="1:9" hidden="1" x14ac:dyDescent="0.35">
      <c r="A171" s="1" t="s">
        <v>32</v>
      </c>
      <c r="B171" s="1" t="s">
        <v>33</v>
      </c>
      <c r="C171" s="7">
        <v>1998</v>
      </c>
      <c r="D171" s="7" t="s">
        <v>35</v>
      </c>
      <c r="E171" s="1" t="s">
        <v>329</v>
      </c>
      <c r="F171" s="1" t="s">
        <v>305</v>
      </c>
      <c r="H171" s="7">
        <v>1996</v>
      </c>
      <c r="I171" s="1">
        <v>701</v>
      </c>
    </row>
    <row r="172" spans="1:9" hidden="1" x14ac:dyDescent="0.35">
      <c r="A172" s="1" t="s">
        <v>32</v>
      </c>
      <c r="B172" s="1" t="s">
        <v>33</v>
      </c>
      <c r="C172" s="7">
        <v>1998</v>
      </c>
      <c r="D172" s="7" t="s">
        <v>35</v>
      </c>
      <c r="E172" s="1" t="s">
        <v>329</v>
      </c>
      <c r="F172" s="1" t="s">
        <v>330</v>
      </c>
      <c r="H172" s="7">
        <v>1992</v>
      </c>
      <c r="I172" s="1">
        <v>49</v>
      </c>
    </row>
    <row r="173" spans="1:9" hidden="1" x14ac:dyDescent="0.35">
      <c r="A173" s="1" t="s">
        <v>32</v>
      </c>
      <c r="B173" s="1" t="s">
        <v>33</v>
      </c>
      <c r="C173" s="7">
        <v>1998</v>
      </c>
      <c r="D173" s="7" t="s">
        <v>35</v>
      </c>
      <c r="E173" s="1" t="s">
        <v>329</v>
      </c>
      <c r="F173" s="1" t="s">
        <v>330</v>
      </c>
      <c r="H173" s="7">
        <v>1993</v>
      </c>
      <c r="I173" s="1">
        <v>47</v>
      </c>
    </row>
    <row r="174" spans="1:9" hidden="1" x14ac:dyDescent="0.35">
      <c r="A174" s="1" t="s">
        <v>32</v>
      </c>
      <c r="B174" s="1" t="s">
        <v>33</v>
      </c>
      <c r="C174" s="7">
        <v>1998</v>
      </c>
      <c r="D174" s="7" t="s">
        <v>35</v>
      </c>
      <c r="E174" s="1" t="s">
        <v>329</v>
      </c>
      <c r="F174" s="1" t="s">
        <v>330</v>
      </c>
      <c r="H174" s="7">
        <v>1994</v>
      </c>
      <c r="I174" s="1">
        <v>48</v>
      </c>
    </row>
    <row r="175" spans="1:9" hidden="1" x14ac:dyDescent="0.35">
      <c r="A175" s="1" t="s">
        <v>32</v>
      </c>
      <c r="B175" s="1" t="s">
        <v>33</v>
      </c>
      <c r="C175" s="7">
        <v>1998</v>
      </c>
      <c r="D175" s="7" t="s">
        <v>35</v>
      </c>
      <c r="E175" s="1" t="s">
        <v>329</v>
      </c>
      <c r="F175" s="1" t="s">
        <v>330</v>
      </c>
      <c r="H175" s="7">
        <v>1995</v>
      </c>
      <c r="I175" s="1">
        <v>47</v>
      </c>
    </row>
    <row r="176" spans="1:9" hidden="1" x14ac:dyDescent="0.35">
      <c r="A176" s="1" t="s">
        <v>32</v>
      </c>
      <c r="B176" s="1" t="s">
        <v>33</v>
      </c>
      <c r="C176" s="7">
        <v>1998</v>
      </c>
      <c r="D176" s="7" t="s">
        <v>35</v>
      </c>
      <c r="E176" s="1" t="s">
        <v>329</v>
      </c>
      <c r="F176" s="1" t="s">
        <v>330</v>
      </c>
      <c r="H176" s="7">
        <v>1996</v>
      </c>
      <c r="I176" s="1">
        <v>47</v>
      </c>
    </row>
    <row r="177" spans="1:9" hidden="1" x14ac:dyDescent="0.35">
      <c r="A177" s="1" t="s">
        <v>32</v>
      </c>
      <c r="B177" s="1" t="s">
        <v>33</v>
      </c>
      <c r="C177" s="7">
        <v>1998</v>
      </c>
      <c r="D177" s="7" t="s">
        <v>35</v>
      </c>
      <c r="E177" s="1" t="s">
        <v>329</v>
      </c>
      <c r="F177" s="1" t="s">
        <v>306</v>
      </c>
      <c r="H177" s="7">
        <v>1992</v>
      </c>
      <c r="I177" s="1">
        <v>811</v>
      </c>
    </row>
    <row r="178" spans="1:9" hidden="1" x14ac:dyDescent="0.35">
      <c r="A178" s="1" t="s">
        <v>32</v>
      </c>
      <c r="B178" s="1" t="s">
        <v>33</v>
      </c>
      <c r="C178" s="7">
        <v>1998</v>
      </c>
      <c r="D178" s="7" t="s">
        <v>35</v>
      </c>
      <c r="E178" s="1" t="s">
        <v>329</v>
      </c>
      <c r="F178" s="1" t="s">
        <v>306</v>
      </c>
      <c r="H178" s="7">
        <v>1993</v>
      </c>
      <c r="I178" s="1">
        <v>809</v>
      </c>
    </row>
    <row r="179" spans="1:9" hidden="1" x14ac:dyDescent="0.35">
      <c r="A179" s="1" t="s">
        <v>32</v>
      </c>
      <c r="B179" s="1" t="s">
        <v>33</v>
      </c>
      <c r="C179" s="7">
        <v>1998</v>
      </c>
      <c r="D179" s="7" t="s">
        <v>35</v>
      </c>
      <c r="E179" s="1" t="s">
        <v>329</v>
      </c>
      <c r="F179" s="1" t="s">
        <v>306</v>
      </c>
      <c r="H179" s="7">
        <v>1994</v>
      </c>
      <c r="I179" s="1">
        <v>809</v>
      </c>
    </row>
    <row r="180" spans="1:9" hidden="1" x14ac:dyDescent="0.35">
      <c r="A180" s="1" t="s">
        <v>32</v>
      </c>
      <c r="B180" s="1" t="s">
        <v>33</v>
      </c>
      <c r="C180" s="7">
        <v>1998</v>
      </c>
      <c r="D180" s="7" t="s">
        <v>35</v>
      </c>
      <c r="E180" s="1" t="s">
        <v>329</v>
      </c>
      <c r="F180" s="1" t="s">
        <v>306</v>
      </c>
      <c r="H180" s="7">
        <v>1995</v>
      </c>
      <c r="I180" s="1">
        <v>809</v>
      </c>
    </row>
    <row r="181" spans="1:9" hidden="1" x14ac:dyDescent="0.35">
      <c r="A181" s="1" t="s">
        <v>32</v>
      </c>
      <c r="B181" s="1" t="s">
        <v>33</v>
      </c>
      <c r="C181" s="7">
        <v>1998</v>
      </c>
      <c r="D181" s="7" t="s">
        <v>35</v>
      </c>
      <c r="E181" s="1" t="s">
        <v>329</v>
      </c>
      <c r="F181" s="1" t="s">
        <v>306</v>
      </c>
      <c r="H181" s="7">
        <v>1996</v>
      </c>
      <c r="I181" s="1">
        <v>808</v>
      </c>
    </row>
    <row r="182" spans="1:9" hidden="1" x14ac:dyDescent="0.35">
      <c r="A182" s="1" t="s">
        <v>32</v>
      </c>
      <c r="B182" s="1" t="s">
        <v>33</v>
      </c>
      <c r="C182" s="7">
        <v>1998</v>
      </c>
      <c r="D182" s="7" t="s">
        <v>35</v>
      </c>
      <c r="E182" s="1" t="s">
        <v>329</v>
      </c>
      <c r="F182" s="1" t="s">
        <v>307</v>
      </c>
      <c r="H182" s="7">
        <v>1992</v>
      </c>
      <c r="I182" s="1">
        <v>238</v>
      </c>
    </row>
    <row r="183" spans="1:9" hidden="1" x14ac:dyDescent="0.35">
      <c r="A183" s="1" t="s">
        <v>32</v>
      </c>
      <c r="B183" s="1" t="s">
        <v>33</v>
      </c>
      <c r="C183" s="7">
        <v>1998</v>
      </c>
      <c r="D183" s="7" t="s">
        <v>35</v>
      </c>
      <c r="E183" s="1" t="s">
        <v>329</v>
      </c>
      <c r="F183" s="1" t="s">
        <v>307</v>
      </c>
      <c r="H183" s="7">
        <v>1993</v>
      </c>
      <c r="I183" s="1">
        <v>235</v>
      </c>
    </row>
    <row r="184" spans="1:9" hidden="1" x14ac:dyDescent="0.35">
      <c r="A184" s="1" t="s">
        <v>32</v>
      </c>
      <c r="B184" s="1" t="s">
        <v>33</v>
      </c>
      <c r="C184" s="7">
        <v>1998</v>
      </c>
      <c r="D184" s="7" t="s">
        <v>35</v>
      </c>
      <c r="E184" s="1" t="s">
        <v>329</v>
      </c>
      <c r="F184" s="1" t="s">
        <v>307</v>
      </c>
      <c r="H184" s="7">
        <v>1994</v>
      </c>
      <c r="I184" s="1">
        <v>235</v>
      </c>
    </row>
    <row r="185" spans="1:9" hidden="1" x14ac:dyDescent="0.35">
      <c r="A185" s="1" t="s">
        <v>32</v>
      </c>
      <c r="B185" s="1" t="s">
        <v>33</v>
      </c>
      <c r="C185" s="7">
        <v>1998</v>
      </c>
      <c r="D185" s="7" t="s">
        <v>35</v>
      </c>
      <c r="E185" s="1" t="s">
        <v>329</v>
      </c>
      <c r="F185" s="1" t="s">
        <v>307</v>
      </c>
      <c r="H185" s="7">
        <v>1995</v>
      </c>
      <c r="I185" s="1">
        <v>233</v>
      </c>
    </row>
    <row r="186" spans="1:9" hidden="1" x14ac:dyDescent="0.35">
      <c r="A186" s="1" t="s">
        <v>32</v>
      </c>
      <c r="B186" s="1" t="s">
        <v>33</v>
      </c>
      <c r="C186" s="7">
        <v>1998</v>
      </c>
      <c r="D186" s="7" t="s">
        <v>35</v>
      </c>
      <c r="E186" s="1" t="s">
        <v>329</v>
      </c>
      <c r="F186" s="1" t="s">
        <v>307</v>
      </c>
      <c r="H186" s="7">
        <v>1996</v>
      </c>
      <c r="I186" s="1">
        <v>232</v>
      </c>
    </row>
    <row r="187" spans="1:9" hidden="1" x14ac:dyDescent="0.35">
      <c r="A187" s="1" t="s">
        <v>32</v>
      </c>
      <c r="B187" s="1" t="s">
        <v>33</v>
      </c>
      <c r="C187" s="7">
        <v>1998</v>
      </c>
      <c r="D187" s="7" t="s">
        <v>35</v>
      </c>
      <c r="E187" s="1" t="s">
        <v>329</v>
      </c>
      <c r="F187" s="1" t="s">
        <v>300</v>
      </c>
      <c r="H187" s="7">
        <v>1992</v>
      </c>
      <c r="I187" s="1">
        <v>10949</v>
      </c>
    </row>
    <row r="188" spans="1:9" hidden="1" x14ac:dyDescent="0.35">
      <c r="A188" s="1" t="s">
        <v>32</v>
      </c>
      <c r="B188" s="1" t="s">
        <v>33</v>
      </c>
      <c r="C188" s="7">
        <v>1998</v>
      </c>
      <c r="D188" s="7" t="s">
        <v>35</v>
      </c>
      <c r="E188" s="1" t="s">
        <v>329</v>
      </c>
      <c r="F188" s="1" t="s">
        <v>300</v>
      </c>
      <c r="H188" s="7">
        <v>1993</v>
      </c>
      <c r="I188" s="1">
        <v>10912</v>
      </c>
    </row>
    <row r="189" spans="1:9" hidden="1" x14ac:dyDescent="0.35">
      <c r="A189" s="1" t="s">
        <v>32</v>
      </c>
      <c r="B189" s="1" t="s">
        <v>33</v>
      </c>
      <c r="C189" s="7">
        <v>1998</v>
      </c>
      <c r="D189" s="7" t="s">
        <v>35</v>
      </c>
      <c r="E189" s="1" t="s">
        <v>329</v>
      </c>
      <c r="F189" s="1" t="s">
        <v>300</v>
      </c>
      <c r="H189" s="7">
        <v>1994</v>
      </c>
      <c r="I189" s="1">
        <v>10876</v>
      </c>
    </row>
    <row r="190" spans="1:9" hidden="1" x14ac:dyDescent="0.35">
      <c r="A190" s="1" t="s">
        <v>32</v>
      </c>
      <c r="B190" s="1" t="s">
        <v>33</v>
      </c>
      <c r="C190" s="7">
        <v>1998</v>
      </c>
      <c r="D190" s="7" t="s">
        <v>35</v>
      </c>
      <c r="E190" s="1" t="s">
        <v>329</v>
      </c>
      <c r="F190" s="1" t="s">
        <v>300</v>
      </c>
      <c r="H190" s="7">
        <v>1995</v>
      </c>
      <c r="I190" s="1">
        <v>10834</v>
      </c>
    </row>
    <row r="191" spans="1:9" hidden="1" x14ac:dyDescent="0.35">
      <c r="A191" s="1" t="s">
        <v>32</v>
      </c>
      <c r="B191" s="1" t="s">
        <v>33</v>
      </c>
      <c r="C191" s="7">
        <v>1998</v>
      </c>
      <c r="D191" s="7" t="s">
        <v>35</v>
      </c>
      <c r="E191" s="1" t="s">
        <v>329</v>
      </c>
      <c r="F191" s="1" t="s">
        <v>300</v>
      </c>
      <c r="H191" s="7">
        <v>1996</v>
      </c>
      <c r="I191" s="1">
        <v>10794</v>
      </c>
    </row>
    <row r="192" spans="1:9" hidden="1" x14ac:dyDescent="0.35">
      <c r="A192" s="1" t="s">
        <v>32</v>
      </c>
      <c r="B192" s="1" t="s">
        <v>33</v>
      </c>
      <c r="C192" s="7">
        <v>1998</v>
      </c>
      <c r="D192" s="7" t="s">
        <v>35</v>
      </c>
      <c r="E192" s="1" t="s">
        <v>329</v>
      </c>
      <c r="F192" s="1" t="s">
        <v>308</v>
      </c>
      <c r="H192" s="7">
        <v>1992</v>
      </c>
      <c r="I192" s="1">
        <v>358</v>
      </c>
    </row>
    <row r="193" spans="1:9" hidden="1" x14ac:dyDescent="0.35">
      <c r="A193" s="1" t="s">
        <v>32</v>
      </c>
      <c r="B193" s="1" t="s">
        <v>33</v>
      </c>
      <c r="C193" s="7">
        <v>1998</v>
      </c>
      <c r="D193" s="7" t="s">
        <v>35</v>
      </c>
      <c r="E193" s="1" t="s">
        <v>329</v>
      </c>
      <c r="F193" s="1" t="s">
        <v>308</v>
      </c>
      <c r="H193" s="7">
        <v>1993</v>
      </c>
      <c r="I193" s="1">
        <v>359</v>
      </c>
    </row>
    <row r="194" spans="1:9" hidden="1" x14ac:dyDescent="0.35">
      <c r="A194" s="1" t="s">
        <v>32</v>
      </c>
      <c r="B194" s="1" t="s">
        <v>33</v>
      </c>
      <c r="C194" s="7">
        <v>1998</v>
      </c>
      <c r="D194" s="7" t="s">
        <v>35</v>
      </c>
      <c r="E194" s="1" t="s">
        <v>329</v>
      </c>
      <c r="F194" s="1" t="s">
        <v>308</v>
      </c>
      <c r="H194" s="7">
        <v>1994</v>
      </c>
      <c r="I194" s="1">
        <v>360</v>
      </c>
    </row>
    <row r="195" spans="1:9" hidden="1" x14ac:dyDescent="0.35">
      <c r="A195" s="1" t="s">
        <v>32</v>
      </c>
      <c r="B195" s="1" t="s">
        <v>33</v>
      </c>
      <c r="C195" s="7">
        <v>1998</v>
      </c>
      <c r="D195" s="7" t="s">
        <v>35</v>
      </c>
      <c r="E195" s="1" t="s">
        <v>329</v>
      </c>
      <c r="F195" s="1" t="s">
        <v>308</v>
      </c>
      <c r="H195" s="7">
        <v>1995</v>
      </c>
      <c r="I195" s="1">
        <v>358</v>
      </c>
    </row>
    <row r="196" spans="1:9" hidden="1" x14ac:dyDescent="0.35">
      <c r="A196" s="1" t="s">
        <v>32</v>
      </c>
      <c r="B196" s="1" t="s">
        <v>33</v>
      </c>
      <c r="C196" s="7">
        <v>1998</v>
      </c>
      <c r="D196" s="7" t="s">
        <v>35</v>
      </c>
      <c r="E196" s="1" t="s">
        <v>329</v>
      </c>
      <c r="F196" s="1" t="s">
        <v>308</v>
      </c>
      <c r="H196" s="7">
        <v>1996</v>
      </c>
      <c r="I196" s="1">
        <v>359</v>
      </c>
    </row>
    <row r="197" spans="1:9" hidden="1" x14ac:dyDescent="0.35">
      <c r="A197" s="1" t="s">
        <v>32</v>
      </c>
      <c r="B197" s="1" t="s">
        <v>33</v>
      </c>
      <c r="C197" s="7">
        <v>1998</v>
      </c>
      <c r="D197" s="7" t="s">
        <v>35</v>
      </c>
      <c r="E197" s="1" t="s">
        <v>329</v>
      </c>
      <c r="F197" s="1" t="s">
        <v>311</v>
      </c>
      <c r="H197" s="7">
        <v>1992</v>
      </c>
      <c r="I197" s="1">
        <v>1372</v>
      </c>
    </row>
    <row r="198" spans="1:9" hidden="1" x14ac:dyDescent="0.35">
      <c r="A198" s="1" t="s">
        <v>32</v>
      </c>
      <c r="B198" s="1" t="s">
        <v>33</v>
      </c>
      <c r="C198" s="7">
        <v>1998</v>
      </c>
      <c r="D198" s="7" t="s">
        <v>35</v>
      </c>
      <c r="E198" s="1" t="s">
        <v>329</v>
      </c>
      <c r="F198" s="1" t="s">
        <v>311</v>
      </c>
      <c r="H198" s="7">
        <v>1993</v>
      </c>
      <c r="I198" s="1">
        <v>1379</v>
      </c>
    </row>
    <row r="199" spans="1:9" hidden="1" x14ac:dyDescent="0.35">
      <c r="A199" s="1" t="s">
        <v>32</v>
      </c>
      <c r="B199" s="1" t="s">
        <v>33</v>
      </c>
      <c r="C199" s="7">
        <v>1998</v>
      </c>
      <c r="D199" s="7" t="s">
        <v>35</v>
      </c>
      <c r="E199" s="1" t="s">
        <v>329</v>
      </c>
      <c r="F199" s="1" t="s">
        <v>311</v>
      </c>
      <c r="H199" s="7">
        <v>1994</v>
      </c>
      <c r="I199" s="1">
        <v>1382</v>
      </c>
    </row>
    <row r="200" spans="1:9" hidden="1" x14ac:dyDescent="0.35">
      <c r="A200" s="1" t="s">
        <v>32</v>
      </c>
      <c r="B200" s="1" t="s">
        <v>33</v>
      </c>
      <c r="C200" s="7">
        <v>1998</v>
      </c>
      <c r="D200" s="7" t="s">
        <v>35</v>
      </c>
      <c r="E200" s="1" t="s">
        <v>329</v>
      </c>
      <c r="F200" s="1" t="s">
        <v>311</v>
      </c>
      <c r="H200" s="7">
        <v>1995</v>
      </c>
      <c r="I200" s="1">
        <v>1383</v>
      </c>
    </row>
    <row r="201" spans="1:9" hidden="1" x14ac:dyDescent="0.35">
      <c r="A201" s="1" t="s">
        <v>32</v>
      </c>
      <c r="B201" s="1" t="s">
        <v>33</v>
      </c>
      <c r="C201" s="7">
        <v>1998</v>
      </c>
      <c r="D201" s="7" t="s">
        <v>35</v>
      </c>
      <c r="E201" s="1" t="s">
        <v>329</v>
      </c>
      <c r="F201" s="1" t="s">
        <v>311</v>
      </c>
      <c r="H201" s="7">
        <v>1996</v>
      </c>
      <c r="I201" s="1">
        <v>1383</v>
      </c>
    </row>
    <row r="202" spans="1:9" hidden="1" x14ac:dyDescent="0.35">
      <c r="A202" s="1" t="s">
        <v>32</v>
      </c>
      <c r="B202" s="1" t="s">
        <v>33</v>
      </c>
      <c r="C202" s="7">
        <v>1998</v>
      </c>
      <c r="D202" s="7" t="s">
        <v>35</v>
      </c>
      <c r="E202" s="1" t="s">
        <v>329</v>
      </c>
      <c r="F202" s="1" t="s">
        <v>312</v>
      </c>
      <c r="H202" s="7">
        <v>1992</v>
      </c>
      <c r="I202" s="1">
        <v>325</v>
      </c>
    </row>
    <row r="203" spans="1:9" hidden="1" x14ac:dyDescent="0.35">
      <c r="A203" s="1" t="s">
        <v>32</v>
      </c>
      <c r="B203" s="1" t="s">
        <v>33</v>
      </c>
      <c r="C203" s="7">
        <v>1998</v>
      </c>
      <c r="D203" s="7" t="s">
        <v>35</v>
      </c>
      <c r="E203" s="1" t="s">
        <v>329</v>
      </c>
      <c r="F203" s="1" t="s">
        <v>312</v>
      </c>
      <c r="H203" s="7">
        <v>1993</v>
      </c>
      <c r="I203" s="1">
        <v>324</v>
      </c>
    </row>
    <row r="204" spans="1:9" hidden="1" x14ac:dyDescent="0.35">
      <c r="A204" s="1" t="s">
        <v>32</v>
      </c>
      <c r="B204" s="1" t="s">
        <v>33</v>
      </c>
      <c r="C204" s="7">
        <v>1998</v>
      </c>
      <c r="D204" s="7" t="s">
        <v>35</v>
      </c>
      <c r="E204" s="1" t="s">
        <v>329</v>
      </c>
      <c r="F204" s="1" t="s">
        <v>312</v>
      </c>
      <c r="H204" s="7">
        <v>1994</v>
      </c>
      <c r="I204" s="1">
        <v>326</v>
      </c>
    </row>
    <row r="205" spans="1:9" hidden="1" x14ac:dyDescent="0.35">
      <c r="A205" s="1" t="s">
        <v>32</v>
      </c>
      <c r="B205" s="1" t="s">
        <v>33</v>
      </c>
      <c r="C205" s="7">
        <v>1998</v>
      </c>
      <c r="D205" s="7" t="s">
        <v>35</v>
      </c>
      <c r="E205" s="1" t="s">
        <v>329</v>
      </c>
      <c r="F205" s="1" t="s">
        <v>312</v>
      </c>
      <c r="H205" s="7">
        <v>1995</v>
      </c>
      <c r="I205" s="1">
        <v>326</v>
      </c>
    </row>
    <row r="206" spans="1:9" hidden="1" x14ac:dyDescent="0.35">
      <c r="A206" s="1" t="s">
        <v>32</v>
      </c>
      <c r="B206" s="1" t="s">
        <v>33</v>
      </c>
      <c r="C206" s="7">
        <v>1998</v>
      </c>
      <c r="D206" s="7" t="s">
        <v>35</v>
      </c>
      <c r="E206" s="1" t="s">
        <v>329</v>
      </c>
      <c r="F206" s="1" t="s">
        <v>312</v>
      </c>
      <c r="H206" s="7">
        <v>1996</v>
      </c>
      <c r="I206" s="1">
        <v>325</v>
      </c>
    </row>
    <row r="207" spans="1:9" hidden="1" x14ac:dyDescent="0.35">
      <c r="A207" s="1" t="s">
        <v>32</v>
      </c>
      <c r="B207" s="1" t="s">
        <v>33</v>
      </c>
      <c r="C207" s="7">
        <v>1998</v>
      </c>
      <c r="D207" s="7" t="s">
        <v>35</v>
      </c>
      <c r="E207" s="1" t="s">
        <v>329</v>
      </c>
      <c r="F207" s="1" t="s">
        <v>309</v>
      </c>
      <c r="H207" s="7">
        <v>1992</v>
      </c>
      <c r="I207" s="1">
        <v>935</v>
      </c>
    </row>
    <row r="208" spans="1:9" hidden="1" x14ac:dyDescent="0.35">
      <c r="A208" s="1" t="s">
        <v>32</v>
      </c>
      <c r="B208" s="1" t="s">
        <v>33</v>
      </c>
      <c r="C208" s="7">
        <v>1998</v>
      </c>
      <c r="D208" s="7" t="s">
        <v>35</v>
      </c>
      <c r="E208" s="1" t="s">
        <v>329</v>
      </c>
      <c r="F208" s="1" t="s">
        <v>309</v>
      </c>
      <c r="H208" s="7">
        <v>1993</v>
      </c>
      <c r="I208" s="1">
        <v>937</v>
      </c>
    </row>
    <row r="209" spans="1:9" hidden="1" x14ac:dyDescent="0.35">
      <c r="A209" s="1" t="s">
        <v>32</v>
      </c>
      <c r="B209" s="1" t="s">
        <v>33</v>
      </c>
      <c r="C209" s="7">
        <v>1998</v>
      </c>
      <c r="D209" s="7" t="s">
        <v>35</v>
      </c>
      <c r="E209" s="1" t="s">
        <v>329</v>
      </c>
      <c r="F209" s="1" t="s">
        <v>309</v>
      </c>
      <c r="H209" s="7">
        <v>1994</v>
      </c>
      <c r="I209" s="1">
        <v>935</v>
      </c>
    </row>
    <row r="210" spans="1:9" hidden="1" x14ac:dyDescent="0.35">
      <c r="A210" s="1" t="s">
        <v>32</v>
      </c>
      <c r="B210" s="1" t="s">
        <v>33</v>
      </c>
      <c r="C210" s="7">
        <v>1998</v>
      </c>
      <c r="D210" s="7" t="s">
        <v>35</v>
      </c>
      <c r="E210" s="1" t="s">
        <v>329</v>
      </c>
      <c r="F210" s="1" t="s">
        <v>309</v>
      </c>
      <c r="H210" s="7">
        <v>1995</v>
      </c>
      <c r="I210" s="1">
        <v>942</v>
      </c>
    </row>
    <row r="211" spans="1:9" hidden="1" x14ac:dyDescent="0.35">
      <c r="A211" s="1" t="s">
        <v>32</v>
      </c>
      <c r="B211" s="1" t="s">
        <v>33</v>
      </c>
      <c r="C211" s="7">
        <v>1998</v>
      </c>
      <c r="D211" s="7" t="s">
        <v>35</v>
      </c>
      <c r="E211" s="1" t="s">
        <v>329</v>
      </c>
      <c r="F211" s="1" t="s">
        <v>309</v>
      </c>
      <c r="H211" s="7">
        <v>1996</v>
      </c>
      <c r="I211" s="1">
        <v>943</v>
      </c>
    </row>
    <row r="212" spans="1:9" hidden="1" x14ac:dyDescent="0.35">
      <c r="A212" s="1" t="s">
        <v>32</v>
      </c>
      <c r="B212" s="1" t="s">
        <v>33</v>
      </c>
      <c r="C212" s="7">
        <v>1998</v>
      </c>
      <c r="D212" s="7" t="s">
        <v>35</v>
      </c>
      <c r="E212" s="1" t="s">
        <v>329</v>
      </c>
      <c r="F212" s="1" t="s">
        <v>313</v>
      </c>
      <c r="H212" s="7">
        <v>1992</v>
      </c>
      <c r="I212" s="1">
        <v>620</v>
      </c>
    </row>
    <row r="213" spans="1:9" hidden="1" x14ac:dyDescent="0.35">
      <c r="A213" s="1" t="s">
        <v>32</v>
      </c>
      <c r="B213" s="1" t="s">
        <v>33</v>
      </c>
      <c r="C213" s="7">
        <v>1998</v>
      </c>
      <c r="D213" s="7" t="s">
        <v>35</v>
      </c>
      <c r="E213" s="1" t="s">
        <v>329</v>
      </c>
      <c r="F213" s="1" t="s">
        <v>313</v>
      </c>
      <c r="H213" s="7">
        <v>1993</v>
      </c>
      <c r="I213" s="1">
        <v>619</v>
      </c>
    </row>
    <row r="214" spans="1:9" hidden="1" x14ac:dyDescent="0.35">
      <c r="A214" s="1" t="s">
        <v>32</v>
      </c>
      <c r="B214" s="1" t="s">
        <v>33</v>
      </c>
      <c r="C214" s="7">
        <v>1998</v>
      </c>
      <c r="D214" s="7" t="s">
        <v>35</v>
      </c>
      <c r="E214" s="1" t="s">
        <v>329</v>
      </c>
      <c r="F214" s="1" t="s">
        <v>313</v>
      </c>
      <c r="H214" s="7">
        <v>1994</v>
      </c>
      <c r="I214" s="1">
        <v>620</v>
      </c>
    </row>
    <row r="215" spans="1:9" hidden="1" x14ac:dyDescent="0.35">
      <c r="A215" s="1" t="s">
        <v>32</v>
      </c>
      <c r="B215" s="1" t="s">
        <v>33</v>
      </c>
      <c r="C215" s="7">
        <v>1998</v>
      </c>
      <c r="D215" s="7" t="s">
        <v>35</v>
      </c>
      <c r="E215" s="1" t="s">
        <v>329</v>
      </c>
      <c r="F215" s="1" t="s">
        <v>313</v>
      </c>
      <c r="H215" s="7">
        <v>1995</v>
      </c>
      <c r="I215" s="1">
        <v>619</v>
      </c>
    </row>
    <row r="216" spans="1:9" hidden="1" x14ac:dyDescent="0.35">
      <c r="A216" s="1" t="s">
        <v>32</v>
      </c>
      <c r="B216" s="1" t="s">
        <v>33</v>
      </c>
      <c r="C216" s="7">
        <v>1998</v>
      </c>
      <c r="D216" s="7" t="s">
        <v>35</v>
      </c>
      <c r="E216" s="1" t="s">
        <v>329</v>
      </c>
      <c r="F216" s="1" t="s">
        <v>313</v>
      </c>
      <c r="H216" s="7">
        <v>1996</v>
      </c>
      <c r="I216" s="1">
        <v>619</v>
      </c>
    </row>
    <row r="217" spans="1:9" hidden="1" x14ac:dyDescent="0.35">
      <c r="A217" s="1" t="s">
        <v>32</v>
      </c>
      <c r="B217" s="1" t="s">
        <v>33</v>
      </c>
      <c r="C217" s="7">
        <v>1998</v>
      </c>
      <c r="D217" s="7" t="s">
        <v>35</v>
      </c>
      <c r="E217" s="1" t="s">
        <v>329</v>
      </c>
      <c r="F217" s="1" t="s">
        <v>314</v>
      </c>
      <c r="H217" s="7">
        <v>1992</v>
      </c>
      <c r="I217" s="1">
        <v>2068</v>
      </c>
    </row>
    <row r="218" spans="1:9" hidden="1" x14ac:dyDescent="0.35">
      <c r="A218" s="1" t="s">
        <v>32</v>
      </c>
      <c r="B218" s="1" t="s">
        <v>33</v>
      </c>
      <c r="C218" s="7">
        <v>1998</v>
      </c>
      <c r="D218" s="7" t="s">
        <v>35</v>
      </c>
      <c r="E218" s="1" t="s">
        <v>329</v>
      </c>
      <c r="F218" s="1" t="s">
        <v>314</v>
      </c>
      <c r="H218" s="7">
        <v>1993</v>
      </c>
      <c r="I218" s="1">
        <v>2072</v>
      </c>
    </row>
    <row r="219" spans="1:9" hidden="1" x14ac:dyDescent="0.35">
      <c r="A219" s="1" t="s">
        <v>32</v>
      </c>
      <c r="B219" s="1" t="s">
        <v>33</v>
      </c>
      <c r="C219" s="7">
        <v>1998</v>
      </c>
      <c r="D219" s="7" t="s">
        <v>35</v>
      </c>
      <c r="E219" s="1" t="s">
        <v>329</v>
      </c>
      <c r="F219" s="1" t="s">
        <v>314</v>
      </c>
      <c r="H219" s="7">
        <v>1994</v>
      </c>
      <c r="I219" s="1">
        <v>2076</v>
      </c>
    </row>
    <row r="220" spans="1:9" hidden="1" x14ac:dyDescent="0.35">
      <c r="A220" s="1" t="s">
        <v>32</v>
      </c>
      <c r="B220" s="1" t="s">
        <v>33</v>
      </c>
      <c r="C220" s="7">
        <v>1998</v>
      </c>
      <c r="D220" s="7" t="s">
        <v>35</v>
      </c>
      <c r="E220" s="1" t="s">
        <v>329</v>
      </c>
      <c r="F220" s="1" t="s">
        <v>314</v>
      </c>
      <c r="H220" s="7">
        <v>1995</v>
      </c>
      <c r="I220" s="1">
        <v>2086</v>
      </c>
    </row>
    <row r="221" spans="1:9" hidden="1" x14ac:dyDescent="0.35">
      <c r="A221" s="1" t="s">
        <v>32</v>
      </c>
      <c r="B221" s="1" t="s">
        <v>33</v>
      </c>
      <c r="C221" s="7">
        <v>1998</v>
      </c>
      <c r="D221" s="7" t="s">
        <v>35</v>
      </c>
      <c r="E221" s="1" t="s">
        <v>329</v>
      </c>
      <c r="F221" s="1" t="s">
        <v>314</v>
      </c>
      <c r="H221" s="7">
        <v>1996</v>
      </c>
      <c r="I221" s="1">
        <v>2091</v>
      </c>
    </row>
    <row r="222" spans="1:9" hidden="1" x14ac:dyDescent="0.35">
      <c r="A222" s="1" t="s">
        <v>32</v>
      </c>
      <c r="B222" s="1" t="s">
        <v>33</v>
      </c>
      <c r="C222" s="7">
        <v>1998</v>
      </c>
      <c r="D222" s="7" t="s">
        <v>35</v>
      </c>
      <c r="E222" s="1" t="s">
        <v>329</v>
      </c>
      <c r="F222" s="1" t="s">
        <v>310</v>
      </c>
      <c r="H222" s="7">
        <v>1992</v>
      </c>
      <c r="I222" s="1">
        <v>2258</v>
      </c>
    </row>
    <row r="223" spans="1:9" hidden="1" x14ac:dyDescent="0.35">
      <c r="A223" s="1" t="s">
        <v>32</v>
      </c>
      <c r="B223" s="1" t="s">
        <v>33</v>
      </c>
      <c r="C223" s="7">
        <v>1998</v>
      </c>
      <c r="D223" s="7" t="s">
        <v>35</v>
      </c>
      <c r="E223" s="1" t="s">
        <v>329</v>
      </c>
      <c r="F223" s="1" t="s">
        <v>310</v>
      </c>
      <c r="H223" s="7">
        <v>1993</v>
      </c>
      <c r="I223" s="1">
        <v>2262</v>
      </c>
    </row>
    <row r="224" spans="1:9" hidden="1" x14ac:dyDescent="0.35">
      <c r="A224" s="1" t="s">
        <v>32</v>
      </c>
      <c r="B224" s="1" t="s">
        <v>33</v>
      </c>
      <c r="C224" s="7">
        <v>1998</v>
      </c>
      <c r="D224" s="7" t="s">
        <v>35</v>
      </c>
      <c r="E224" s="1" t="s">
        <v>329</v>
      </c>
      <c r="F224" s="1" t="s">
        <v>310</v>
      </c>
      <c r="H224" s="7">
        <v>1994</v>
      </c>
      <c r="I224" s="1">
        <v>2270</v>
      </c>
    </row>
    <row r="225" spans="1:9" hidden="1" x14ac:dyDescent="0.35">
      <c r="A225" s="1" t="s">
        <v>32</v>
      </c>
      <c r="B225" s="1" t="s">
        <v>33</v>
      </c>
      <c r="C225" s="7">
        <v>1998</v>
      </c>
      <c r="D225" s="7" t="s">
        <v>35</v>
      </c>
      <c r="E225" s="1" t="s">
        <v>329</v>
      </c>
      <c r="F225" s="1" t="s">
        <v>310</v>
      </c>
      <c r="H225" s="7">
        <v>1995</v>
      </c>
      <c r="I225" s="1">
        <v>2270</v>
      </c>
    </row>
    <row r="226" spans="1:9" hidden="1" x14ac:dyDescent="0.35">
      <c r="A226" s="1" t="s">
        <v>32</v>
      </c>
      <c r="B226" s="1" t="s">
        <v>33</v>
      </c>
      <c r="C226" s="7">
        <v>1998</v>
      </c>
      <c r="D226" s="7" t="s">
        <v>35</v>
      </c>
      <c r="E226" s="1" t="s">
        <v>329</v>
      </c>
      <c r="F226" s="1" t="s">
        <v>310</v>
      </c>
      <c r="H226" s="7">
        <v>1996</v>
      </c>
      <c r="I226" s="1">
        <v>2271</v>
      </c>
    </row>
    <row r="227" spans="1:9" hidden="1" x14ac:dyDescent="0.35">
      <c r="A227" s="1" t="s">
        <v>32</v>
      </c>
      <c r="B227" s="1" t="s">
        <v>33</v>
      </c>
      <c r="C227" s="7">
        <v>1998</v>
      </c>
      <c r="D227" s="7" t="s">
        <v>35</v>
      </c>
      <c r="E227" s="1" t="s">
        <v>329</v>
      </c>
      <c r="F227" s="1" t="s">
        <v>315</v>
      </c>
      <c r="H227" s="7">
        <v>1992</v>
      </c>
      <c r="I227" s="1">
        <v>345</v>
      </c>
    </row>
    <row r="228" spans="1:9" hidden="1" x14ac:dyDescent="0.35">
      <c r="A228" s="1" t="s">
        <v>32</v>
      </c>
      <c r="B228" s="1" t="s">
        <v>33</v>
      </c>
      <c r="C228" s="7">
        <v>1998</v>
      </c>
      <c r="D228" s="7" t="s">
        <v>35</v>
      </c>
      <c r="E228" s="1" t="s">
        <v>329</v>
      </c>
      <c r="F228" s="1" t="s">
        <v>315</v>
      </c>
      <c r="H228" s="7">
        <v>1993</v>
      </c>
      <c r="I228" s="1">
        <v>347</v>
      </c>
    </row>
    <row r="229" spans="1:9" hidden="1" x14ac:dyDescent="0.35">
      <c r="A229" s="1" t="s">
        <v>32</v>
      </c>
      <c r="B229" s="1" t="s">
        <v>33</v>
      </c>
      <c r="C229" s="7">
        <v>1998</v>
      </c>
      <c r="D229" s="7" t="s">
        <v>35</v>
      </c>
      <c r="E229" s="1" t="s">
        <v>329</v>
      </c>
      <c r="F229" s="1" t="s">
        <v>315</v>
      </c>
      <c r="H229" s="7">
        <v>1994</v>
      </c>
      <c r="I229" s="1">
        <v>351</v>
      </c>
    </row>
    <row r="230" spans="1:9" hidden="1" x14ac:dyDescent="0.35">
      <c r="A230" s="1" t="s">
        <v>32</v>
      </c>
      <c r="B230" s="1" t="s">
        <v>33</v>
      </c>
      <c r="C230" s="7">
        <v>1998</v>
      </c>
      <c r="D230" s="7" t="s">
        <v>35</v>
      </c>
      <c r="E230" s="1" t="s">
        <v>329</v>
      </c>
      <c r="F230" s="1" t="s">
        <v>315</v>
      </c>
      <c r="H230" s="7">
        <v>1995</v>
      </c>
      <c r="I230" s="1">
        <v>359</v>
      </c>
    </row>
    <row r="231" spans="1:9" hidden="1" x14ac:dyDescent="0.35">
      <c r="A231" s="1" t="s">
        <v>32</v>
      </c>
      <c r="B231" s="1" t="s">
        <v>33</v>
      </c>
      <c r="C231" s="7">
        <v>1998</v>
      </c>
      <c r="D231" s="7" t="s">
        <v>35</v>
      </c>
      <c r="E231" s="1" t="s">
        <v>329</v>
      </c>
      <c r="F231" s="1" t="s">
        <v>315</v>
      </c>
      <c r="H231" s="7">
        <v>1996</v>
      </c>
      <c r="I231" s="1">
        <v>359</v>
      </c>
    </row>
    <row r="232" spans="1:9" hidden="1" x14ac:dyDescent="0.35">
      <c r="A232" s="1" t="s">
        <v>32</v>
      </c>
      <c r="B232" s="1" t="s">
        <v>33</v>
      </c>
      <c r="C232" s="7">
        <v>2002</v>
      </c>
      <c r="D232" s="7" t="s">
        <v>35</v>
      </c>
      <c r="E232" s="1" t="s">
        <v>320</v>
      </c>
      <c r="F232" s="1" t="s">
        <v>321</v>
      </c>
      <c r="H232" s="7">
        <v>1997</v>
      </c>
      <c r="I232" s="1">
        <v>20751</v>
      </c>
    </row>
    <row r="233" spans="1:9" hidden="1" x14ac:dyDescent="0.35">
      <c r="A233" s="1" t="s">
        <v>32</v>
      </c>
      <c r="B233" s="1" t="s">
        <v>33</v>
      </c>
      <c r="C233" s="7">
        <v>2002</v>
      </c>
      <c r="D233" s="7" t="s">
        <v>35</v>
      </c>
      <c r="E233" s="1" t="s">
        <v>320</v>
      </c>
      <c r="F233" s="1" t="s">
        <v>321</v>
      </c>
      <c r="H233" s="7">
        <v>1998</v>
      </c>
      <c r="I233" s="1">
        <v>20739</v>
      </c>
    </row>
    <row r="234" spans="1:9" hidden="1" x14ac:dyDescent="0.35">
      <c r="A234" s="1" t="s">
        <v>32</v>
      </c>
      <c r="B234" s="1" t="s">
        <v>33</v>
      </c>
      <c r="C234" s="7">
        <v>2002</v>
      </c>
      <c r="D234" s="7" t="s">
        <v>35</v>
      </c>
      <c r="E234" s="1" t="s">
        <v>320</v>
      </c>
      <c r="F234" s="1" t="s">
        <v>321</v>
      </c>
      <c r="H234" s="7">
        <v>1999</v>
      </c>
      <c r="I234" s="1">
        <v>20704</v>
      </c>
    </row>
    <row r="235" spans="1:9" hidden="1" x14ac:dyDescent="0.35">
      <c r="A235" s="1" t="s">
        <v>32</v>
      </c>
      <c r="B235" s="1" t="s">
        <v>33</v>
      </c>
      <c r="C235" s="7">
        <v>2002</v>
      </c>
      <c r="D235" s="7" t="s">
        <v>35</v>
      </c>
      <c r="E235" s="1" t="s">
        <v>320</v>
      </c>
      <c r="F235" s="1" t="s">
        <v>321</v>
      </c>
      <c r="H235" s="7">
        <v>2000</v>
      </c>
      <c r="I235" s="1">
        <v>20664</v>
      </c>
    </row>
    <row r="236" spans="1:9" hidden="1" x14ac:dyDescent="0.35">
      <c r="A236" s="1" t="s">
        <v>32</v>
      </c>
      <c r="B236" s="1" t="s">
        <v>33</v>
      </c>
      <c r="C236" s="7">
        <v>2002</v>
      </c>
      <c r="D236" s="7" t="s">
        <v>35</v>
      </c>
      <c r="E236" s="1" t="s">
        <v>320</v>
      </c>
      <c r="F236" s="1" t="s">
        <v>321</v>
      </c>
      <c r="H236" s="7">
        <v>2001</v>
      </c>
      <c r="I236" s="1">
        <v>20648</v>
      </c>
    </row>
    <row r="237" spans="1:9" x14ac:dyDescent="0.35">
      <c r="A237" s="1" t="s">
        <v>32</v>
      </c>
      <c r="B237" s="1" t="s">
        <v>33</v>
      </c>
      <c r="C237" s="7">
        <v>2002</v>
      </c>
      <c r="D237" s="7" t="s">
        <v>35</v>
      </c>
      <c r="E237" s="1" t="s">
        <v>320</v>
      </c>
      <c r="F237" s="1" t="s">
        <v>322</v>
      </c>
      <c r="H237" s="7">
        <v>1997</v>
      </c>
      <c r="I237" s="1">
        <v>1191</v>
      </c>
    </row>
    <row r="238" spans="1:9" x14ac:dyDescent="0.35">
      <c r="A238" s="1" t="s">
        <v>32</v>
      </c>
      <c r="B238" s="1" t="s">
        <v>33</v>
      </c>
      <c r="C238" s="7">
        <v>2002</v>
      </c>
      <c r="D238" s="7" t="s">
        <v>35</v>
      </c>
      <c r="E238" s="1" t="s">
        <v>320</v>
      </c>
      <c r="F238" s="1" t="s">
        <v>322</v>
      </c>
      <c r="H238" s="7">
        <v>1998</v>
      </c>
      <c r="I238" s="1">
        <v>1199</v>
      </c>
    </row>
    <row r="239" spans="1:9" x14ac:dyDescent="0.35">
      <c r="A239" s="1" t="s">
        <v>32</v>
      </c>
      <c r="B239" s="1" t="s">
        <v>33</v>
      </c>
      <c r="C239" s="7">
        <v>2002</v>
      </c>
      <c r="D239" s="7" t="s">
        <v>35</v>
      </c>
      <c r="E239" s="1" t="s">
        <v>320</v>
      </c>
      <c r="F239" s="1" t="s">
        <v>322</v>
      </c>
      <c r="H239" s="7">
        <v>1999</v>
      </c>
      <c r="I239" s="1">
        <v>1189</v>
      </c>
    </row>
    <row r="240" spans="1:9" x14ac:dyDescent="0.35">
      <c r="A240" s="1" t="s">
        <v>32</v>
      </c>
      <c r="B240" s="1" t="s">
        <v>33</v>
      </c>
      <c r="C240" s="7">
        <v>2002</v>
      </c>
      <c r="D240" s="7" t="s">
        <v>35</v>
      </c>
      <c r="E240" s="1" t="s">
        <v>320</v>
      </c>
      <c r="F240" s="1" t="s">
        <v>322</v>
      </c>
      <c r="H240" s="7">
        <v>2000</v>
      </c>
      <c r="I240" s="1">
        <v>1191</v>
      </c>
    </row>
    <row r="241" spans="1:9" x14ac:dyDescent="0.35">
      <c r="A241" s="1" t="s">
        <v>32</v>
      </c>
      <c r="B241" s="1" t="s">
        <v>33</v>
      </c>
      <c r="C241" s="7">
        <v>2002</v>
      </c>
      <c r="D241" s="7" t="s">
        <v>35</v>
      </c>
      <c r="E241" s="1" t="s">
        <v>320</v>
      </c>
      <c r="F241" s="1" t="s">
        <v>322</v>
      </c>
      <c r="H241" s="7">
        <v>2001</v>
      </c>
      <c r="I241" s="1">
        <v>1410</v>
      </c>
    </row>
    <row r="242" spans="1:9" hidden="1" x14ac:dyDescent="0.35">
      <c r="A242" s="1" t="s">
        <v>32</v>
      </c>
      <c r="B242" s="1" t="s">
        <v>33</v>
      </c>
      <c r="C242" s="7">
        <v>2002</v>
      </c>
      <c r="D242" s="7" t="s">
        <v>35</v>
      </c>
      <c r="E242" s="1" t="s">
        <v>320</v>
      </c>
      <c r="F242" s="1" t="s">
        <v>323</v>
      </c>
      <c r="H242" s="7">
        <v>1997</v>
      </c>
      <c r="I242" s="1">
        <v>105</v>
      </c>
    </row>
    <row r="243" spans="1:9" hidden="1" x14ac:dyDescent="0.35">
      <c r="A243" s="1" t="s">
        <v>32</v>
      </c>
      <c r="B243" s="1" t="s">
        <v>33</v>
      </c>
      <c r="C243" s="7">
        <v>2002</v>
      </c>
      <c r="D243" s="7" t="s">
        <v>35</v>
      </c>
      <c r="E243" s="1" t="s">
        <v>320</v>
      </c>
      <c r="F243" s="1" t="s">
        <v>323</v>
      </c>
      <c r="H243" s="7">
        <v>1998</v>
      </c>
      <c r="I243" s="1">
        <v>105</v>
      </c>
    </row>
    <row r="244" spans="1:9" hidden="1" x14ac:dyDescent="0.35">
      <c r="A244" s="1" t="s">
        <v>32</v>
      </c>
      <c r="B244" s="1" t="s">
        <v>33</v>
      </c>
      <c r="C244" s="7">
        <v>2002</v>
      </c>
      <c r="D244" s="7" t="s">
        <v>35</v>
      </c>
      <c r="E244" s="1" t="s">
        <v>320</v>
      </c>
      <c r="F244" s="1" t="s">
        <v>323</v>
      </c>
      <c r="H244" s="7">
        <v>1999</v>
      </c>
      <c r="I244" s="1">
        <v>106</v>
      </c>
    </row>
    <row r="245" spans="1:9" hidden="1" x14ac:dyDescent="0.35">
      <c r="A245" s="1" t="s">
        <v>32</v>
      </c>
      <c r="B245" s="1" t="s">
        <v>33</v>
      </c>
      <c r="C245" s="7">
        <v>2002</v>
      </c>
      <c r="D245" s="7" t="s">
        <v>35</v>
      </c>
      <c r="E245" s="1" t="s">
        <v>320</v>
      </c>
      <c r="F245" s="1" t="s">
        <v>323</v>
      </c>
      <c r="H245" s="7">
        <v>2000</v>
      </c>
      <c r="I245" s="1">
        <v>107</v>
      </c>
    </row>
    <row r="246" spans="1:9" hidden="1" x14ac:dyDescent="0.35">
      <c r="A246" s="1" t="s">
        <v>32</v>
      </c>
      <c r="B246" s="1" t="s">
        <v>33</v>
      </c>
      <c r="C246" s="7">
        <v>2002</v>
      </c>
      <c r="D246" s="7" t="s">
        <v>35</v>
      </c>
      <c r="E246" s="1" t="s">
        <v>320</v>
      </c>
      <c r="F246" s="1" t="s">
        <v>323</v>
      </c>
      <c r="H246" s="7">
        <v>2001</v>
      </c>
      <c r="I246" s="1">
        <v>75</v>
      </c>
    </row>
    <row r="247" spans="1:9" hidden="1" x14ac:dyDescent="0.35">
      <c r="A247" s="1" t="s">
        <v>32</v>
      </c>
      <c r="B247" s="1" t="s">
        <v>33</v>
      </c>
      <c r="C247" s="7">
        <v>2002</v>
      </c>
      <c r="D247" s="7" t="s">
        <v>35</v>
      </c>
      <c r="E247" s="1" t="s">
        <v>320</v>
      </c>
      <c r="F247" s="1" t="s">
        <v>324</v>
      </c>
      <c r="H247" s="7">
        <v>1997</v>
      </c>
      <c r="I247" s="1">
        <v>121</v>
      </c>
    </row>
    <row r="248" spans="1:9" hidden="1" x14ac:dyDescent="0.35">
      <c r="A248" s="1" t="s">
        <v>32</v>
      </c>
      <c r="B248" s="1" t="s">
        <v>33</v>
      </c>
      <c r="C248" s="7">
        <v>2002</v>
      </c>
      <c r="D248" s="7" t="s">
        <v>35</v>
      </c>
      <c r="E248" s="1" t="s">
        <v>320</v>
      </c>
      <c r="F248" s="1" t="s">
        <v>324</v>
      </c>
      <c r="H248" s="7">
        <v>1998</v>
      </c>
      <c r="I248" s="1">
        <v>122</v>
      </c>
    </row>
    <row r="249" spans="1:9" hidden="1" x14ac:dyDescent="0.35">
      <c r="A249" s="1" t="s">
        <v>32</v>
      </c>
      <c r="B249" s="1" t="s">
        <v>33</v>
      </c>
      <c r="C249" s="7">
        <v>2002</v>
      </c>
      <c r="D249" s="7" t="s">
        <v>35</v>
      </c>
      <c r="E249" s="1" t="s">
        <v>320</v>
      </c>
      <c r="F249" s="1" t="s">
        <v>324</v>
      </c>
      <c r="H249" s="7">
        <v>1999</v>
      </c>
      <c r="I249" s="1">
        <v>123</v>
      </c>
    </row>
    <row r="250" spans="1:9" hidden="1" x14ac:dyDescent="0.35">
      <c r="A250" s="1" t="s">
        <v>32</v>
      </c>
      <c r="B250" s="1" t="s">
        <v>33</v>
      </c>
      <c r="C250" s="7">
        <v>2002</v>
      </c>
      <c r="D250" s="7" t="s">
        <v>35</v>
      </c>
      <c r="E250" s="1" t="s">
        <v>320</v>
      </c>
      <c r="F250" s="1" t="s">
        <v>324</v>
      </c>
      <c r="H250" s="7">
        <v>2000</v>
      </c>
      <c r="I250" s="1">
        <v>126</v>
      </c>
    </row>
    <row r="251" spans="1:9" hidden="1" x14ac:dyDescent="0.35">
      <c r="A251" s="1" t="s">
        <v>32</v>
      </c>
      <c r="B251" s="1" t="s">
        <v>33</v>
      </c>
      <c r="C251" s="7">
        <v>2002</v>
      </c>
      <c r="D251" s="7" t="s">
        <v>35</v>
      </c>
      <c r="E251" s="1" t="s">
        <v>320</v>
      </c>
      <c r="F251" s="1" t="s">
        <v>324</v>
      </c>
      <c r="H251" s="7">
        <v>2001</v>
      </c>
      <c r="I251" s="1">
        <v>117</v>
      </c>
    </row>
    <row r="252" spans="1:9" hidden="1" x14ac:dyDescent="0.35">
      <c r="A252" s="1" t="s">
        <v>32</v>
      </c>
      <c r="B252" s="1" t="s">
        <v>33</v>
      </c>
      <c r="C252" s="7">
        <v>2002</v>
      </c>
      <c r="D252" s="7" t="s">
        <v>35</v>
      </c>
      <c r="E252" s="1" t="s">
        <v>320</v>
      </c>
      <c r="F252" s="1" t="s">
        <v>325</v>
      </c>
      <c r="H252" s="7">
        <v>1997</v>
      </c>
      <c r="I252" s="1">
        <v>1</v>
      </c>
    </row>
    <row r="253" spans="1:9" hidden="1" x14ac:dyDescent="0.35">
      <c r="A253" s="1" t="s">
        <v>32</v>
      </c>
      <c r="B253" s="1" t="s">
        <v>33</v>
      </c>
      <c r="C253" s="7">
        <v>2002</v>
      </c>
      <c r="D253" s="7" t="s">
        <v>35</v>
      </c>
      <c r="E253" s="1" t="s">
        <v>320</v>
      </c>
      <c r="F253" s="1" t="s">
        <v>325</v>
      </c>
      <c r="H253" s="7">
        <v>1998</v>
      </c>
      <c r="I253" s="1">
        <v>2</v>
      </c>
    </row>
    <row r="254" spans="1:9" hidden="1" x14ac:dyDescent="0.35">
      <c r="A254" s="1" t="s">
        <v>32</v>
      </c>
      <c r="B254" s="1" t="s">
        <v>33</v>
      </c>
      <c r="C254" s="7">
        <v>2002</v>
      </c>
      <c r="D254" s="7" t="s">
        <v>35</v>
      </c>
      <c r="E254" s="1" t="s">
        <v>320</v>
      </c>
      <c r="F254" s="1" t="s">
        <v>325</v>
      </c>
      <c r="H254" s="7">
        <v>1999</v>
      </c>
      <c r="I254" s="1">
        <v>2</v>
      </c>
    </row>
    <row r="255" spans="1:9" hidden="1" x14ac:dyDescent="0.35">
      <c r="A255" s="1" t="s">
        <v>32</v>
      </c>
      <c r="B255" s="1" t="s">
        <v>33</v>
      </c>
      <c r="C255" s="7">
        <v>2002</v>
      </c>
      <c r="D255" s="7" t="s">
        <v>35</v>
      </c>
      <c r="E255" s="1" t="s">
        <v>320</v>
      </c>
      <c r="F255" s="1" t="s">
        <v>325</v>
      </c>
      <c r="H255" s="7">
        <v>2000</v>
      </c>
      <c r="I255" s="1">
        <v>2</v>
      </c>
    </row>
    <row r="256" spans="1:9" hidden="1" x14ac:dyDescent="0.35">
      <c r="A256" s="1" t="s">
        <v>32</v>
      </c>
      <c r="B256" s="1" t="s">
        <v>33</v>
      </c>
      <c r="C256" s="7">
        <v>2002</v>
      </c>
      <c r="D256" s="7" t="s">
        <v>35</v>
      </c>
      <c r="E256" s="1" t="s">
        <v>320</v>
      </c>
      <c r="F256" s="1" t="s">
        <v>325</v>
      </c>
      <c r="H256" s="7">
        <v>2001</v>
      </c>
      <c r="I256" s="1">
        <v>2</v>
      </c>
    </row>
    <row r="257" spans="1:9" hidden="1" x14ac:dyDescent="0.35">
      <c r="A257" s="1" t="s">
        <v>32</v>
      </c>
      <c r="B257" s="1" t="s">
        <v>33</v>
      </c>
      <c r="C257" s="7">
        <v>2002</v>
      </c>
      <c r="D257" s="7" t="s">
        <v>35</v>
      </c>
      <c r="E257" s="1" t="s">
        <v>326</v>
      </c>
      <c r="F257" s="1" t="s">
        <v>327</v>
      </c>
      <c r="H257" s="7">
        <v>1997</v>
      </c>
      <c r="I257" s="1">
        <v>9792</v>
      </c>
    </row>
    <row r="258" spans="1:9" hidden="1" x14ac:dyDescent="0.35">
      <c r="A258" s="1" t="s">
        <v>32</v>
      </c>
      <c r="B258" s="1" t="s">
        <v>33</v>
      </c>
      <c r="C258" s="7">
        <v>2002</v>
      </c>
      <c r="D258" s="7" t="s">
        <v>35</v>
      </c>
      <c r="E258" s="1" t="s">
        <v>326</v>
      </c>
      <c r="F258" s="1" t="s">
        <v>327</v>
      </c>
      <c r="H258" s="7">
        <v>1998</v>
      </c>
      <c r="I258" s="1">
        <v>9770</v>
      </c>
    </row>
    <row r="259" spans="1:9" hidden="1" x14ac:dyDescent="0.35">
      <c r="A259" s="1" t="s">
        <v>32</v>
      </c>
      <c r="B259" s="1" t="s">
        <v>33</v>
      </c>
      <c r="C259" s="7">
        <v>2002</v>
      </c>
      <c r="D259" s="7" t="s">
        <v>35</v>
      </c>
      <c r="E259" s="1" t="s">
        <v>326</v>
      </c>
      <c r="F259" s="1" t="s">
        <v>327</v>
      </c>
      <c r="H259" s="7">
        <v>1999</v>
      </c>
      <c r="I259" s="1">
        <v>9716</v>
      </c>
    </row>
    <row r="260" spans="1:9" hidden="1" x14ac:dyDescent="0.35">
      <c r="A260" s="1" t="s">
        <v>32</v>
      </c>
      <c r="B260" s="1" t="s">
        <v>33</v>
      </c>
      <c r="C260" s="7">
        <v>2002</v>
      </c>
      <c r="D260" s="7" t="s">
        <v>35</v>
      </c>
      <c r="E260" s="1" t="s">
        <v>326</v>
      </c>
      <c r="F260" s="1" t="s">
        <v>327</v>
      </c>
      <c r="H260" s="7">
        <v>2000</v>
      </c>
      <c r="I260" s="1">
        <v>9681</v>
      </c>
    </row>
    <row r="261" spans="1:9" hidden="1" x14ac:dyDescent="0.35">
      <c r="A261" s="1" t="s">
        <v>32</v>
      </c>
      <c r="B261" s="1" t="s">
        <v>33</v>
      </c>
      <c r="C261" s="7">
        <v>2002</v>
      </c>
      <c r="D261" s="7" t="s">
        <v>35</v>
      </c>
      <c r="E261" s="1" t="s">
        <v>326</v>
      </c>
      <c r="F261" s="1" t="s">
        <v>327</v>
      </c>
      <c r="H261" s="7">
        <v>2001</v>
      </c>
      <c r="I261" s="1">
        <v>9351</v>
      </c>
    </row>
    <row r="262" spans="1:9" hidden="1" x14ac:dyDescent="0.35">
      <c r="A262" s="1" t="s">
        <v>32</v>
      </c>
      <c r="B262" s="1" t="s">
        <v>33</v>
      </c>
      <c r="C262" s="7">
        <v>2002</v>
      </c>
      <c r="D262" s="7" t="s">
        <v>35</v>
      </c>
      <c r="E262" s="1" t="s">
        <v>326</v>
      </c>
      <c r="F262" s="1" t="s">
        <v>328</v>
      </c>
      <c r="H262" s="7">
        <v>1997</v>
      </c>
      <c r="I262" s="1">
        <v>12377</v>
      </c>
    </row>
    <row r="263" spans="1:9" hidden="1" x14ac:dyDescent="0.35">
      <c r="A263" s="1" t="s">
        <v>32</v>
      </c>
      <c r="B263" s="1" t="s">
        <v>33</v>
      </c>
      <c r="C263" s="7">
        <v>2002</v>
      </c>
      <c r="D263" s="7" t="s">
        <v>35</v>
      </c>
      <c r="E263" s="1" t="s">
        <v>326</v>
      </c>
      <c r="F263" s="1" t="s">
        <v>328</v>
      </c>
      <c r="H263" s="7">
        <v>1998</v>
      </c>
      <c r="I263" s="1">
        <v>12397</v>
      </c>
    </row>
    <row r="264" spans="1:9" hidden="1" x14ac:dyDescent="0.35">
      <c r="A264" s="1" t="s">
        <v>32</v>
      </c>
      <c r="B264" s="1" t="s">
        <v>33</v>
      </c>
      <c r="C264" s="7">
        <v>2002</v>
      </c>
      <c r="D264" s="7" t="s">
        <v>35</v>
      </c>
      <c r="E264" s="1" t="s">
        <v>326</v>
      </c>
      <c r="F264" s="1" t="s">
        <v>328</v>
      </c>
      <c r="H264" s="7">
        <v>1999</v>
      </c>
      <c r="I264" s="1">
        <v>12408</v>
      </c>
    </row>
    <row r="265" spans="1:9" hidden="1" x14ac:dyDescent="0.35">
      <c r="A265" s="1" t="s">
        <v>32</v>
      </c>
      <c r="B265" s="1" t="s">
        <v>33</v>
      </c>
      <c r="C265" s="7">
        <v>2002</v>
      </c>
      <c r="D265" s="7" t="s">
        <v>35</v>
      </c>
      <c r="E265" s="1" t="s">
        <v>326</v>
      </c>
      <c r="F265" s="1" t="s">
        <v>328</v>
      </c>
      <c r="H265" s="7">
        <v>2000</v>
      </c>
      <c r="I265" s="1">
        <v>12409</v>
      </c>
    </row>
    <row r="266" spans="1:9" hidden="1" x14ac:dyDescent="0.35">
      <c r="A266" s="1" t="s">
        <v>32</v>
      </c>
      <c r="B266" s="1" t="s">
        <v>33</v>
      </c>
      <c r="C266" s="7">
        <v>2002</v>
      </c>
      <c r="D266" s="7" t="s">
        <v>35</v>
      </c>
      <c r="E266" s="1" t="s">
        <v>326</v>
      </c>
      <c r="F266" s="1" t="s">
        <v>328</v>
      </c>
      <c r="H266" s="7">
        <v>2001</v>
      </c>
      <c r="I266" s="1">
        <v>12901</v>
      </c>
    </row>
    <row r="267" spans="1:9" hidden="1" x14ac:dyDescent="0.35">
      <c r="A267" s="1" t="s">
        <v>32</v>
      </c>
      <c r="B267" s="1" t="s">
        <v>33</v>
      </c>
      <c r="C267" s="7">
        <v>2002</v>
      </c>
      <c r="D267" s="7" t="s">
        <v>35</v>
      </c>
      <c r="E267" s="1" t="s">
        <v>329</v>
      </c>
      <c r="F267" s="1" t="s">
        <v>302</v>
      </c>
      <c r="H267" s="7">
        <v>1997</v>
      </c>
      <c r="I267" s="1">
        <v>374</v>
      </c>
    </row>
    <row r="268" spans="1:9" hidden="1" x14ac:dyDescent="0.35">
      <c r="A268" s="1" t="s">
        <v>32</v>
      </c>
      <c r="B268" s="1" t="s">
        <v>33</v>
      </c>
      <c r="C268" s="7">
        <v>2002</v>
      </c>
      <c r="D268" s="7" t="s">
        <v>35</v>
      </c>
      <c r="E268" s="1" t="s">
        <v>329</v>
      </c>
      <c r="F268" s="1" t="s">
        <v>302</v>
      </c>
      <c r="H268" s="7">
        <v>1998</v>
      </c>
      <c r="I268" s="1">
        <v>374</v>
      </c>
    </row>
    <row r="269" spans="1:9" hidden="1" x14ac:dyDescent="0.35">
      <c r="A269" s="1" t="s">
        <v>32</v>
      </c>
      <c r="B269" s="1" t="s">
        <v>33</v>
      </c>
      <c r="C269" s="7">
        <v>2002</v>
      </c>
      <c r="D269" s="7" t="s">
        <v>35</v>
      </c>
      <c r="E269" s="1" t="s">
        <v>329</v>
      </c>
      <c r="F269" s="1" t="s">
        <v>302</v>
      </c>
      <c r="H269" s="7">
        <v>1999</v>
      </c>
      <c r="I269" s="1">
        <v>374</v>
      </c>
    </row>
    <row r="270" spans="1:9" hidden="1" x14ac:dyDescent="0.35">
      <c r="A270" s="1" t="s">
        <v>32</v>
      </c>
      <c r="B270" s="1" t="s">
        <v>33</v>
      </c>
      <c r="C270" s="7">
        <v>2002</v>
      </c>
      <c r="D270" s="7" t="s">
        <v>35</v>
      </c>
      <c r="E270" s="1" t="s">
        <v>329</v>
      </c>
      <c r="F270" s="1" t="s">
        <v>302</v>
      </c>
      <c r="H270" s="7">
        <v>2000</v>
      </c>
      <c r="I270" s="1">
        <v>375</v>
      </c>
    </row>
    <row r="271" spans="1:9" hidden="1" x14ac:dyDescent="0.35">
      <c r="A271" s="1" t="s">
        <v>32</v>
      </c>
      <c r="B271" s="1" t="s">
        <v>33</v>
      </c>
      <c r="C271" s="7">
        <v>2002</v>
      </c>
      <c r="D271" s="7" t="s">
        <v>35</v>
      </c>
      <c r="E271" s="1" t="s">
        <v>329</v>
      </c>
      <c r="F271" s="1" t="s">
        <v>302</v>
      </c>
      <c r="H271" s="7">
        <v>2001</v>
      </c>
      <c r="I271" s="1">
        <v>374</v>
      </c>
    </row>
    <row r="272" spans="1:9" hidden="1" x14ac:dyDescent="0.35">
      <c r="A272" s="1" t="s">
        <v>32</v>
      </c>
      <c r="B272" s="1" t="s">
        <v>33</v>
      </c>
      <c r="C272" s="7">
        <v>2002</v>
      </c>
      <c r="D272" s="7" t="s">
        <v>35</v>
      </c>
      <c r="E272" s="1" t="s">
        <v>329</v>
      </c>
      <c r="F272" s="1" t="s">
        <v>297</v>
      </c>
      <c r="H272" s="7">
        <v>1997</v>
      </c>
      <c r="I272" s="1">
        <v>330</v>
      </c>
    </row>
    <row r="273" spans="1:9" hidden="1" x14ac:dyDescent="0.35">
      <c r="A273" s="1" t="s">
        <v>32</v>
      </c>
      <c r="B273" s="1" t="s">
        <v>33</v>
      </c>
      <c r="C273" s="7">
        <v>2002</v>
      </c>
      <c r="D273" s="7" t="s">
        <v>35</v>
      </c>
      <c r="E273" s="1" t="s">
        <v>329</v>
      </c>
      <c r="F273" s="1" t="s">
        <v>297</v>
      </c>
      <c r="H273" s="7">
        <v>1998</v>
      </c>
      <c r="I273" s="1">
        <v>332</v>
      </c>
    </row>
    <row r="274" spans="1:9" hidden="1" x14ac:dyDescent="0.35">
      <c r="A274" s="1" t="s">
        <v>32</v>
      </c>
      <c r="B274" s="1" t="s">
        <v>33</v>
      </c>
      <c r="C274" s="7">
        <v>2002</v>
      </c>
      <c r="D274" s="7" t="s">
        <v>35</v>
      </c>
      <c r="E274" s="1" t="s">
        <v>329</v>
      </c>
      <c r="F274" s="1" t="s">
        <v>297</v>
      </c>
      <c r="H274" s="7">
        <v>1999</v>
      </c>
      <c r="I274" s="1">
        <v>332</v>
      </c>
    </row>
    <row r="275" spans="1:9" hidden="1" x14ac:dyDescent="0.35">
      <c r="A275" s="1" t="s">
        <v>32</v>
      </c>
      <c r="B275" s="1" t="s">
        <v>33</v>
      </c>
      <c r="C275" s="7">
        <v>2002</v>
      </c>
      <c r="D275" s="7" t="s">
        <v>35</v>
      </c>
      <c r="E275" s="1" t="s">
        <v>329</v>
      </c>
      <c r="F275" s="1" t="s">
        <v>297</v>
      </c>
      <c r="H275" s="7">
        <v>2000</v>
      </c>
      <c r="I275" s="1">
        <v>332</v>
      </c>
    </row>
    <row r="276" spans="1:9" hidden="1" x14ac:dyDescent="0.35">
      <c r="A276" s="1" t="s">
        <v>32</v>
      </c>
      <c r="B276" s="1" t="s">
        <v>33</v>
      </c>
      <c r="C276" s="7">
        <v>2002</v>
      </c>
      <c r="D276" s="7" t="s">
        <v>35</v>
      </c>
      <c r="E276" s="1" t="s">
        <v>329</v>
      </c>
      <c r="F276" s="1" t="s">
        <v>297</v>
      </c>
      <c r="H276" s="7">
        <v>2001</v>
      </c>
      <c r="I276" s="1">
        <v>330</v>
      </c>
    </row>
    <row r="277" spans="1:9" hidden="1" x14ac:dyDescent="0.35">
      <c r="A277" s="1" t="s">
        <v>32</v>
      </c>
      <c r="B277" s="1" t="s">
        <v>33</v>
      </c>
      <c r="C277" s="7">
        <v>2002</v>
      </c>
      <c r="D277" s="7" t="s">
        <v>35</v>
      </c>
      <c r="E277" s="1" t="s">
        <v>329</v>
      </c>
      <c r="F277" s="1" t="s">
        <v>304</v>
      </c>
      <c r="H277" s="7">
        <v>1997</v>
      </c>
      <c r="I277" s="1">
        <v>572</v>
      </c>
    </row>
    <row r="278" spans="1:9" hidden="1" x14ac:dyDescent="0.35">
      <c r="A278" s="1" t="s">
        <v>32</v>
      </c>
      <c r="B278" s="1" t="s">
        <v>33</v>
      </c>
      <c r="C278" s="7">
        <v>2002</v>
      </c>
      <c r="D278" s="7" t="s">
        <v>35</v>
      </c>
      <c r="E278" s="1" t="s">
        <v>329</v>
      </c>
      <c r="F278" s="1" t="s">
        <v>304</v>
      </c>
      <c r="H278" s="7">
        <v>1998</v>
      </c>
      <c r="I278" s="1">
        <v>567</v>
      </c>
    </row>
    <row r="279" spans="1:9" hidden="1" x14ac:dyDescent="0.35">
      <c r="A279" s="1" t="s">
        <v>32</v>
      </c>
      <c r="B279" s="1" t="s">
        <v>33</v>
      </c>
      <c r="C279" s="7">
        <v>2002</v>
      </c>
      <c r="D279" s="7" t="s">
        <v>35</v>
      </c>
      <c r="E279" s="1" t="s">
        <v>329</v>
      </c>
      <c r="F279" s="1" t="s">
        <v>304</v>
      </c>
      <c r="H279" s="7">
        <v>1999</v>
      </c>
      <c r="I279" s="1">
        <v>566</v>
      </c>
    </row>
    <row r="280" spans="1:9" hidden="1" x14ac:dyDescent="0.35">
      <c r="A280" s="1" t="s">
        <v>32</v>
      </c>
      <c r="B280" s="1" t="s">
        <v>33</v>
      </c>
      <c r="C280" s="7">
        <v>2002</v>
      </c>
      <c r="D280" s="7" t="s">
        <v>35</v>
      </c>
      <c r="E280" s="1" t="s">
        <v>329</v>
      </c>
      <c r="F280" s="1" t="s">
        <v>304</v>
      </c>
      <c r="H280" s="7">
        <v>2000</v>
      </c>
      <c r="I280" s="1">
        <v>564</v>
      </c>
    </row>
    <row r="281" spans="1:9" hidden="1" x14ac:dyDescent="0.35">
      <c r="A281" s="1" t="s">
        <v>32</v>
      </c>
      <c r="B281" s="1" t="s">
        <v>33</v>
      </c>
      <c r="C281" s="7">
        <v>2002</v>
      </c>
      <c r="D281" s="7" t="s">
        <v>35</v>
      </c>
      <c r="E281" s="1" t="s">
        <v>329</v>
      </c>
      <c r="F281" s="1" t="s">
        <v>304</v>
      </c>
      <c r="H281" s="7">
        <v>2001</v>
      </c>
      <c r="I281" s="1">
        <v>575</v>
      </c>
    </row>
    <row r="282" spans="1:9" hidden="1" x14ac:dyDescent="0.35">
      <c r="A282" s="1" t="s">
        <v>32</v>
      </c>
      <c r="B282" s="1" t="s">
        <v>33</v>
      </c>
      <c r="C282" s="7">
        <v>2002</v>
      </c>
      <c r="D282" s="7" t="s">
        <v>35</v>
      </c>
      <c r="E282" s="1" t="s">
        <v>329</v>
      </c>
      <c r="F282" s="1" t="s">
        <v>305</v>
      </c>
      <c r="H282" s="7">
        <v>1997</v>
      </c>
      <c r="I282" s="1">
        <v>701</v>
      </c>
    </row>
    <row r="283" spans="1:9" hidden="1" x14ac:dyDescent="0.35">
      <c r="A283" s="1" t="s">
        <v>32</v>
      </c>
      <c r="B283" s="1" t="s">
        <v>33</v>
      </c>
      <c r="C283" s="7">
        <v>2002</v>
      </c>
      <c r="D283" s="7" t="s">
        <v>35</v>
      </c>
      <c r="E283" s="1" t="s">
        <v>329</v>
      </c>
      <c r="F283" s="1" t="s">
        <v>305</v>
      </c>
      <c r="H283" s="7">
        <v>1998</v>
      </c>
      <c r="I283" s="1">
        <v>701</v>
      </c>
    </row>
    <row r="284" spans="1:9" hidden="1" x14ac:dyDescent="0.35">
      <c r="A284" s="1" t="s">
        <v>32</v>
      </c>
      <c r="B284" s="1" t="s">
        <v>33</v>
      </c>
      <c r="C284" s="7">
        <v>2002</v>
      </c>
      <c r="D284" s="7" t="s">
        <v>35</v>
      </c>
      <c r="E284" s="1" t="s">
        <v>329</v>
      </c>
      <c r="F284" s="1" t="s">
        <v>305</v>
      </c>
      <c r="H284" s="7">
        <v>1999</v>
      </c>
      <c r="I284" s="1">
        <v>698</v>
      </c>
    </row>
    <row r="285" spans="1:9" hidden="1" x14ac:dyDescent="0.35">
      <c r="A285" s="1" t="s">
        <v>32</v>
      </c>
      <c r="B285" s="1" t="s">
        <v>33</v>
      </c>
      <c r="C285" s="7">
        <v>2002</v>
      </c>
      <c r="D285" s="7" t="s">
        <v>35</v>
      </c>
      <c r="E285" s="1" t="s">
        <v>329</v>
      </c>
      <c r="F285" s="1" t="s">
        <v>305</v>
      </c>
      <c r="H285" s="7">
        <v>2000</v>
      </c>
      <c r="I285" s="1">
        <v>696</v>
      </c>
    </row>
    <row r="286" spans="1:9" hidden="1" x14ac:dyDescent="0.35">
      <c r="A286" s="1" t="s">
        <v>32</v>
      </c>
      <c r="B286" s="1" t="s">
        <v>33</v>
      </c>
      <c r="C286" s="7">
        <v>2002</v>
      </c>
      <c r="D286" s="7" t="s">
        <v>35</v>
      </c>
      <c r="E286" s="1" t="s">
        <v>329</v>
      </c>
      <c r="F286" s="1" t="s">
        <v>305</v>
      </c>
      <c r="H286" s="7">
        <v>2001</v>
      </c>
      <c r="I286" s="1">
        <v>674</v>
      </c>
    </row>
    <row r="287" spans="1:9" hidden="1" x14ac:dyDescent="0.35">
      <c r="A287" s="1" t="s">
        <v>32</v>
      </c>
      <c r="B287" s="1" t="s">
        <v>33</v>
      </c>
      <c r="C287" s="7">
        <v>2002</v>
      </c>
      <c r="D287" s="7" t="s">
        <v>35</v>
      </c>
      <c r="E287" s="1" t="s">
        <v>329</v>
      </c>
      <c r="F287" s="1" t="s">
        <v>330</v>
      </c>
      <c r="H287" s="7">
        <v>1997</v>
      </c>
      <c r="I287" s="1">
        <v>48</v>
      </c>
    </row>
    <row r="288" spans="1:9" hidden="1" x14ac:dyDescent="0.35">
      <c r="A288" s="1" t="s">
        <v>32</v>
      </c>
      <c r="B288" s="1" t="s">
        <v>33</v>
      </c>
      <c r="C288" s="7">
        <v>2002</v>
      </c>
      <c r="D288" s="7" t="s">
        <v>35</v>
      </c>
      <c r="E288" s="1" t="s">
        <v>329</v>
      </c>
      <c r="F288" s="1" t="s">
        <v>330</v>
      </c>
      <c r="H288" s="7">
        <v>1998</v>
      </c>
      <c r="I288" s="1">
        <v>49</v>
      </c>
    </row>
    <row r="289" spans="1:9" hidden="1" x14ac:dyDescent="0.35">
      <c r="A289" s="1" t="s">
        <v>32</v>
      </c>
      <c r="B289" s="1" t="s">
        <v>33</v>
      </c>
      <c r="C289" s="7">
        <v>2002</v>
      </c>
      <c r="D289" s="7" t="s">
        <v>35</v>
      </c>
      <c r="E289" s="1" t="s">
        <v>329</v>
      </c>
      <c r="F289" s="1" t="s">
        <v>330</v>
      </c>
      <c r="H289" s="7">
        <v>1999</v>
      </c>
      <c r="I289" s="1">
        <v>51</v>
      </c>
    </row>
    <row r="290" spans="1:9" hidden="1" x14ac:dyDescent="0.35">
      <c r="A290" s="1" t="s">
        <v>32</v>
      </c>
      <c r="B290" s="1" t="s">
        <v>33</v>
      </c>
      <c r="C290" s="7">
        <v>2002</v>
      </c>
      <c r="D290" s="7" t="s">
        <v>35</v>
      </c>
      <c r="E290" s="1" t="s">
        <v>329</v>
      </c>
      <c r="F290" s="1" t="s">
        <v>330</v>
      </c>
      <c r="H290" s="7">
        <v>2000</v>
      </c>
      <c r="I290" s="1">
        <v>50</v>
      </c>
    </row>
    <row r="291" spans="1:9" hidden="1" x14ac:dyDescent="0.35">
      <c r="A291" s="1" t="s">
        <v>32</v>
      </c>
      <c r="B291" s="1" t="s">
        <v>33</v>
      </c>
      <c r="C291" s="7">
        <v>2002</v>
      </c>
      <c r="D291" s="7" t="s">
        <v>35</v>
      </c>
      <c r="E291" s="1" t="s">
        <v>329</v>
      </c>
      <c r="F291" s="1" t="s">
        <v>330</v>
      </c>
      <c r="H291" s="7">
        <v>2001</v>
      </c>
      <c r="I291" s="1">
        <v>52</v>
      </c>
    </row>
    <row r="292" spans="1:9" hidden="1" x14ac:dyDescent="0.35">
      <c r="A292" s="1" t="s">
        <v>32</v>
      </c>
      <c r="B292" s="1" t="s">
        <v>33</v>
      </c>
      <c r="C292" s="7">
        <v>2002</v>
      </c>
      <c r="D292" s="7" t="s">
        <v>35</v>
      </c>
      <c r="E292" s="1" t="s">
        <v>329</v>
      </c>
      <c r="F292" s="1" t="s">
        <v>306</v>
      </c>
      <c r="H292" s="7">
        <v>1997</v>
      </c>
      <c r="I292" s="1">
        <v>807</v>
      </c>
    </row>
    <row r="293" spans="1:9" hidden="1" x14ac:dyDescent="0.35">
      <c r="A293" s="1" t="s">
        <v>32</v>
      </c>
      <c r="B293" s="1" t="s">
        <v>33</v>
      </c>
      <c r="C293" s="7">
        <v>2002</v>
      </c>
      <c r="D293" s="7" t="s">
        <v>35</v>
      </c>
      <c r="E293" s="1" t="s">
        <v>329</v>
      </c>
      <c r="F293" s="1" t="s">
        <v>306</v>
      </c>
      <c r="H293" s="7">
        <v>1998</v>
      </c>
      <c r="I293" s="1">
        <v>805</v>
      </c>
    </row>
    <row r="294" spans="1:9" hidden="1" x14ac:dyDescent="0.35">
      <c r="A294" s="1" t="s">
        <v>32</v>
      </c>
      <c r="B294" s="1" t="s">
        <v>33</v>
      </c>
      <c r="C294" s="7">
        <v>2002</v>
      </c>
      <c r="D294" s="7" t="s">
        <v>35</v>
      </c>
      <c r="E294" s="1" t="s">
        <v>329</v>
      </c>
      <c r="F294" s="1" t="s">
        <v>306</v>
      </c>
      <c r="H294" s="7">
        <v>1999</v>
      </c>
      <c r="I294" s="1">
        <v>805</v>
      </c>
    </row>
    <row r="295" spans="1:9" hidden="1" x14ac:dyDescent="0.35">
      <c r="A295" s="1" t="s">
        <v>32</v>
      </c>
      <c r="B295" s="1" t="s">
        <v>33</v>
      </c>
      <c r="C295" s="7">
        <v>2002</v>
      </c>
      <c r="D295" s="7" t="s">
        <v>35</v>
      </c>
      <c r="E295" s="1" t="s">
        <v>329</v>
      </c>
      <c r="F295" s="1" t="s">
        <v>306</v>
      </c>
      <c r="H295" s="7">
        <v>2000</v>
      </c>
      <c r="I295" s="1">
        <v>804</v>
      </c>
    </row>
    <row r="296" spans="1:9" hidden="1" x14ac:dyDescent="0.35">
      <c r="A296" s="1" t="s">
        <v>32</v>
      </c>
      <c r="B296" s="1" t="s">
        <v>33</v>
      </c>
      <c r="C296" s="7">
        <v>2002</v>
      </c>
      <c r="D296" s="7" t="s">
        <v>35</v>
      </c>
      <c r="E296" s="1" t="s">
        <v>329</v>
      </c>
      <c r="F296" s="1" t="s">
        <v>306</v>
      </c>
      <c r="H296" s="7">
        <v>2001</v>
      </c>
      <c r="I296" s="1">
        <v>798</v>
      </c>
    </row>
    <row r="297" spans="1:9" hidden="1" x14ac:dyDescent="0.35">
      <c r="A297" s="1" t="s">
        <v>32</v>
      </c>
      <c r="B297" s="1" t="s">
        <v>33</v>
      </c>
      <c r="C297" s="7">
        <v>2002</v>
      </c>
      <c r="D297" s="7" t="s">
        <v>35</v>
      </c>
      <c r="E297" s="1" t="s">
        <v>329</v>
      </c>
      <c r="F297" s="1" t="s">
        <v>307</v>
      </c>
      <c r="H297" s="7">
        <v>1997</v>
      </c>
      <c r="I297" s="1">
        <v>230</v>
      </c>
    </row>
    <row r="298" spans="1:9" hidden="1" x14ac:dyDescent="0.35">
      <c r="A298" s="1" t="s">
        <v>32</v>
      </c>
      <c r="B298" s="1" t="s">
        <v>33</v>
      </c>
      <c r="C298" s="7">
        <v>2002</v>
      </c>
      <c r="D298" s="7" t="s">
        <v>35</v>
      </c>
      <c r="E298" s="1" t="s">
        <v>329</v>
      </c>
      <c r="F298" s="1" t="s">
        <v>307</v>
      </c>
      <c r="H298" s="7">
        <v>1998</v>
      </c>
      <c r="I298" s="1">
        <v>229</v>
      </c>
    </row>
    <row r="299" spans="1:9" hidden="1" x14ac:dyDescent="0.35">
      <c r="A299" s="1" t="s">
        <v>32</v>
      </c>
      <c r="B299" s="1" t="s">
        <v>33</v>
      </c>
      <c r="C299" s="7">
        <v>2002</v>
      </c>
      <c r="D299" s="7" t="s">
        <v>35</v>
      </c>
      <c r="E299" s="1" t="s">
        <v>329</v>
      </c>
      <c r="F299" s="1" t="s">
        <v>307</v>
      </c>
      <c r="H299" s="7">
        <v>1999</v>
      </c>
      <c r="I299" s="1">
        <v>229</v>
      </c>
    </row>
    <row r="300" spans="1:9" hidden="1" x14ac:dyDescent="0.35">
      <c r="A300" s="1" t="s">
        <v>32</v>
      </c>
      <c r="B300" s="1" t="s">
        <v>33</v>
      </c>
      <c r="C300" s="7">
        <v>2002</v>
      </c>
      <c r="D300" s="7" t="s">
        <v>35</v>
      </c>
      <c r="E300" s="1" t="s">
        <v>329</v>
      </c>
      <c r="F300" s="1" t="s">
        <v>307</v>
      </c>
      <c r="H300" s="7">
        <v>2000</v>
      </c>
      <c r="I300" s="1">
        <v>229</v>
      </c>
    </row>
    <row r="301" spans="1:9" hidden="1" x14ac:dyDescent="0.35">
      <c r="A301" s="1" t="s">
        <v>32</v>
      </c>
      <c r="B301" s="1" t="s">
        <v>33</v>
      </c>
      <c r="C301" s="7">
        <v>2002</v>
      </c>
      <c r="D301" s="7" t="s">
        <v>35</v>
      </c>
      <c r="E301" s="1" t="s">
        <v>329</v>
      </c>
      <c r="F301" s="1" t="s">
        <v>307</v>
      </c>
      <c r="H301" s="7">
        <v>2001</v>
      </c>
      <c r="I301" s="1">
        <v>213</v>
      </c>
    </row>
    <row r="302" spans="1:9" hidden="1" x14ac:dyDescent="0.35">
      <c r="A302" s="1" t="s">
        <v>32</v>
      </c>
      <c r="B302" s="1" t="s">
        <v>33</v>
      </c>
      <c r="C302" s="7">
        <v>2002</v>
      </c>
      <c r="D302" s="7" t="s">
        <v>35</v>
      </c>
      <c r="E302" s="1" t="s">
        <v>329</v>
      </c>
      <c r="F302" s="1" t="s">
        <v>300</v>
      </c>
      <c r="H302" s="7">
        <v>1997</v>
      </c>
      <c r="I302" s="1">
        <v>10752</v>
      </c>
    </row>
    <row r="303" spans="1:9" hidden="1" x14ac:dyDescent="0.35">
      <c r="A303" s="1" t="s">
        <v>32</v>
      </c>
      <c r="B303" s="1" t="s">
        <v>33</v>
      </c>
      <c r="C303" s="7">
        <v>2002</v>
      </c>
      <c r="D303" s="7" t="s">
        <v>35</v>
      </c>
      <c r="E303" s="1" t="s">
        <v>329</v>
      </c>
      <c r="F303" s="1" t="s">
        <v>300</v>
      </c>
      <c r="H303" s="7">
        <v>1998</v>
      </c>
      <c r="I303" s="1">
        <v>10741</v>
      </c>
    </row>
    <row r="304" spans="1:9" hidden="1" x14ac:dyDescent="0.35">
      <c r="A304" s="1" t="s">
        <v>32</v>
      </c>
      <c r="B304" s="1" t="s">
        <v>33</v>
      </c>
      <c r="C304" s="7">
        <v>2002</v>
      </c>
      <c r="D304" s="7" t="s">
        <v>35</v>
      </c>
      <c r="E304" s="1" t="s">
        <v>329</v>
      </c>
      <c r="F304" s="1" t="s">
        <v>300</v>
      </c>
      <c r="H304" s="7">
        <v>1999</v>
      </c>
      <c r="I304" s="1">
        <v>10695</v>
      </c>
    </row>
    <row r="305" spans="1:9" hidden="1" x14ac:dyDescent="0.35">
      <c r="A305" s="1" t="s">
        <v>32</v>
      </c>
      <c r="B305" s="1" t="s">
        <v>33</v>
      </c>
      <c r="C305" s="7">
        <v>2002</v>
      </c>
      <c r="D305" s="7" t="s">
        <v>35</v>
      </c>
      <c r="E305" s="1" t="s">
        <v>329</v>
      </c>
      <c r="F305" s="1" t="s">
        <v>300</v>
      </c>
      <c r="H305" s="7">
        <v>2000</v>
      </c>
      <c r="I305" s="1">
        <v>10661</v>
      </c>
    </row>
    <row r="306" spans="1:9" hidden="1" x14ac:dyDescent="0.35">
      <c r="A306" s="1" t="s">
        <v>32</v>
      </c>
      <c r="B306" s="1" t="s">
        <v>33</v>
      </c>
      <c r="C306" s="7">
        <v>2002</v>
      </c>
      <c r="D306" s="7" t="s">
        <v>35</v>
      </c>
      <c r="E306" s="1" t="s">
        <v>329</v>
      </c>
      <c r="F306" s="1" t="s">
        <v>300</v>
      </c>
      <c r="H306" s="7">
        <v>2001</v>
      </c>
      <c r="I306" s="1">
        <v>10521</v>
      </c>
    </row>
    <row r="307" spans="1:9" hidden="1" x14ac:dyDescent="0.35">
      <c r="A307" s="1" t="s">
        <v>32</v>
      </c>
      <c r="B307" s="1" t="s">
        <v>33</v>
      </c>
      <c r="C307" s="7">
        <v>2002</v>
      </c>
      <c r="D307" s="7" t="s">
        <v>35</v>
      </c>
      <c r="E307" s="1" t="s">
        <v>329</v>
      </c>
      <c r="F307" s="1" t="s">
        <v>308</v>
      </c>
      <c r="H307" s="7">
        <v>1997</v>
      </c>
      <c r="I307" s="1">
        <v>358</v>
      </c>
    </row>
    <row r="308" spans="1:9" hidden="1" x14ac:dyDescent="0.35">
      <c r="A308" s="1" t="s">
        <v>32</v>
      </c>
      <c r="B308" s="1" t="s">
        <v>33</v>
      </c>
      <c r="C308" s="7">
        <v>2002</v>
      </c>
      <c r="D308" s="7" t="s">
        <v>35</v>
      </c>
      <c r="E308" s="1" t="s">
        <v>329</v>
      </c>
      <c r="F308" s="1" t="s">
        <v>308</v>
      </c>
      <c r="H308" s="7">
        <v>1998</v>
      </c>
      <c r="I308" s="1">
        <v>357</v>
      </c>
    </row>
    <row r="309" spans="1:9" hidden="1" x14ac:dyDescent="0.35">
      <c r="A309" s="1" t="s">
        <v>32</v>
      </c>
      <c r="B309" s="1" t="s">
        <v>33</v>
      </c>
      <c r="C309" s="7">
        <v>2002</v>
      </c>
      <c r="D309" s="7" t="s">
        <v>35</v>
      </c>
      <c r="E309" s="1" t="s">
        <v>329</v>
      </c>
      <c r="F309" s="1" t="s">
        <v>308</v>
      </c>
      <c r="H309" s="7">
        <v>1999</v>
      </c>
      <c r="I309" s="1">
        <v>357</v>
      </c>
    </row>
    <row r="310" spans="1:9" hidden="1" x14ac:dyDescent="0.35">
      <c r="A310" s="1" t="s">
        <v>32</v>
      </c>
      <c r="B310" s="1" t="s">
        <v>33</v>
      </c>
      <c r="C310" s="7">
        <v>2002</v>
      </c>
      <c r="D310" s="7" t="s">
        <v>35</v>
      </c>
      <c r="E310" s="1" t="s">
        <v>329</v>
      </c>
      <c r="F310" s="1" t="s">
        <v>308</v>
      </c>
      <c r="H310" s="7">
        <v>2000</v>
      </c>
      <c r="I310" s="1">
        <v>358</v>
      </c>
    </row>
    <row r="311" spans="1:9" hidden="1" x14ac:dyDescent="0.35">
      <c r="A311" s="1" t="s">
        <v>32</v>
      </c>
      <c r="B311" s="1" t="s">
        <v>33</v>
      </c>
      <c r="C311" s="7">
        <v>2002</v>
      </c>
      <c r="D311" s="7" t="s">
        <v>35</v>
      </c>
      <c r="E311" s="1" t="s">
        <v>329</v>
      </c>
      <c r="F311" s="1" t="s">
        <v>308</v>
      </c>
      <c r="H311" s="7">
        <v>2001</v>
      </c>
      <c r="I311" s="1">
        <v>371</v>
      </c>
    </row>
    <row r="312" spans="1:9" hidden="1" x14ac:dyDescent="0.35">
      <c r="A312" s="1" t="s">
        <v>32</v>
      </c>
      <c r="B312" s="1" t="s">
        <v>33</v>
      </c>
      <c r="C312" s="7">
        <v>2002</v>
      </c>
      <c r="D312" s="7" t="s">
        <v>35</v>
      </c>
      <c r="E312" s="1" t="s">
        <v>329</v>
      </c>
      <c r="F312" s="1" t="s">
        <v>311</v>
      </c>
      <c r="H312" s="7">
        <v>1997</v>
      </c>
      <c r="I312" s="1">
        <v>1383</v>
      </c>
    </row>
    <row r="313" spans="1:9" hidden="1" x14ac:dyDescent="0.35">
      <c r="A313" s="1" t="s">
        <v>32</v>
      </c>
      <c r="B313" s="1" t="s">
        <v>33</v>
      </c>
      <c r="C313" s="7">
        <v>2002</v>
      </c>
      <c r="D313" s="7" t="s">
        <v>35</v>
      </c>
      <c r="E313" s="1" t="s">
        <v>329</v>
      </c>
      <c r="F313" s="1" t="s">
        <v>311</v>
      </c>
      <c r="H313" s="7">
        <v>1998</v>
      </c>
      <c r="I313" s="1">
        <v>1384</v>
      </c>
    </row>
    <row r="314" spans="1:9" hidden="1" x14ac:dyDescent="0.35">
      <c r="A314" s="1" t="s">
        <v>32</v>
      </c>
      <c r="B314" s="1" t="s">
        <v>33</v>
      </c>
      <c r="C314" s="7">
        <v>2002</v>
      </c>
      <c r="D314" s="7" t="s">
        <v>35</v>
      </c>
      <c r="E314" s="1" t="s">
        <v>329</v>
      </c>
      <c r="F314" s="1" t="s">
        <v>311</v>
      </c>
      <c r="H314" s="7">
        <v>1999</v>
      </c>
      <c r="I314" s="1">
        <v>1383</v>
      </c>
    </row>
    <row r="315" spans="1:9" hidden="1" x14ac:dyDescent="0.35">
      <c r="A315" s="1" t="s">
        <v>32</v>
      </c>
      <c r="B315" s="1" t="s">
        <v>33</v>
      </c>
      <c r="C315" s="7">
        <v>2002</v>
      </c>
      <c r="D315" s="7" t="s">
        <v>35</v>
      </c>
      <c r="E315" s="1" t="s">
        <v>329</v>
      </c>
      <c r="F315" s="1" t="s">
        <v>311</v>
      </c>
      <c r="H315" s="7">
        <v>2000</v>
      </c>
      <c r="I315" s="1">
        <v>1377</v>
      </c>
    </row>
    <row r="316" spans="1:9" hidden="1" x14ac:dyDescent="0.35">
      <c r="A316" s="1" t="s">
        <v>32</v>
      </c>
      <c r="B316" s="1" t="s">
        <v>33</v>
      </c>
      <c r="C316" s="7">
        <v>2002</v>
      </c>
      <c r="D316" s="7" t="s">
        <v>35</v>
      </c>
      <c r="E316" s="1" t="s">
        <v>329</v>
      </c>
      <c r="F316" s="1" t="s">
        <v>311</v>
      </c>
      <c r="H316" s="7">
        <v>2001</v>
      </c>
      <c r="I316" s="1">
        <v>1421</v>
      </c>
    </row>
    <row r="317" spans="1:9" hidden="1" x14ac:dyDescent="0.35">
      <c r="A317" s="1" t="s">
        <v>32</v>
      </c>
      <c r="B317" s="1" t="s">
        <v>33</v>
      </c>
      <c r="C317" s="7">
        <v>2002</v>
      </c>
      <c r="D317" s="7" t="s">
        <v>35</v>
      </c>
      <c r="E317" s="1" t="s">
        <v>329</v>
      </c>
      <c r="F317" s="1" t="s">
        <v>312</v>
      </c>
      <c r="H317" s="7">
        <v>1997</v>
      </c>
      <c r="I317" s="1">
        <v>326</v>
      </c>
    </row>
    <row r="318" spans="1:9" hidden="1" x14ac:dyDescent="0.35">
      <c r="A318" s="1" t="s">
        <v>32</v>
      </c>
      <c r="B318" s="1" t="s">
        <v>33</v>
      </c>
      <c r="C318" s="7">
        <v>2002</v>
      </c>
      <c r="D318" s="7" t="s">
        <v>35</v>
      </c>
      <c r="E318" s="1" t="s">
        <v>329</v>
      </c>
      <c r="F318" s="1" t="s">
        <v>312</v>
      </c>
      <c r="H318" s="7">
        <v>1998</v>
      </c>
      <c r="I318" s="1">
        <v>326</v>
      </c>
    </row>
    <row r="319" spans="1:9" hidden="1" x14ac:dyDescent="0.35">
      <c r="A319" s="1" t="s">
        <v>32</v>
      </c>
      <c r="B319" s="1" t="s">
        <v>33</v>
      </c>
      <c r="C319" s="7">
        <v>2002</v>
      </c>
      <c r="D319" s="7" t="s">
        <v>35</v>
      </c>
      <c r="E319" s="1" t="s">
        <v>329</v>
      </c>
      <c r="F319" s="1" t="s">
        <v>312</v>
      </c>
      <c r="H319" s="7">
        <v>1999</v>
      </c>
      <c r="I319" s="1">
        <v>329</v>
      </c>
    </row>
    <row r="320" spans="1:9" hidden="1" x14ac:dyDescent="0.35">
      <c r="A320" s="1" t="s">
        <v>32</v>
      </c>
      <c r="B320" s="1" t="s">
        <v>33</v>
      </c>
      <c r="C320" s="7">
        <v>2002</v>
      </c>
      <c r="D320" s="7" t="s">
        <v>35</v>
      </c>
      <c r="E320" s="1" t="s">
        <v>329</v>
      </c>
      <c r="F320" s="1" t="s">
        <v>312</v>
      </c>
      <c r="H320" s="7">
        <v>2000</v>
      </c>
      <c r="I320" s="1">
        <v>330</v>
      </c>
    </row>
    <row r="321" spans="1:9" hidden="1" x14ac:dyDescent="0.35">
      <c r="A321" s="1" t="s">
        <v>32</v>
      </c>
      <c r="B321" s="1" t="s">
        <v>33</v>
      </c>
      <c r="C321" s="7">
        <v>2002</v>
      </c>
      <c r="D321" s="7" t="s">
        <v>35</v>
      </c>
      <c r="E321" s="1" t="s">
        <v>329</v>
      </c>
      <c r="F321" s="1" t="s">
        <v>312</v>
      </c>
      <c r="H321" s="7">
        <v>2001</v>
      </c>
      <c r="I321" s="1">
        <v>328</v>
      </c>
    </row>
    <row r="322" spans="1:9" hidden="1" x14ac:dyDescent="0.35">
      <c r="A322" s="1" t="s">
        <v>32</v>
      </c>
      <c r="B322" s="1" t="s">
        <v>33</v>
      </c>
      <c r="C322" s="7">
        <v>2002</v>
      </c>
      <c r="D322" s="7" t="s">
        <v>35</v>
      </c>
      <c r="E322" s="1" t="s">
        <v>329</v>
      </c>
      <c r="F322" s="1" t="s">
        <v>309</v>
      </c>
      <c r="H322" s="7">
        <v>1997</v>
      </c>
      <c r="I322" s="1">
        <v>945</v>
      </c>
    </row>
    <row r="323" spans="1:9" hidden="1" x14ac:dyDescent="0.35">
      <c r="A323" s="1" t="s">
        <v>32</v>
      </c>
      <c r="B323" s="1" t="s">
        <v>33</v>
      </c>
      <c r="C323" s="7">
        <v>2002</v>
      </c>
      <c r="D323" s="7" t="s">
        <v>35</v>
      </c>
      <c r="E323" s="1" t="s">
        <v>329</v>
      </c>
      <c r="F323" s="1" t="s">
        <v>309</v>
      </c>
      <c r="H323" s="7">
        <v>1998</v>
      </c>
      <c r="I323" s="1">
        <v>947</v>
      </c>
    </row>
    <row r="324" spans="1:9" hidden="1" x14ac:dyDescent="0.35">
      <c r="A324" s="1" t="s">
        <v>32</v>
      </c>
      <c r="B324" s="1" t="s">
        <v>33</v>
      </c>
      <c r="C324" s="7">
        <v>2002</v>
      </c>
      <c r="D324" s="7" t="s">
        <v>35</v>
      </c>
      <c r="E324" s="1" t="s">
        <v>329</v>
      </c>
      <c r="F324" s="1" t="s">
        <v>309</v>
      </c>
      <c r="H324" s="7">
        <v>1999</v>
      </c>
      <c r="I324" s="1">
        <v>948</v>
      </c>
    </row>
    <row r="325" spans="1:9" hidden="1" x14ac:dyDescent="0.35">
      <c r="A325" s="1" t="s">
        <v>32</v>
      </c>
      <c r="B325" s="1" t="s">
        <v>33</v>
      </c>
      <c r="C325" s="7">
        <v>2002</v>
      </c>
      <c r="D325" s="7" t="s">
        <v>35</v>
      </c>
      <c r="E325" s="1" t="s">
        <v>329</v>
      </c>
      <c r="F325" s="1" t="s">
        <v>309</v>
      </c>
      <c r="H325" s="7">
        <v>2000</v>
      </c>
      <c r="I325" s="1">
        <v>949</v>
      </c>
    </row>
    <row r="326" spans="1:9" hidden="1" x14ac:dyDescent="0.35">
      <c r="A326" s="1" t="s">
        <v>32</v>
      </c>
      <c r="B326" s="1" t="s">
        <v>33</v>
      </c>
      <c r="C326" s="7">
        <v>2002</v>
      </c>
      <c r="D326" s="7" t="s">
        <v>35</v>
      </c>
      <c r="E326" s="1" t="s">
        <v>329</v>
      </c>
      <c r="F326" s="1" t="s">
        <v>309</v>
      </c>
      <c r="H326" s="7">
        <v>2001</v>
      </c>
      <c r="I326" s="1">
        <v>1000</v>
      </c>
    </row>
    <row r="327" spans="1:9" hidden="1" x14ac:dyDescent="0.35">
      <c r="A327" s="1" t="s">
        <v>32</v>
      </c>
      <c r="B327" s="1" t="s">
        <v>33</v>
      </c>
      <c r="C327" s="7">
        <v>2002</v>
      </c>
      <c r="D327" s="7" t="s">
        <v>35</v>
      </c>
      <c r="E327" s="1" t="s">
        <v>329</v>
      </c>
      <c r="F327" s="1" t="s">
        <v>313</v>
      </c>
      <c r="H327" s="7">
        <v>1997</v>
      </c>
      <c r="I327" s="1">
        <v>620</v>
      </c>
    </row>
    <row r="328" spans="1:9" hidden="1" x14ac:dyDescent="0.35">
      <c r="A328" s="1" t="s">
        <v>32</v>
      </c>
      <c r="B328" s="1" t="s">
        <v>33</v>
      </c>
      <c r="C328" s="7">
        <v>2002</v>
      </c>
      <c r="D328" s="7" t="s">
        <v>35</v>
      </c>
      <c r="E328" s="1" t="s">
        <v>329</v>
      </c>
      <c r="F328" s="1" t="s">
        <v>313</v>
      </c>
      <c r="H328" s="7">
        <v>1998</v>
      </c>
      <c r="I328" s="1">
        <v>621</v>
      </c>
    </row>
    <row r="329" spans="1:9" hidden="1" x14ac:dyDescent="0.35">
      <c r="A329" s="1" t="s">
        <v>32</v>
      </c>
      <c r="B329" s="1" t="s">
        <v>33</v>
      </c>
      <c r="C329" s="7">
        <v>2002</v>
      </c>
      <c r="D329" s="7" t="s">
        <v>35</v>
      </c>
      <c r="E329" s="1" t="s">
        <v>329</v>
      </c>
      <c r="F329" s="1" t="s">
        <v>313</v>
      </c>
      <c r="H329" s="7">
        <v>1999</v>
      </c>
      <c r="I329" s="1">
        <v>621</v>
      </c>
    </row>
    <row r="330" spans="1:9" hidden="1" x14ac:dyDescent="0.35">
      <c r="A330" s="1" t="s">
        <v>32</v>
      </c>
      <c r="B330" s="1" t="s">
        <v>33</v>
      </c>
      <c r="C330" s="7">
        <v>2002</v>
      </c>
      <c r="D330" s="7" t="s">
        <v>35</v>
      </c>
      <c r="E330" s="1" t="s">
        <v>329</v>
      </c>
      <c r="F330" s="1" t="s">
        <v>313</v>
      </c>
      <c r="H330" s="7">
        <v>2000</v>
      </c>
      <c r="I330" s="1">
        <v>622</v>
      </c>
    </row>
    <row r="331" spans="1:9" hidden="1" x14ac:dyDescent="0.35">
      <c r="A331" s="1" t="s">
        <v>32</v>
      </c>
      <c r="B331" s="1" t="s">
        <v>33</v>
      </c>
      <c r="C331" s="7">
        <v>2002</v>
      </c>
      <c r="D331" s="7" t="s">
        <v>35</v>
      </c>
      <c r="E331" s="1" t="s">
        <v>329</v>
      </c>
      <c r="F331" s="1" t="s">
        <v>313</v>
      </c>
      <c r="H331" s="7">
        <v>2001</v>
      </c>
      <c r="I331" s="1">
        <v>896</v>
      </c>
    </row>
    <row r="332" spans="1:9" hidden="1" x14ac:dyDescent="0.35">
      <c r="A332" s="1" t="s">
        <v>32</v>
      </c>
      <c r="B332" s="1" t="s">
        <v>33</v>
      </c>
      <c r="C332" s="7">
        <v>2002</v>
      </c>
      <c r="D332" s="7" t="s">
        <v>35</v>
      </c>
      <c r="E332" s="1" t="s">
        <v>329</v>
      </c>
      <c r="F332" s="1" t="s">
        <v>314</v>
      </c>
      <c r="H332" s="7">
        <v>1997</v>
      </c>
      <c r="I332" s="1">
        <v>2091</v>
      </c>
    </row>
    <row r="333" spans="1:9" hidden="1" x14ac:dyDescent="0.35">
      <c r="A333" s="1" t="s">
        <v>32</v>
      </c>
      <c r="B333" s="1" t="s">
        <v>33</v>
      </c>
      <c r="C333" s="7">
        <v>2002</v>
      </c>
      <c r="D333" s="7" t="s">
        <v>35</v>
      </c>
      <c r="E333" s="1" t="s">
        <v>329</v>
      </c>
      <c r="F333" s="1" t="s">
        <v>314</v>
      </c>
      <c r="H333" s="7">
        <v>1998</v>
      </c>
      <c r="I333" s="1">
        <v>2092</v>
      </c>
    </row>
    <row r="334" spans="1:9" hidden="1" x14ac:dyDescent="0.35">
      <c r="A334" s="1" t="s">
        <v>32</v>
      </c>
      <c r="B334" s="1" t="s">
        <v>33</v>
      </c>
      <c r="C334" s="7">
        <v>2002</v>
      </c>
      <c r="D334" s="7" t="s">
        <v>35</v>
      </c>
      <c r="E334" s="1" t="s">
        <v>329</v>
      </c>
      <c r="F334" s="1" t="s">
        <v>314</v>
      </c>
      <c r="H334" s="7">
        <v>1999</v>
      </c>
      <c r="I334" s="1">
        <v>2095</v>
      </c>
    </row>
    <row r="335" spans="1:9" hidden="1" x14ac:dyDescent="0.35">
      <c r="A335" s="1" t="s">
        <v>32</v>
      </c>
      <c r="B335" s="1" t="s">
        <v>33</v>
      </c>
      <c r="C335" s="7">
        <v>2002</v>
      </c>
      <c r="D335" s="7" t="s">
        <v>35</v>
      </c>
      <c r="E335" s="1" t="s">
        <v>329</v>
      </c>
      <c r="F335" s="1" t="s">
        <v>314</v>
      </c>
      <c r="H335" s="7">
        <v>2000</v>
      </c>
      <c r="I335" s="1">
        <v>2102</v>
      </c>
    </row>
    <row r="336" spans="1:9" hidden="1" x14ac:dyDescent="0.35">
      <c r="A336" s="1" t="s">
        <v>32</v>
      </c>
      <c r="B336" s="1" t="s">
        <v>33</v>
      </c>
      <c r="C336" s="7">
        <v>2002</v>
      </c>
      <c r="D336" s="7" t="s">
        <v>35</v>
      </c>
      <c r="E336" s="1" t="s">
        <v>329</v>
      </c>
      <c r="F336" s="1" t="s">
        <v>314</v>
      </c>
      <c r="H336" s="7">
        <v>2001</v>
      </c>
      <c r="I336" s="1">
        <v>2105</v>
      </c>
    </row>
    <row r="337" spans="1:9" hidden="1" x14ac:dyDescent="0.35">
      <c r="A337" s="1" t="s">
        <v>32</v>
      </c>
      <c r="B337" s="1" t="s">
        <v>33</v>
      </c>
      <c r="C337" s="7">
        <v>2002</v>
      </c>
      <c r="D337" s="7" t="s">
        <v>35</v>
      </c>
      <c r="E337" s="1" t="s">
        <v>329</v>
      </c>
      <c r="F337" s="1" t="s">
        <v>310</v>
      </c>
      <c r="H337" s="7">
        <v>1997</v>
      </c>
      <c r="I337" s="1">
        <v>2271</v>
      </c>
    </row>
    <row r="338" spans="1:9" hidden="1" x14ac:dyDescent="0.35">
      <c r="A338" s="1" t="s">
        <v>32</v>
      </c>
      <c r="B338" s="1" t="s">
        <v>33</v>
      </c>
      <c r="C338" s="7">
        <v>2002</v>
      </c>
      <c r="D338" s="7" t="s">
        <v>35</v>
      </c>
      <c r="E338" s="1" t="s">
        <v>329</v>
      </c>
      <c r="F338" s="1" t="s">
        <v>310</v>
      </c>
      <c r="H338" s="7">
        <v>1998</v>
      </c>
      <c r="I338" s="1">
        <v>2276</v>
      </c>
    </row>
    <row r="339" spans="1:9" hidden="1" x14ac:dyDescent="0.35">
      <c r="A339" s="1" t="s">
        <v>32</v>
      </c>
      <c r="B339" s="1" t="s">
        <v>33</v>
      </c>
      <c r="C339" s="7">
        <v>2002</v>
      </c>
      <c r="D339" s="7" t="s">
        <v>35</v>
      </c>
      <c r="E339" s="1" t="s">
        <v>329</v>
      </c>
      <c r="F339" s="1" t="s">
        <v>310</v>
      </c>
      <c r="H339" s="7">
        <v>1999</v>
      </c>
      <c r="I339" s="1">
        <v>2274</v>
      </c>
    </row>
    <row r="340" spans="1:9" hidden="1" x14ac:dyDescent="0.35">
      <c r="A340" s="1" t="s">
        <v>32</v>
      </c>
      <c r="B340" s="1" t="s">
        <v>33</v>
      </c>
      <c r="C340" s="7">
        <v>2002</v>
      </c>
      <c r="D340" s="7" t="s">
        <v>35</v>
      </c>
      <c r="E340" s="1" t="s">
        <v>329</v>
      </c>
      <c r="F340" s="1" t="s">
        <v>310</v>
      </c>
      <c r="H340" s="7">
        <v>2000</v>
      </c>
      <c r="I340" s="1">
        <v>2274</v>
      </c>
    </row>
    <row r="341" spans="1:9" hidden="1" x14ac:dyDescent="0.35">
      <c r="A341" s="1" t="s">
        <v>32</v>
      </c>
      <c r="B341" s="1" t="s">
        <v>33</v>
      </c>
      <c r="C341" s="7">
        <v>2002</v>
      </c>
      <c r="D341" s="7" t="s">
        <v>35</v>
      </c>
      <c r="E341" s="1" t="s">
        <v>329</v>
      </c>
      <c r="F341" s="1" t="s">
        <v>310</v>
      </c>
      <c r="H341" s="7">
        <v>2001</v>
      </c>
      <c r="I341" s="1">
        <v>2264</v>
      </c>
    </row>
    <row r="342" spans="1:9" hidden="1" x14ac:dyDescent="0.35">
      <c r="A342" s="1" t="s">
        <v>32</v>
      </c>
      <c r="B342" s="1" t="s">
        <v>33</v>
      </c>
      <c r="C342" s="7">
        <v>2002</v>
      </c>
      <c r="D342" s="7" t="s">
        <v>35</v>
      </c>
      <c r="E342" s="1" t="s">
        <v>329</v>
      </c>
      <c r="F342" s="1" t="s">
        <v>315</v>
      </c>
      <c r="H342" s="7">
        <v>1997</v>
      </c>
      <c r="I342" s="1">
        <v>361</v>
      </c>
    </row>
    <row r="343" spans="1:9" hidden="1" x14ac:dyDescent="0.35">
      <c r="A343" s="1" t="s">
        <v>32</v>
      </c>
      <c r="B343" s="1" t="s">
        <v>33</v>
      </c>
      <c r="C343" s="7">
        <v>2002</v>
      </c>
      <c r="D343" s="7" t="s">
        <v>35</v>
      </c>
      <c r="E343" s="1" t="s">
        <v>329</v>
      </c>
      <c r="F343" s="1" t="s">
        <v>315</v>
      </c>
      <c r="H343" s="7">
        <v>1998</v>
      </c>
      <c r="I343" s="1">
        <v>365</v>
      </c>
    </row>
    <row r="344" spans="1:9" hidden="1" x14ac:dyDescent="0.35">
      <c r="A344" s="1" t="s">
        <v>32</v>
      </c>
      <c r="B344" s="1" t="s">
        <v>33</v>
      </c>
      <c r="C344" s="7">
        <v>2002</v>
      </c>
      <c r="D344" s="7" t="s">
        <v>35</v>
      </c>
      <c r="E344" s="1" t="s">
        <v>329</v>
      </c>
      <c r="F344" s="1" t="s">
        <v>315</v>
      </c>
      <c r="H344" s="7">
        <v>1999</v>
      </c>
      <c r="I344" s="1">
        <v>367</v>
      </c>
    </row>
    <row r="345" spans="1:9" hidden="1" x14ac:dyDescent="0.35">
      <c r="A345" s="1" t="s">
        <v>32</v>
      </c>
      <c r="B345" s="1" t="s">
        <v>33</v>
      </c>
      <c r="C345" s="7">
        <v>2002</v>
      </c>
      <c r="D345" s="7" t="s">
        <v>35</v>
      </c>
      <c r="E345" s="1" t="s">
        <v>329</v>
      </c>
      <c r="F345" s="1" t="s">
        <v>315</v>
      </c>
      <c r="H345" s="7">
        <v>2000</v>
      </c>
      <c r="I345" s="1">
        <v>367</v>
      </c>
    </row>
    <row r="346" spans="1:9" hidden="1" x14ac:dyDescent="0.35">
      <c r="A346" s="1" t="s">
        <v>32</v>
      </c>
      <c r="B346" s="1" t="s">
        <v>33</v>
      </c>
      <c r="C346" s="7">
        <v>2002</v>
      </c>
      <c r="D346" s="7" t="s">
        <v>35</v>
      </c>
      <c r="E346" s="1" t="s">
        <v>329</v>
      </c>
      <c r="F346" s="1" t="s">
        <v>315</v>
      </c>
      <c r="H346" s="7">
        <v>2001</v>
      </c>
      <c r="I346" s="1">
        <v>330</v>
      </c>
    </row>
    <row r="347" spans="1:9" hidden="1" x14ac:dyDescent="0.35">
      <c r="A347" s="1" t="s">
        <v>32</v>
      </c>
      <c r="B347" s="1" t="s">
        <v>33</v>
      </c>
      <c r="C347" s="7">
        <v>2005</v>
      </c>
      <c r="D347" s="7" t="s">
        <v>35</v>
      </c>
      <c r="E347" s="1" t="s">
        <v>320</v>
      </c>
      <c r="F347" s="1" t="s">
        <v>321</v>
      </c>
      <c r="H347" s="7">
        <v>2000</v>
      </c>
      <c r="I347" s="1">
        <v>20664</v>
      </c>
    </row>
    <row r="348" spans="1:9" hidden="1" x14ac:dyDescent="0.35">
      <c r="A348" s="1" t="s">
        <v>32</v>
      </c>
      <c r="B348" s="1" t="s">
        <v>33</v>
      </c>
      <c r="C348" s="7">
        <v>2005</v>
      </c>
      <c r="D348" s="7" t="s">
        <v>35</v>
      </c>
      <c r="E348" s="1" t="s">
        <v>320</v>
      </c>
      <c r="F348" s="1" t="s">
        <v>321</v>
      </c>
      <c r="H348" s="7">
        <v>2001</v>
      </c>
      <c r="I348" s="1">
        <v>20648</v>
      </c>
    </row>
    <row r="349" spans="1:9" hidden="1" x14ac:dyDescent="0.35">
      <c r="A349" s="1" t="s">
        <v>32</v>
      </c>
      <c r="B349" s="1" t="s">
        <v>33</v>
      </c>
      <c r="C349" s="7">
        <v>2005</v>
      </c>
      <c r="D349" s="7" t="s">
        <v>35</v>
      </c>
      <c r="E349" s="1" t="s">
        <v>320</v>
      </c>
      <c r="F349" s="1" t="s">
        <v>321</v>
      </c>
      <c r="H349" s="7">
        <v>2002</v>
      </c>
      <c r="I349" s="1">
        <v>20571</v>
      </c>
    </row>
    <row r="350" spans="1:9" hidden="1" x14ac:dyDescent="0.35">
      <c r="A350" s="1" t="s">
        <v>32</v>
      </c>
      <c r="B350" s="1" t="s">
        <v>33</v>
      </c>
      <c r="C350" s="7">
        <v>2005</v>
      </c>
      <c r="D350" s="7" t="s">
        <v>35</v>
      </c>
      <c r="E350" s="1" t="s">
        <v>320</v>
      </c>
      <c r="F350" s="1" t="s">
        <v>321</v>
      </c>
      <c r="H350" s="7">
        <v>2003</v>
      </c>
      <c r="I350" s="1">
        <v>20519</v>
      </c>
    </row>
    <row r="351" spans="1:9" hidden="1" x14ac:dyDescent="0.35">
      <c r="A351" s="1" t="s">
        <v>32</v>
      </c>
      <c r="B351" s="1" t="s">
        <v>33</v>
      </c>
      <c r="C351" s="7">
        <v>2005</v>
      </c>
      <c r="D351" s="7" t="s">
        <v>35</v>
      </c>
      <c r="E351" s="1" t="s">
        <v>320</v>
      </c>
      <c r="F351" s="1" t="s">
        <v>321</v>
      </c>
      <c r="H351" s="7">
        <v>2004</v>
      </c>
      <c r="I351" s="1">
        <v>20508</v>
      </c>
    </row>
    <row r="352" spans="1:9" x14ac:dyDescent="0.35">
      <c r="A352" s="1" t="s">
        <v>32</v>
      </c>
      <c r="B352" s="1" t="s">
        <v>33</v>
      </c>
      <c r="C352" s="7">
        <v>2005</v>
      </c>
      <c r="D352" s="7" t="s">
        <v>35</v>
      </c>
      <c r="E352" s="1" t="s">
        <v>320</v>
      </c>
      <c r="F352" s="1" t="s">
        <v>322</v>
      </c>
      <c r="H352" s="7">
        <v>2000</v>
      </c>
      <c r="I352" s="1">
        <v>1191</v>
      </c>
    </row>
    <row r="353" spans="1:9" x14ac:dyDescent="0.35">
      <c r="A353" s="1" t="s">
        <v>32</v>
      </c>
      <c r="B353" s="1" t="s">
        <v>33</v>
      </c>
      <c r="C353" s="7">
        <v>2005</v>
      </c>
      <c r="D353" s="7" t="s">
        <v>35</v>
      </c>
      <c r="E353" s="1" t="s">
        <v>320</v>
      </c>
      <c r="F353" s="1" t="s">
        <v>322</v>
      </c>
      <c r="H353" s="7">
        <v>2001</v>
      </c>
      <c r="I353" s="1">
        <v>1410</v>
      </c>
    </row>
    <row r="354" spans="1:9" x14ac:dyDescent="0.35">
      <c r="A354" s="1" t="s">
        <v>32</v>
      </c>
      <c r="B354" s="1" t="s">
        <v>33</v>
      </c>
      <c r="C354" s="7">
        <v>2005</v>
      </c>
      <c r="D354" s="7" t="s">
        <v>35</v>
      </c>
      <c r="E354" s="1" t="s">
        <v>320</v>
      </c>
      <c r="F354" s="1" t="s">
        <v>322</v>
      </c>
      <c r="H354" s="7">
        <v>2002</v>
      </c>
      <c r="I354" s="1">
        <v>1342</v>
      </c>
    </row>
    <row r="355" spans="1:9" x14ac:dyDescent="0.35">
      <c r="A355" s="1" t="s">
        <v>32</v>
      </c>
      <c r="B355" s="1" t="s">
        <v>33</v>
      </c>
      <c r="C355" s="7">
        <v>2005</v>
      </c>
      <c r="D355" s="7" t="s">
        <v>35</v>
      </c>
      <c r="E355" s="1" t="s">
        <v>320</v>
      </c>
      <c r="F355" s="1" t="s">
        <v>322</v>
      </c>
      <c r="H355" s="7">
        <v>2003</v>
      </c>
      <c r="I355" s="1">
        <v>1334</v>
      </c>
    </row>
    <row r="356" spans="1:9" x14ac:dyDescent="0.35">
      <c r="A356" s="1" t="s">
        <v>32</v>
      </c>
      <c r="B356" s="1" t="s">
        <v>33</v>
      </c>
      <c r="C356" s="7">
        <v>2005</v>
      </c>
      <c r="D356" s="7" t="s">
        <v>35</v>
      </c>
      <c r="E356" s="1" t="s">
        <v>320</v>
      </c>
      <c r="F356" s="1" t="s">
        <v>322</v>
      </c>
      <c r="H356" s="7">
        <v>2004</v>
      </c>
      <c r="I356" s="1">
        <v>1328</v>
      </c>
    </row>
    <row r="357" spans="1:9" hidden="1" x14ac:dyDescent="0.35">
      <c r="A357" s="1" t="s">
        <v>32</v>
      </c>
      <c r="B357" s="1" t="s">
        <v>33</v>
      </c>
      <c r="C357" s="7">
        <v>2005</v>
      </c>
      <c r="D357" s="7" t="s">
        <v>35</v>
      </c>
      <c r="E357" s="1" t="s">
        <v>320</v>
      </c>
      <c r="F357" s="1" t="s">
        <v>323</v>
      </c>
      <c r="H357" s="7">
        <v>2000</v>
      </c>
      <c r="I357" s="1">
        <v>107</v>
      </c>
    </row>
    <row r="358" spans="1:9" hidden="1" x14ac:dyDescent="0.35">
      <c r="A358" s="1" t="s">
        <v>32</v>
      </c>
      <c r="B358" s="1" t="s">
        <v>33</v>
      </c>
      <c r="C358" s="7">
        <v>2005</v>
      </c>
      <c r="D358" s="7" t="s">
        <v>35</v>
      </c>
      <c r="E358" s="1" t="s">
        <v>320</v>
      </c>
      <c r="F358" s="1" t="s">
        <v>323</v>
      </c>
      <c r="H358" s="7">
        <v>2001</v>
      </c>
      <c r="I358" s="1">
        <v>75</v>
      </c>
    </row>
    <row r="359" spans="1:9" hidden="1" x14ac:dyDescent="0.35">
      <c r="A359" s="1" t="s">
        <v>32</v>
      </c>
      <c r="B359" s="1" t="s">
        <v>33</v>
      </c>
      <c r="C359" s="7">
        <v>2005</v>
      </c>
      <c r="D359" s="7" t="s">
        <v>35</v>
      </c>
      <c r="E359" s="1" t="s">
        <v>320</v>
      </c>
      <c r="F359" s="1" t="s">
        <v>323</v>
      </c>
      <c r="H359" s="7">
        <v>2002</v>
      </c>
      <c r="I359" s="1">
        <v>73</v>
      </c>
    </row>
    <row r="360" spans="1:9" hidden="1" x14ac:dyDescent="0.35">
      <c r="A360" s="1" t="s">
        <v>32</v>
      </c>
      <c r="B360" s="1" t="s">
        <v>33</v>
      </c>
      <c r="C360" s="7">
        <v>2005</v>
      </c>
      <c r="D360" s="7" t="s">
        <v>35</v>
      </c>
      <c r="E360" s="1" t="s">
        <v>320</v>
      </c>
      <c r="F360" s="1" t="s">
        <v>323</v>
      </c>
      <c r="H360" s="7">
        <v>2003</v>
      </c>
      <c r="I360" s="1">
        <v>71</v>
      </c>
    </row>
    <row r="361" spans="1:9" hidden="1" x14ac:dyDescent="0.35">
      <c r="A361" s="1" t="s">
        <v>32</v>
      </c>
      <c r="B361" s="1" t="s">
        <v>33</v>
      </c>
      <c r="C361" s="7">
        <v>2005</v>
      </c>
      <c r="D361" s="7" t="s">
        <v>35</v>
      </c>
      <c r="E361" s="1" t="s">
        <v>320</v>
      </c>
      <c r="F361" s="1" t="s">
        <v>323</v>
      </c>
      <c r="H361" s="7">
        <v>2004</v>
      </c>
      <c r="I361" s="1">
        <v>69</v>
      </c>
    </row>
    <row r="362" spans="1:9" hidden="1" x14ac:dyDescent="0.35">
      <c r="A362" s="1" t="s">
        <v>32</v>
      </c>
      <c r="B362" s="1" t="s">
        <v>33</v>
      </c>
      <c r="C362" s="7">
        <v>2005</v>
      </c>
      <c r="D362" s="7" t="s">
        <v>35</v>
      </c>
      <c r="E362" s="1" t="s">
        <v>320</v>
      </c>
      <c r="F362" s="1" t="s">
        <v>324</v>
      </c>
      <c r="H362" s="7">
        <v>2000</v>
      </c>
      <c r="I362" s="1">
        <v>126</v>
      </c>
    </row>
    <row r="363" spans="1:9" hidden="1" x14ac:dyDescent="0.35">
      <c r="A363" s="1" t="s">
        <v>32</v>
      </c>
      <c r="B363" s="1" t="s">
        <v>33</v>
      </c>
      <c r="C363" s="7">
        <v>2005</v>
      </c>
      <c r="D363" s="7" t="s">
        <v>35</v>
      </c>
      <c r="E363" s="1" t="s">
        <v>320</v>
      </c>
      <c r="F363" s="1" t="s">
        <v>324</v>
      </c>
      <c r="H363" s="7">
        <v>2001</v>
      </c>
      <c r="I363" s="1">
        <v>117</v>
      </c>
    </row>
    <row r="364" spans="1:9" hidden="1" x14ac:dyDescent="0.35">
      <c r="A364" s="1" t="s">
        <v>32</v>
      </c>
      <c r="B364" s="1" t="s">
        <v>33</v>
      </c>
      <c r="C364" s="7">
        <v>2005</v>
      </c>
      <c r="D364" s="7" t="s">
        <v>35</v>
      </c>
      <c r="E364" s="1" t="s">
        <v>320</v>
      </c>
      <c r="F364" s="1" t="s">
        <v>324</v>
      </c>
      <c r="H364" s="7">
        <v>2002</v>
      </c>
      <c r="I364" s="1">
        <v>120</v>
      </c>
    </row>
    <row r="365" spans="1:9" hidden="1" x14ac:dyDescent="0.35">
      <c r="A365" s="1" t="s">
        <v>32</v>
      </c>
      <c r="B365" s="1" t="s">
        <v>33</v>
      </c>
      <c r="C365" s="7">
        <v>2005</v>
      </c>
      <c r="D365" s="7" t="s">
        <v>35</v>
      </c>
      <c r="E365" s="1" t="s">
        <v>320</v>
      </c>
      <c r="F365" s="1" t="s">
        <v>324</v>
      </c>
      <c r="H365" s="7">
        <v>2003</v>
      </c>
      <c r="I365" s="1">
        <v>119</v>
      </c>
    </row>
    <row r="366" spans="1:9" hidden="1" x14ac:dyDescent="0.35">
      <c r="A366" s="1" t="s">
        <v>32</v>
      </c>
      <c r="B366" s="1" t="s">
        <v>33</v>
      </c>
      <c r="C366" s="7">
        <v>2005</v>
      </c>
      <c r="D366" s="7" t="s">
        <v>35</v>
      </c>
      <c r="E366" s="1" t="s">
        <v>320</v>
      </c>
      <c r="F366" s="1" t="s">
        <v>324</v>
      </c>
      <c r="H366" s="7">
        <v>2004</v>
      </c>
      <c r="I366" s="1">
        <v>117</v>
      </c>
    </row>
    <row r="367" spans="1:9" hidden="1" x14ac:dyDescent="0.35">
      <c r="A367" s="1" t="s">
        <v>32</v>
      </c>
      <c r="B367" s="1" t="s">
        <v>33</v>
      </c>
      <c r="C367" s="7">
        <v>2005</v>
      </c>
      <c r="D367" s="7" t="s">
        <v>35</v>
      </c>
      <c r="E367" s="1" t="s">
        <v>320</v>
      </c>
      <c r="F367" s="1" t="s">
        <v>325</v>
      </c>
      <c r="H367" s="7">
        <v>2000</v>
      </c>
      <c r="I367" s="1">
        <v>2</v>
      </c>
    </row>
    <row r="368" spans="1:9" hidden="1" x14ac:dyDescent="0.35">
      <c r="A368" s="1" t="s">
        <v>32</v>
      </c>
      <c r="B368" s="1" t="s">
        <v>33</v>
      </c>
      <c r="C368" s="7">
        <v>2005</v>
      </c>
      <c r="D368" s="7" t="s">
        <v>35</v>
      </c>
      <c r="E368" s="1" t="s">
        <v>320</v>
      </c>
      <c r="F368" s="1" t="s">
        <v>325</v>
      </c>
      <c r="H368" s="7">
        <v>2001</v>
      </c>
      <c r="I368" s="1">
        <v>2</v>
      </c>
    </row>
    <row r="369" spans="1:9" hidden="1" x14ac:dyDescent="0.35">
      <c r="A369" s="1" t="s">
        <v>32</v>
      </c>
      <c r="B369" s="1" t="s">
        <v>33</v>
      </c>
      <c r="C369" s="7">
        <v>2005</v>
      </c>
      <c r="D369" s="7" t="s">
        <v>35</v>
      </c>
      <c r="E369" s="1" t="s">
        <v>320</v>
      </c>
      <c r="F369" s="1" t="s">
        <v>325</v>
      </c>
      <c r="H369" s="7">
        <v>2002</v>
      </c>
      <c r="I369" s="1">
        <v>2</v>
      </c>
    </row>
    <row r="370" spans="1:9" hidden="1" x14ac:dyDescent="0.35">
      <c r="A370" s="1" t="s">
        <v>32</v>
      </c>
      <c r="B370" s="1" t="s">
        <v>33</v>
      </c>
      <c r="C370" s="7">
        <v>2005</v>
      </c>
      <c r="D370" s="7" t="s">
        <v>35</v>
      </c>
      <c r="E370" s="1" t="s">
        <v>320</v>
      </c>
      <c r="F370" s="1" t="s">
        <v>325</v>
      </c>
      <c r="H370" s="7">
        <v>2003</v>
      </c>
      <c r="I370" s="1">
        <v>2</v>
      </c>
    </row>
    <row r="371" spans="1:9" hidden="1" x14ac:dyDescent="0.35">
      <c r="A371" s="1" t="s">
        <v>32</v>
      </c>
      <c r="B371" s="1" t="s">
        <v>33</v>
      </c>
      <c r="C371" s="7">
        <v>2005</v>
      </c>
      <c r="D371" s="7" t="s">
        <v>35</v>
      </c>
      <c r="E371" s="1" t="s">
        <v>320</v>
      </c>
      <c r="F371" s="1" t="s">
        <v>325</v>
      </c>
      <c r="H371" s="7">
        <v>2004</v>
      </c>
      <c r="I371" s="1">
        <v>2</v>
      </c>
    </row>
    <row r="372" spans="1:9" hidden="1" x14ac:dyDescent="0.35">
      <c r="A372" s="1" t="s">
        <v>32</v>
      </c>
      <c r="B372" s="1" t="s">
        <v>33</v>
      </c>
      <c r="C372" s="7">
        <v>2005</v>
      </c>
      <c r="D372" s="7" t="s">
        <v>35</v>
      </c>
      <c r="E372" s="1" t="s">
        <v>326</v>
      </c>
      <c r="F372" s="1" t="s">
        <v>327</v>
      </c>
      <c r="H372" s="7">
        <v>2000</v>
      </c>
      <c r="I372" s="1">
        <v>9681</v>
      </c>
    </row>
    <row r="373" spans="1:9" hidden="1" x14ac:dyDescent="0.35">
      <c r="A373" s="1" t="s">
        <v>32</v>
      </c>
      <c r="B373" s="1" t="s">
        <v>33</v>
      </c>
      <c r="C373" s="7">
        <v>2005</v>
      </c>
      <c r="D373" s="7" t="s">
        <v>35</v>
      </c>
      <c r="E373" s="1" t="s">
        <v>326</v>
      </c>
      <c r="F373" s="1" t="s">
        <v>327</v>
      </c>
      <c r="H373" s="7">
        <v>2001</v>
      </c>
      <c r="I373" s="1">
        <v>9351</v>
      </c>
    </row>
    <row r="374" spans="1:9" hidden="1" x14ac:dyDescent="0.35">
      <c r="A374" s="1" t="s">
        <v>32</v>
      </c>
      <c r="B374" s="1" t="s">
        <v>33</v>
      </c>
      <c r="C374" s="7">
        <v>2005</v>
      </c>
      <c r="D374" s="7" t="s">
        <v>35</v>
      </c>
      <c r="E374" s="1" t="s">
        <v>326</v>
      </c>
      <c r="F374" s="1" t="s">
        <v>327</v>
      </c>
      <c r="H374" s="7">
        <v>2002</v>
      </c>
      <c r="I374" s="1">
        <v>9264</v>
      </c>
    </row>
    <row r="375" spans="1:9" hidden="1" x14ac:dyDescent="0.35">
      <c r="A375" s="1" t="s">
        <v>32</v>
      </c>
      <c r="B375" s="1" t="s">
        <v>33</v>
      </c>
      <c r="C375" s="7">
        <v>2005</v>
      </c>
      <c r="D375" s="7" t="s">
        <v>35</v>
      </c>
      <c r="E375" s="1" t="s">
        <v>326</v>
      </c>
      <c r="F375" s="1" t="s">
        <v>327</v>
      </c>
      <c r="H375" s="7">
        <v>2003</v>
      </c>
      <c r="I375" s="1">
        <v>9048</v>
      </c>
    </row>
    <row r="376" spans="1:9" hidden="1" x14ac:dyDescent="0.35">
      <c r="A376" s="1" t="s">
        <v>32</v>
      </c>
      <c r="B376" s="1" t="s">
        <v>33</v>
      </c>
      <c r="C376" s="7">
        <v>2005</v>
      </c>
      <c r="D376" s="7" t="s">
        <v>35</v>
      </c>
      <c r="E376" s="1" t="s">
        <v>326</v>
      </c>
      <c r="F376" s="1" t="s">
        <v>327</v>
      </c>
      <c r="H376" s="7">
        <v>2004</v>
      </c>
      <c r="I376" s="1">
        <v>9018</v>
      </c>
    </row>
    <row r="377" spans="1:9" hidden="1" x14ac:dyDescent="0.35">
      <c r="A377" s="1" t="s">
        <v>32</v>
      </c>
      <c r="B377" s="1" t="s">
        <v>33</v>
      </c>
      <c r="C377" s="7">
        <v>2005</v>
      </c>
      <c r="D377" s="7" t="s">
        <v>35</v>
      </c>
      <c r="E377" s="1" t="s">
        <v>326</v>
      </c>
      <c r="F377" s="1" t="s">
        <v>328</v>
      </c>
      <c r="H377" s="7">
        <v>2000</v>
      </c>
      <c r="I377" s="1">
        <v>12409</v>
      </c>
    </row>
    <row r="378" spans="1:9" hidden="1" x14ac:dyDescent="0.35">
      <c r="A378" s="1" t="s">
        <v>32</v>
      </c>
      <c r="B378" s="1" t="s">
        <v>33</v>
      </c>
      <c r="C378" s="7">
        <v>2005</v>
      </c>
      <c r="D378" s="7" t="s">
        <v>35</v>
      </c>
      <c r="E378" s="1" t="s">
        <v>326</v>
      </c>
      <c r="F378" s="1" t="s">
        <v>328</v>
      </c>
      <c r="H378" s="7">
        <v>2001</v>
      </c>
      <c r="I378" s="1">
        <v>12901</v>
      </c>
    </row>
    <row r="379" spans="1:9" hidden="1" x14ac:dyDescent="0.35">
      <c r="A379" s="1" t="s">
        <v>32</v>
      </c>
      <c r="B379" s="1" t="s">
        <v>33</v>
      </c>
      <c r="C379" s="7">
        <v>2005</v>
      </c>
      <c r="D379" s="7" t="s">
        <v>35</v>
      </c>
      <c r="E379" s="1" t="s">
        <v>326</v>
      </c>
      <c r="F379" s="1" t="s">
        <v>328</v>
      </c>
      <c r="H379" s="7">
        <v>2002</v>
      </c>
      <c r="I379" s="1">
        <v>12844</v>
      </c>
    </row>
    <row r="380" spans="1:9" hidden="1" x14ac:dyDescent="0.35">
      <c r="A380" s="1" t="s">
        <v>32</v>
      </c>
      <c r="B380" s="1" t="s">
        <v>33</v>
      </c>
      <c r="C380" s="7">
        <v>2005</v>
      </c>
      <c r="D380" s="7" t="s">
        <v>35</v>
      </c>
      <c r="E380" s="1" t="s">
        <v>326</v>
      </c>
      <c r="F380" s="1" t="s">
        <v>328</v>
      </c>
      <c r="H380" s="7">
        <v>2003</v>
      </c>
      <c r="I380" s="1">
        <v>12997</v>
      </c>
    </row>
    <row r="381" spans="1:9" hidden="1" x14ac:dyDescent="0.35">
      <c r="A381" s="1" t="s">
        <v>32</v>
      </c>
      <c r="B381" s="1" t="s">
        <v>33</v>
      </c>
      <c r="C381" s="7">
        <v>2005</v>
      </c>
      <c r="D381" s="7" t="s">
        <v>35</v>
      </c>
      <c r="E381" s="1" t="s">
        <v>326</v>
      </c>
      <c r="F381" s="1" t="s">
        <v>328</v>
      </c>
      <c r="H381" s="7">
        <v>2004</v>
      </c>
      <c r="I381" s="1">
        <v>13006</v>
      </c>
    </row>
    <row r="382" spans="1:9" hidden="1" x14ac:dyDescent="0.35">
      <c r="A382" s="1" t="s">
        <v>32</v>
      </c>
      <c r="B382" s="1" t="s">
        <v>33</v>
      </c>
      <c r="C382" s="7">
        <v>2005</v>
      </c>
      <c r="D382" s="7" t="s">
        <v>35</v>
      </c>
      <c r="E382" s="1" t="s">
        <v>329</v>
      </c>
      <c r="F382" s="1" t="s">
        <v>302</v>
      </c>
      <c r="H382" s="7">
        <v>2000</v>
      </c>
      <c r="I382" s="1">
        <v>375</v>
      </c>
    </row>
    <row r="383" spans="1:9" hidden="1" x14ac:dyDescent="0.35">
      <c r="A383" s="1" t="s">
        <v>32</v>
      </c>
      <c r="B383" s="1" t="s">
        <v>33</v>
      </c>
      <c r="C383" s="7">
        <v>2005</v>
      </c>
      <c r="D383" s="7" t="s">
        <v>35</v>
      </c>
      <c r="E383" s="1" t="s">
        <v>329</v>
      </c>
      <c r="F383" s="1" t="s">
        <v>302</v>
      </c>
      <c r="H383" s="7">
        <v>2001</v>
      </c>
      <c r="I383" s="1">
        <v>374</v>
      </c>
    </row>
    <row r="384" spans="1:9" hidden="1" x14ac:dyDescent="0.35">
      <c r="A384" s="1" t="s">
        <v>32</v>
      </c>
      <c r="B384" s="1" t="s">
        <v>33</v>
      </c>
      <c r="C384" s="7">
        <v>2005</v>
      </c>
      <c r="D384" s="7" t="s">
        <v>35</v>
      </c>
      <c r="E384" s="1" t="s">
        <v>329</v>
      </c>
      <c r="F384" s="1" t="s">
        <v>302</v>
      </c>
      <c r="H384" s="7">
        <v>2002</v>
      </c>
      <c r="I384" s="1">
        <v>370</v>
      </c>
    </row>
    <row r="385" spans="1:9" hidden="1" x14ac:dyDescent="0.35">
      <c r="A385" s="1" t="s">
        <v>32</v>
      </c>
      <c r="B385" s="1" t="s">
        <v>33</v>
      </c>
      <c r="C385" s="7">
        <v>2005</v>
      </c>
      <c r="D385" s="7" t="s">
        <v>35</v>
      </c>
      <c r="E385" s="1" t="s">
        <v>329</v>
      </c>
      <c r="F385" s="1" t="s">
        <v>302</v>
      </c>
      <c r="H385" s="7">
        <v>2003</v>
      </c>
      <c r="I385" s="1">
        <v>370</v>
      </c>
    </row>
    <row r="386" spans="1:9" hidden="1" x14ac:dyDescent="0.35">
      <c r="A386" s="1" t="s">
        <v>32</v>
      </c>
      <c r="B386" s="1" t="s">
        <v>33</v>
      </c>
      <c r="C386" s="7">
        <v>2005</v>
      </c>
      <c r="D386" s="7" t="s">
        <v>35</v>
      </c>
      <c r="E386" s="1" t="s">
        <v>329</v>
      </c>
      <c r="F386" s="1" t="s">
        <v>302</v>
      </c>
      <c r="H386" s="7">
        <v>2004</v>
      </c>
      <c r="I386" s="1">
        <v>371</v>
      </c>
    </row>
    <row r="387" spans="1:9" hidden="1" x14ac:dyDescent="0.35">
      <c r="A387" s="1" t="s">
        <v>32</v>
      </c>
      <c r="B387" s="1" t="s">
        <v>33</v>
      </c>
      <c r="C387" s="7">
        <v>2005</v>
      </c>
      <c r="D387" s="7" t="s">
        <v>35</v>
      </c>
      <c r="E387" s="1" t="s">
        <v>329</v>
      </c>
      <c r="F387" s="1" t="s">
        <v>297</v>
      </c>
      <c r="H387" s="7">
        <v>2000</v>
      </c>
      <c r="I387" s="1">
        <v>332</v>
      </c>
    </row>
    <row r="388" spans="1:9" hidden="1" x14ac:dyDescent="0.35">
      <c r="A388" s="1" t="s">
        <v>32</v>
      </c>
      <c r="B388" s="1" t="s">
        <v>33</v>
      </c>
      <c r="C388" s="7">
        <v>2005</v>
      </c>
      <c r="D388" s="7" t="s">
        <v>35</v>
      </c>
      <c r="E388" s="1" t="s">
        <v>329</v>
      </c>
      <c r="F388" s="1" t="s">
        <v>297</v>
      </c>
      <c r="H388" s="7">
        <v>2001</v>
      </c>
      <c r="I388" s="1">
        <v>330</v>
      </c>
    </row>
    <row r="389" spans="1:9" hidden="1" x14ac:dyDescent="0.35">
      <c r="A389" s="1" t="s">
        <v>32</v>
      </c>
      <c r="B389" s="1" t="s">
        <v>33</v>
      </c>
      <c r="C389" s="7">
        <v>2005</v>
      </c>
      <c r="D389" s="7" t="s">
        <v>35</v>
      </c>
      <c r="E389" s="1" t="s">
        <v>329</v>
      </c>
      <c r="F389" s="1" t="s">
        <v>297</v>
      </c>
      <c r="H389" s="7">
        <v>2002</v>
      </c>
      <c r="I389" s="1">
        <v>329</v>
      </c>
    </row>
    <row r="390" spans="1:9" hidden="1" x14ac:dyDescent="0.35">
      <c r="A390" s="1" t="s">
        <v>32</v>
      </c>
      <c r="B390" s="1" t="s">
        <v>33</v>
      </c>
      <c r="C390" s="7">
        <v>2005</v>
      </c>
      <c r="D390" s="7" t="s">
        <v>35</v>
      </c>
      <c r="E390" s="1" t="s">
        <v>329</v>
      </c>
      <c r="F390" s="1" t="s">
        <v>297</v>
      </c>
      <c r="H390" s="7">
        <v>2003</v>
      </c>
      <c r="I390" s="1">
        <v>332</v>
      </c>
    </row>
    <row r="391" spans="1:9" hidden="1" x14ac:dyDescent="0.35">
      <c r="A391" s="1" t="s">
        <v>32</v>
      </c>
      <c r="B391" s="1" t="s">
        <v>33</v>
      </c>
      <c r="C391" s="7">
        <v>2005</v>
      </c>
      <c r="D391" s="7" t="s">
        <v>35</v>
      </c>
      <c r="E391" s="1" t="s">
        <v>329</v>
      </c>
      <c r="F391" s="1" t="s">
        <v>297</v>
      </c>
      <c r="H391" s="7">
        <v>2004</v>
      </c>
      <c r="I391" s="1">
        <v>332</v>
      </c>
    </row>
    <row r="392" spans="1:9" hidden="1" x14ac:dyDescent="0.35">
      <c r="A392" s="1" t="s">
        <v>32</v>
      </c>
      <c r="B392" s="1" t="s">
        <v>33</v>
      </c>
      <c r="C392" s="7">
        <v>2005</v>
      </c>
      <c r="D392" s="7" t="s">
        <v>35</v>
      </c>
      <c r="E392" s="1" t="s">
        <v>329</v>
      </c>
      <c r="F392" s="1" t="s">
        <v>304</v>
      </c>
      <c r="H392" s="7">
        <v>2000</v>
      </c>
      <c r="I392" s="1">
        <v>564</v>
      </c>
    </row>
    <row r="393" spans="1:9" hidden="1" x14ac:dyDescent="0.35">
      <c r="A393" s="1" t="s">
        <v>32</v>
      </c>
      <c r="B393" s="1" t="s">
        <v>33</v>
      </c>
      <c r="C393" s="7">
        <v>2005</v>
      </c>
      <c r="D393" s="7" t="s">
        <v>35</v>
      </c>
      <c r="E393" s="1" t="s">
        <v>329</v>
      </c>
      <c r="F393" s="1" t="s">
        <v>304</v>
      </c>
      <c r="H393" s="7">
        <v>2001</v>
      </c>
      <c r="I393" s="1">
        <v>575</v>
      </c>
    </row>
    <row r="394" spans="1:9" hidden="1" x14ac:dyDescent="0.35">
      <c r="A394" s="1" t="s">
        <v>32</v>
      </c>
      <c r="B394" s="1" t="s">
        <v>33</v>
      </c>
      <c r="C394" s="7">
        <v>2005</v>
      </c>
      <c r="D394" s="7" t="s">
        <v>35</v>
      </c>
      <c r="E394" s="1" t="s">
        <v>329</v>
      </c>
      <c r="F394" s="1" t="s">
        <v>304</v>
      </c>
      <c r="H394" s="7">
        <v>2002</v>
      </c>
      <c r="I394" s="1">
        <v>569</v>
      </c>
    </row>
    <row r="395" spans="1:9" hidden="1" x14ac:dyDescent="0.35">
      <c r="A395" s="1" t="s">
        <v>32</v>
      </c>
      <c r="B395" s="1" t="s">
        <v>33</v>
      </c>
      <c r="C395" s="7">
        <v>2005</v>
      </c>
      <c r="D395" s="7" t="s">
        <v>35</v>
      </c>
      <c r="E395" s="1" t="s">
        <v>329</v>
      </c>
      <c r="F395" s="1" t="s">
        <v>304</v>
      </c>
      <c r="H395" s="7">
        <v>2003</v>
      </c>
      <c r="I395" s="1">
        <v>567</v>
      </c>
    </row>
    <row r="396" spans="1:9" hidden="1" x14ac:dyDescent="0.35">
      <c r="A396" s="1" t="s">
        <v>32</v>
      </c>
      <c r="B396" s="1" t="s">
        <v>33</v>
      </c>
      <c r="C396" s="7">
        <v>2005</v>
      </c>
      <c r="D396" s="7" t="s">
        <v>35</v>
      </c>
      <c r="E396" s="1" t="s">
        <v>329</v>
      </c>
      <c r="F396" s="1" t="s">
        <v>304</v>
      </c>
      <c r="H396" s="7">
        <v>2004</v>
      </c>
      <c r="I396" s="1">
        <v>564</v>
      </c>
    </row>
    <row r="397" spans="1:9" hidden="1" x14ac:dyDescent="0.35">
      <c r="A397" s="1" t="s">
        <v>32</v>
      </c>
      <c r="B397" s="1" t="s">
        <v>33</v>
      </c>
      <c r="C397" s="7">
        <v>2005</v>
      </c>
      <c r="D397" s="7" t="s">
        <v>35</v>
      </c>
      <c r="E397" s="1" t="s">
        <v>329</v>
      </c>
      <c r="F397" s="1" t="s">
        <v>305</v>
      </c>
      <c r="H397" s="7">
        <v>2000</v>
      </c>
      <c r="I397" s="1">
        <v>696</v>
      </c>
    </row>
    <row r="398" spans="1:9" hidden="1" x14ac:dyDescent="0.35">
      <c r="A398" s="1" t="s">
        <v>32</v>
      </c>
      <c r="B398" s="1" t="s">
        <v>33</v>
      </c>
      <c r="C398" s="7">
        <v>2005</v>
      </c>
      <c r="D398" s="7" t="s">
        <v>35</v>
      </c>
      <c r="E398" s="1" t="s">
        <v>329</v>
      </c>
      <c r="F398" s="1" t="s">
        <v>305</v>
      </c>
      <c r="H398" s="7">
        <v>2001</v>
      </c>
      <c r="I398" s="1">
        <v>674</v>
      </c>
    </row>
    <row r="399" spans="1:9" hidden="1" x14ac:dyDescent="0.35">
      <c r="A399" s="1" t="s">
        <v>32</v>
      </c>
      <c r="B399" s="1" t="s">
        <v>33</v>
      </c>
      <c r="C399" s="7">
        <v>2005</v>
      </c>
      <c r="D399" s="7" t="s">
        <v>35</v>
      </c>
      <c r="E399" s="1" t="s">
        <v>329</v>
      </c>
      <c r="F399" s="1" t="s">
        <v>305</v>
      </c>
      <c r="H399" s="7">
        <v>2002</v>
      </c>
      <c r="I399" s="1">
        <v>666</v>
      </c>
    </row>
    <row r="400" spans="1:9" hidden="1" x14ac:dyDescent="0.35">
      <c r="A400" s="1" t="s">
        <v>32</v>
      </c>
      <c r="B400" s="1" t="s">
        <v>33</v>
      </c>
      <c r="C400" s="7">
        <v>2005</v>
      </c>
      <c r="D400" s="7" t="s">
        <v>35</v>
      </c>
      <c r="E400" s="1" t="s">
        <v>329</v>
      </c>
      <c r="F400" s="1" t="s">
        <v>305</v>
      </c>
      <c r="H400" s="7">
        <v>2003</v>
      </c>
      <c r="I400" s="1">
        <v>666</v>
      </c>
    </row>
    <row r="401" spans="1:9" hidden="1" x14ac:dyDescent="0.35">
      <c r="A401" s="1" t="s">
        <v>32</v>
      </c>
      <c r="B401" s="1" t="s">
        <v>33</v>
      </c>
      <c r="C401" s="7">
        <v>2005</v>
      </c>
      <c r="D401" s="7" t="s">
        <v>35</v>
      </c>
      <c r="E401" s="1" t="s">
        <v>329</v>
      </c>
      <c r="F401" s="1" t="s">
        <v>305</v>
      </c>
      <c r="H401" s="7">
        <v>2004</v>
      </c>
      <c r="I401" s="1">
        <v>666</v>
      </c>
    </row>
    <row r="402" spans="1:9" hidden="1" x14ac:dyDescent="0.35">
      <c r="A402" s="1" t="s">
        <v>32</v>
      </c>
      <c r="B402" s="1" t="s">
        <v>33</v>
      </c>
      <c r="C402" s="7">
        <v>2005</v>
      </c>
      <c r="D402" s="7" t="s">
        <v>35</v>
      </c>
      <c r="E402" s="1" t="s">
        <v>329</v>
      </c>
      <c r="F402" s="1" t="s">
        <v>330</v>
      </c>
      <c r="H402" s="7">
        <v>2000</v>
      </c>
      <c r="I402" s="1">
        <v>50</v>
      </c>
    </row>
    <row r="403" spans="1:9" hidden="1" x14ac:dyDescent="0.35">
      <c r="A403" s="1" t="s">
        <v>32</v>
      </c>
      <c r="B403" s="1" t="s">
        <v>33</v>
      </c>
      <c r="C403" s="7">
        <v>2005</v>
      </c>
      <c r="D403" s="7" t="s">
        <v>35</v>
      </c>
      <c r="E403" s="1" t="s">
        <v>329</v>
      </c>
      <c r="F403" s="1" t="s">
        <v>330</v>
      </c>
      <c r="H403" s="7">
        <v>2001</v>
      </c>
      <c r="I403" s="1">
        <v>52</v>
      </c>
    </row>
    <row r="404" spans="1:9" hidden="1" x14ac:dyDescent="0.35">
      <c r="A404" s="1" t="s">
        <v>32</v>
      </c>
      <c r="B404" s="1" t="s">
        <v>33</v>
      </c>
      <c r="C404" s="7">
        <v>2005</v>
      </c>
      <c r="D404" s="7" t="s">
        <v>35</v>
      </c>
      <c r="E404" s="1" t="s">
        <v>329</v>
      </c>
      <c r="F404" s="1" t="s">
        <v>330</v>
      </c>
      <c r="H404" s="7">
        <v>2002</v>
      </c>
      <c r="I404" s="1">
        <v>52</v>
      </c>
    </row>
    <row r="405" spans="1:9" hidden="1" x14ac:dyDescent="0.35">
      <c r="A405" s="1" t="s">
        <v>32</v>
      </c>
      <c r="B405" s="1" t="s">
        <v>33</v>
      </c>
      <c r="C405" s="7">
        <v>2005</v>
      </c>
      <c r="D405" s="7" t="s">
        <v>35</v>
      </c>
      <c r="E405" s="1" t="s">
        <v>329</v>
      </c>
      <c r="F405" s="1" t="s">
        <v>330</v>
      </c>
      <c r="H405" s="7">
        <v>2003</v>
      </c>
      <c r="I405" s="1">
        <v>52</v>
      </c>
    </row>
    <row r="406" spans="1:9" hidden="1" x14ac:dyDescent="0.35">
      <c r="A406" s="1" t="s">
        <v>32</v>
      </c>
      <c r="B406" s="1" t="s">
        <v>33</v>
      </c>
      <c r="C406" s="7">
        <v>2005</v>
      </c>
      <c r="D406" s="7" t="s">
        <v>35</v>
      </c>
      <c r="E406" s="1" t="s">
        <v>329</v>
      </c>
      <c r="F406" s="1" t="s">
        <v>330</v>
      </c>
      <c r="H406" s="7">
        <v>2004</v>
      </c>
      <c r="I406" s="1">
        <v>52</v>
      </c>
    </row>
    <row r="407" spans="1:9" hidden="1" x14ac:dyDescent="0.35">
      <c r="A407" s="1" t="s">
        <v>32</v>
      </c>
      <c r="B407" s="1" t="s">
        <v>33</v>
      </c>
      <c r="C407" s="7">
        <v>2005</v>
      </c>
      <c r="D407" s="7" t="s">
        <v>35</v>
      </c>
      <c r="E407" s="1" t="s">
        <v>329</v>
      </c>
      <c r="F407" s="1" t="s">
        <v>306</v>
      </c>
      <c r="H407" s="7">
        <v>2000</v>
      </c>
      <c r="I407" s="1">
        <v>804</v>
      </c>
    </row>
    <row r="408" spans="1:9" hidden="1" x14ac:dyDescent="0.35">
      <c r="A408" s="1" t="s">
        <v>32</v>
      </c>
      <c r="B408" s="1" t="s">
        <v>33</v>
      </c>
      <c r="C408" s="7">
        <v>2005</v>
      </c>
      <c r="D408" s="7" t="s">
        <v>35</v>
      </c>
      <c r="E408" s="1" t="s">
        <v>329</v>
      </c>
      <c r="F408" s="1" t="s">
        <v>306</v>
      </c>
      <c r="H408" s="7">
        <v>2001</v>
      </c>
      <c r="I408" s="1">
        <v>798</v>
      </c>
    </row>
    <row r="409" spans="1:9" hidden="1" x14ac:dyDescent="0.35">
      <c r="A409" s="1" t="s">
        <v>32</v>
      </c>
      <c r="B409" s="1" t="s">
        <v>33</v>
      </c>
      <c r="C409" s="7">
        <v>2005</v>
      </c>
      <c r="D409" s="7" t="s">
        <v>35</v>
      </c>
      <c r="E409" s="1" t="s">
        <v>329</v>
      </c>
      <c r="F409" s="1" t="s">
        <v>306</v>
      </c>
      <c r="H409" s="7">
        <v>2002</v>
      </c>
      <c r="I409" s="1">
        <v>796</v>
      </c>
    </row>
    <row r="410" spans="1:9" hidden="1" x14ac:dyDescent="0.35">
      <c r="A410" s="1" t="s">
        <v>32</v>
      </c>
      <c r="B410" s="1" t="s">
        <v>33</v>
      </c>
      <c r="C410" s="7">
        <v>2005</v>
      </c>
      <c r="D410" s="7" t="s">
        <v>35</v>
      </c>
      <c r="E410" s="1" t="s">
        <v>329</v>
      </c>
      <c r="F410" s="1" t="s">
        <v>306</v>
      </c>
      <c r="H410" s="7">
        <v>2003</v>
      </c>
      <c r="I410" s="1">
        <v>797</v>
      </c>
    </row>
    <row r="411" spans="1:9" hidden="1" x14ac:dyDescent="0.35">
      <c r="A411" s="1" t="s">
        <v>32</v>
      </c>
      <c r="B411" s="1" t="s">
        <v>33</v>
      </c>
      <c r="C411" s="7">
        <v>2005</v>
      </c>
      <c r="D411" s="7" t="s">
        <v>35</v>
      </c>
      <c r="E411" s="1" t="s">
        <v>329</v>
      </c>
      <c r="F411" s="1" t="s">
        <v>306</v>
      </c>
      <c r="H411" s="7">
        <v>2004</v>
      </c>
      <c r="I411" s="1">
        <v>797</v>
      </c>
    </row>
    <row r="412" spans="1:9" hidden="1" x14ac:dyDescent="0.35">
      <c r="A412" s="1" t="s">
        <v>32</v>
      </c>
      <c r="B412" s="1" t="s">
        <v>33</v>
      </c>
      <c r="C412" s="7">
        <v>2005</v>
      </c>
      <c r="D412" s="7" t="s">
        <v>35</v>
      </c>
      <c r="E412" s="1" t="s">
        <v>329</v>
      </c>
      <c r="F412" s="1" t="s">
        <v>307</v>
      </c>
      <c r="H412" s="7">
        <v>2000</v>
      </c>
      <c r="I412" s="1">
        <v>229</v>
      </c>
    </row>
    <row r="413" spans="1:9" hidden="1" x14ac:dyDescent="0.35">
      <c r="A413" s="1" t="s">
        <v>32</v>
      </c>
      <c r="B413" s="1" t="s">
        <v>33</v>
      </c>
      <c r="C413" s="7">
        <v>2005</v>
      </c>
      <c r="D413" s="7" t="s">
        <v>35</v>
      </c>
      <c r="E413" s="1" t="s">
        <v>329</v>
      </c>
      <c r="F413" s="1" t="s">
        <v>307</v>
      </c>
      <c r="H413" s="7">
        <v>2001</v>
      </c>
      <c r="I413" s="1">
        <v>213</v>
      </c>
    </row>
    <row r="414" spans="1:9" hidden="1" x14ac:dyDescent="0.35">
      <c r="A414" s="1" t="s">
        <v>32</v>
      </c>
      <c r="B414" s="1" t="s">
        <v>33</v>
      </c>
      <c r="C414" s="7">
        <v>2005</v>
      </c>
      <c r="D414" s="7" t="s">
        <v>35</v>
      </c>
      <c r="E414" s="1" t="s">
        <v>329</v>
      </c>
      <c r="F414" s="1" t="s">
        <v>307</v>
      </c>
      <c r="H414" s="7">
        <v>2002</v>
      </c>
      <c r="I414" s="1">
        <v>209</v>
      </c>
    </row>
    <row r="415" spans="1:9" hidden="1" x14ac:dyDescent="0.35">
      <c r="A415" s="1" t="s">
        <v>32</v>
      </c>
      <c r="B415" s="1" t="s">
        <v>33</v>
      </c>
      <c r="C415" s="7">
        <v>2005</v>
      </c>
      <c r="D415" s="7" t="s">
        <v>35</v>
      </c>
      <c r="E415" s="1" t="s">
        <v>329</v>
      </c>
      <c r="F415" s="1" t="s">
        <v>307</v>
      </c>
      <c r="H415" s="7">
        <v>2003</v>
      </c>
      <c r="I415" s="1">
        <v>208</v>
      </c>
    </row>
    <row r="416" spans="1:9" hidden="1" x14ac:dyDescent="0.35">
      <c r="A416" s="1" t="s">
        <v>32</v>
      </c>
      <c r="B416" s="1" t="s">
        <v>33</v>
      </c>
      <c r="C416" s="7">
        <v>2005</v>
      </c>
      <c r="D416" s="7" t="s">
        <v>35</v>
      </c>
      <c r="E416" s="1" t="s">
        <v>329</v>
      </c>
      <c r="F416" s="1" t="s">
        <v>307</v>
      </c>
      <c r="H416" s="7">
        <v>2004</v>
      </c>
      <c r="I416" s="1">
        <v>209</v>
      </c>
    </row>
    <row r="417" spans="1:9" hidden="1" x14ac:dyDescent="0.35">
      <c r="A417" s="1" t="s">
        <v>32</v>
      </c>
      <c r="B417" s="1" t="s">
        <v>33</v>
      </c>
      <c r="C417" s="7">
        <v>2005</v>
      </c>
      <c r="D417" s="7" t="s">
        <v>35</v>
      </c>
      <c r="E417" s="1" t="s">
        <v>329</v>
      </c>
      <c r="F417" s="1" t="s">
        <v>300</v>
      </c>
      <c r="H417" s="7">
        <v>2000</v>
      </c>
      <c r="I417" s="1">
        <v>10661</v>
      </c>
    </row>
    <row r="418" spans="1:9" hidden="1" x14ac:dyDescent="0.35">
      <c r="A418" s="1" t="s">
        <v>32</v>
      </c>
      <c r="B418" s="1" t="s">
        <v>33</v>
      </c>
      <c r="C418" s="7">
        <v>2005</v>
      </c>
      <c r="D418" s="7" t="s">
        <v>35</v>
      </c>
      <c r="E418" s="1" t="s">
        <v>329</v>
      </c>
      <c r="F418" s="1" t="s">
        <v>300</v>
      </c>
      <c r="H418" s="7">
        <v>2001</v>
      </c>
      <c r="I418" s="1">
        <v>10521</v>
      </c>
    </row>
    <row r="419" spans="1:9" hidden="1" x14ac:dyDescent="0.35">
      <c r="A419" s="1" t="s">
        <v>32</v>
      </c>
      <c r="B419" s="1" t="s">
        <v>33</v>
      </c>
      <c r="C419" s="7">
        <v>2005</v>
      </c>
      <c r="D419" s="7" t="s">
        <v>35</v>
      </c>
      <c r="E419" s="1" t="s">
        <v>329</v>
      </c>
      <c r="F419" s="1" t="s">
        <v>300</v>
      </c>
      <c r="H419" s="7">
        <v>2002</v>
      </c>
      <c r="I419" s="1">
        <v>10407</v>
      </c>
    </row>
    <row r="420" spans="1:9" hidden="1" x14ac:dyDescent="0.35">
      <c r="A420" s="1" t="s">
        <v>32</v>
      </c>
      <c r="B420" s="1" t="s">
        <v>33</v>
      </c>
      <c r="C420" s="7">
        <v>2005</v>
      </c>
      <c r="D420" s="7" t="s">
        <v>35</v>
      </c>
      <c r="E420" s="1" t="s">
        <v>329</v>
      </c>
      <c r="F420" s="1" t="s">
        <v>300</v>
      </c>
      <c r="H420" s="7">
        <v>2003</v>
      </c>
      <c r="I420" s="1">
        <v>10329</v>
      </c>
    </row>
    <row r="421" spans="1:9" hidden="1" x14ac:dyDescent="0.35">
      <c r="A421" s="1" t="s">
        <v>32</v>
      </c>
      <c r="B421" s="1" t="s">
        <v>33</v>
      </c>
      <c r="C421" s="7">
        <v>2005</v>
      </c>
      <c r="D421" s="7" t="s">
        <v>35</v>
      </c>
      <c r="E421" s="1" t="s">
        <v>329</v>
      </c>
      <c r="F421" s="1" t="s">
        <v>300</v>
      </c>
      <c r="H421" s="7">
        <v>2004</v>
      </c>
      <c r="I421" s="1">
        <v>10297</v>
      </c>
    </row>
    <row r="422" spans="1:9" hidden="1" x14ac:dyDescent="0.35">
      <c r="A422" s="1" t="s">
        <v>32</v>
      </c>
      <c r="B422" s="1" t="s">
        <v>33</v>
      </c>
      <c r="C422" s="7">
        <v>2005</v>
      </c>
      <c r="D422" s="7" t="s">
        <v>35</v>
      </c>
      <c r="E422" s="1" t="s">
        <v>329</v>
      </c>
      <c r="F422" s="1" t="s">
        <v>308</v>
      </c>
      <c r="H422" s="7">
        <v>2000</v>
      </c>
      <c r="I422" s="1">
        <v>358</v>
      </c>
    </row>
    <row r="423" spans="1:9" hidden="1" x14ac:dyDescent="0.35">
      <c r="A423" s="1" t="s">
        <v>32</v>
      </c>
      <c r="B423" s="1" t="s">
        <v>33</v>
      </c>
      <c r="C423" s="7">
        <v>2005</v>
      </c>
      <c r="D423" s="7" t="s">
        <v>35</v>
      </c>
      <c r="E423" s="1" t="s">
        <v>329</v>
      </c>
      <c r="F423" s="1" t="s">
        <v>308</v>
      </c>
      <c r="H423" s="7">
        <v>2001</v>
      </c>
      <c r="I423" s="1">
        <v>371</v>
      </c>
    </row>
    <row r="424" spans="1:9" hidden="1" x14ac:dyDescent="0.35">
      <c r="A424" s="1" t="s">
        <v>32</v>
      </c>
      <c r="B424" s="1" t="s">
        <v>33</v>
      </c>
      <c r="C424" s="7">
        <v>2005</v>
      </c>
      <c r="D424" s="7" t="s">
        <v>35</v>
      </c>
      <c r="E424" s="1" t="s">
        <v>329</v>
      </c>
      <c r="F424" s="1" t="s">
        <v>308</v>
      </c>
      <c r="H424" s="7">
        <v>2002</v>
      </c>
      <c r="I424" s="1">
        <v>369</v>
      </c>
    </row>
    <row r="425" spans="1:9" hidden="1" x14ac:dyDescent="0.35">
      <c r="A425" s="1" t="s">
        <v>32</v>
      </c>
      <c r="B425" s="1" t="s">
        <v>33</v>
      </c>
      <c r="C425" s="7">
        <v>2005</v>
      </c>
      <c r="D425" s="7" t="s">
        <v>35</v>
      </c>
      <c r="E425" s="1" t="s">
        <v>329</v>
      </c>
      <c r="F425" s="1" t="s">
        <v>308</v>
      </c>
      <c r="H425" s="7">
        <v>2003</v>
      </c>
      <c r="I425" s="1">
        <v>370</v>
      </c>
    </row>
    <row r="426" spans="1:9" hidden="1" x14ac:dyDescent="0.35">
      <c r="A426" s="1" t="s">
        <v>32</v>
      </c>
      <c r="B426" s="1" t="s">
        <v>33</v>
      </c>
      <c r="C426" s="7">
        <v>2005</v>
      </c>
      <c r="D426" s="7" t="s">
        <v>35</v>
      </c>
      <c r="E426" s="1" t="s">
        <v>329</v>
      </c>
      <c r="F426" s="1" t="s">
        <v>308</v>
      </c>
      <c r="H426" s="7">
        <v>2004</v>
      </c>
      <c r="I426" s="1">
        <v>370</v>
      </c>
    </row>
    <row r="427" spans="1:9" hidden="1" x14ac:dyDescent="0.35">
      <c r="A427" s="1" t="s">
        <v>32</v>
      </c>
      <c r="B427" s="1" t="s">
        <v>33</v>
      </c>
      <c r="C427" s="7">
        <v>2005</v>
      </c>
      <c r="D427" s="7" t="s">
        <v>35</v>
      </c>
      <c r="E427" s="1" t="s">
        <v>329</v>
      </c>
      <c r="F427" s="1" t="s">
        <v>311</v>
      </c>
      <c r="H427" s="7">
        <v>2000</v>
      </c>
      <c r="I427" s="1">
        <v>1377</v>
      </c>
    </row>
    <row r="428" spans="1:9" hidden="1" x14ac:dyDescent="0.35">
      <c r="A428" s="1" t="s">
        <v>32</v>
      </c>
      <c r="B428" s="1" t="s">
        <v>33</v>
      </c>
      <c r="C428" s="7">
        <v>2005</v>
      </c>
      <c r="D428" s="7" t="s">
        <v>35</v>
      </c>
      <c r="E428" s="1" t="s">
        <v>329</v>
      </c>
      <c r="F428" s="1" t="s">
        <v>311</v>
      </c>
      <c r="H428" s="7">
        <v>2001</v>
      </c>
      <c r="I428" s="1">
        <v>1421</v>
      </c>
    </row>
    <row r="429" spans="1:9" hidden="1" x14ac:dyDescent="0.35">
      <c r="A429" s="1" t="s">
        <v>32</v>
      </c>
      <c r="B429" s="1" t="s">
        <v>33</v>
      </c>
      <c r="C429" s="7">
        <v>2005</v>
      </c>
      <c r="D429" s="7" t="s">
        <v>35</v>
      </c>
      <c r="E429" s="1" t="s">
        <v>329</v>
      </c>
      <c r="F429" s="1" t="s">
        <v>311</v>
      </c>
      <c r="H429" s="7">
        <v>2002</v>
      </c>
      <c r="I429" s="1">
        <v>1414</v>
      </c>
    </row>
    <row r="430" spans="1:9" hidden="1" x14ac:dyDescent="0.35">
      <c r="A430" s="1" t="s">
        <v>32</v>
      </c>
      <c r="B430" s="1" t="s">
        <v>33</v>
      </c>
      <c r="C430" s="7">
        <v>2005</v>
      </c>
      <c r="D430" s="7" t="s">
        <v>35</v>
      </c>
      <c r="E430" s="1" t="s">
        <v>329</v>
      </c>
      <c r="F430" s="1" t="s">
        <v>311</v>
      </c>
      <c r="H430" s="7">
        <v>2003</v>
      </c>
      <c r="I430" s="1">
        <v>1418</v>
      </c>
    </row>
    <row r="431" spans="1:9" hidden="1" x14ac:dyDescent="0.35">
      <c r="A431" s="1" t="s">
        <v>32</v>
      </c>
      <c r="B431" s="1" t="s">
        <v>33</v>
      </c>
      <c r="C431" s="7">
        <v>2005</v>
      </c>
      <c r="D431" s="7" t="s">
        <v>35</v>
      </c>
      <c r="E431" s="1" t="s">
        <v>329</v>
      </c>
      <c r="F431" s="1" t="s">
        <v>311</v>
      </c>
      <c r="H431" s="7">
        <v>2004</v>
      </c>
      <c r="I431" s="1">
        <v>1420</v>
      </c>
    </row>
    <row r="432" spans="1:9" hidden="1" x14ac:dyDescent="0.35">
      <c r="A432" s="1" t="s">
        <v>32</v>
      </c>
      <c r="B432" s="1" t="s">
        <v>33</v>
      </c>
      <c r="C432" s="7">
        <v>2005</v>
      </c>
      <c r="D432" s="7" t="s">
        <v>35</v>
      </c>
      <c r="E432" s="1" t="s">
        <v>329</v>
      </c>
      <c r="F432" s="1" t="s">
        <v>312</v>
      </c>
      <c r="H432" s="7">
        <v>2000</v>
      </c>
      <c r="I432" s="1">
        <v>330</v>
      </c>
    </row>
    <row r="433" spans="1:9" hidden="1" x14ac:dyDescent="0.35">
      <c r="A433" s="1" t="s">
        <v>32</v>
      </c>
      <c r="B433" s="1" t="s">
        <v>33</v>
      </c>
      <c r="C433" s="7">
        <v>2005</v>
      </c>
      <c r="D433" s="7" t="s">
        <v>35</v>
      </c>
      <c r="E433" s="1" t="s">
        <v>329</v>
      </c>
      <c r="F433" s="1" t="s">
        <v>312</v>
      </c>
      <c r="H433" s="7">
        <v>2001</v>
      </c>
      <c r="I433" s="1">
        <v>328</v>
      </c>
    </row>
    <row r="434" spans="1:9" hidden="1" x14ac:dyDescent="0.35">
      <c r="A434" s="1" t="s">
        <v>32</v>
      </c>
      <c r="B434" s="1" t="s">
        <v>33</v>
      </c>
      <c r="C434" s="7">
        <v>2005</v>
      </c>
      <c r="D434" s="7" t="s">
        <v>35</v>
      </c>
      <c r="E434" s="1" t="s">
        <v>329</v>
      </c>
      <c r="F434" s="1" t="s">
        <v>312</v>
      </c>
      <c r="H434" s="7">
        <v>2002</v>
      </c>
      <c r="I434" s="1">
        <v>329</v>
      </c>
    </row>
    <row r="435" spans="1:9" hidden="1" x14ac:dyDescent="0.35">
      <c r="A435" s="1" t="s">
        <v>32</v>
      </c>
      <c r="B435" s="1" t="s">
        <v>33</v>
      </c>
      <c r="C435" s="7">
        <v>2005</v>
      </c>
      <c r="D435" s="7" t="s">
        <v>35</v>
      </c>
      <c r="E435" s="1" t="s">
        <v>329</v>
      </c>
      <c r="F435" s="1" t="s">
        <v>312</v>
      </c>
      <c r="H435" s="7">
        <v>2003</v>
      </c>
      <c r="I435" s="1">
        <v>329</v>
      </c>
    </row>
    <row r="436" spans="1:9" hidden="1" x14ac:dyDescent="0.35">
      <c r="A436" s="1" t="s">
        <v>32</v>
      </c>
      <c r="B436" s="1" t="s">
        <v>33</v>
      </c>
      <c r="C436" s="7">
        <v>2005</v>
      </c>
      <c r="D436" s="7" t="s">
        <v>35</v>
      </c>
      <c r="E436" s="1" t="s">
        <v>329</v>
      </c>
      <c r="F436" s="1" t="s">
        <v>312</v>
      </c>
      <c r="H436" s="7">
        <v>2004</v>
      </c>
      <c r="I436" s="1">
        <v>329</v>
      </c>
    </row>
    <row r="437" spans="1:9" hidden="1" x14ac:dyDescent="0.35">
      <c r="A437" s="1" t="s">
        <v>32</v>
      </c>
      <c r="B437" s="1" t="s">
        <v>33</v>
      </c>
      <c r="C437" s="7">
        <v>2005</v>
      </c>
      <c r="D437" s="7" t="s">
        <v>35</v>
      </c>
      <c r="E437" s="1" t="s">
        <v>329</v>
      </c>
      <c r="F437" s="1" t="s">
        <v>309</v>
      </c>
      <c r="H437" s="7">
        <v>2000</v>
      </c>
      <c r="I437" s="1">
        <v>949</v>
      </c>
    </row>
    <row r="438" spans="1:9" hidden="1" x14ac:dyDescent="0.35">
      <c r="A438" s="1" t="s">
        <v>32</v>
      </c>
      <c r="B438" s="1" t="s">
        <v>33</v>
      </c>
      <c r="C438" s="7">
        <v>2005</v>
      </c>
      <c r="D438" s="7" t="s">
        <v>35</v>
      </c>
      <c r="E438" s="1" t="s">
        <v>329</v>
      </c>
      <c r="F438" s="1" t="s">
        <v>309</v>
      </c>
      <c r="H438" s="7">
        <v>2001</v>
      </c>
      <c r="I438" s="1">
        <v>1000</v>
      </c>
    </row>
    <row r="439" spans="1:9" hidden="1" x14ac:dyDescent="0.35">
      <c r="A439" s="1" t="s">
        <v>32</v>
      </c>
      <c r="B439" s="1" t="s">
        <v>33</v>
      </c>
      <c r="C439" s="7">
        <v>2005</v>
      </c>
      <c r="D439" s="7" t="s">
        <v>35</v>
      </c>
      <c r="E439" s="1" t="s">
        <v>329</v>
      </c>
      <c r="F439" s="1" t="s">
        <v>309</v>
      </c>
      <c r="H439" s="7">
        <v>2002</v>
      </c>
      <c r="I439" s="1">
        <v>998</v>
      </c>
    </row>
    <row r="440" spans="1:9" hidden="1" x14ac:dyDescent="0.35">
      <c r="A440" s="1" t="s">
        <v>32</v>
      </c>
      <c r="B440" s="1" t="s">
        <v>33</v>
      </c>
      <c r="C440" s="7">
        <v>2005</v>
      </c>
      <c r="D440" s="7" t="s">
        <v>35</v>
      </c>
      <c r="E440" s="1" t="s">
        <v>329</v>
      </c>
      <c r="F440" s="1" t="s">
        <v>309</v>
      </c>
      <c r="H440" s="7">
        <v>2003</v>
      </c>
      <c r="I440" s="1">
        <v>1000</v>
      </c>
    </row>
    <row r="441" spans="1:9" hidden="1" x14ac:dyDescent="0.35">
      <c r="A441" s="1" t="s">
        <v>32</v>
      </c>
      <c r="B441" s="1" t="s">
        <v>33</v>
      </c>
      <c r="C441" s="7">
        <v>2005</v>
      </c>
      <c r="D441" s="7" t="s">
        <v>35</v>
      </c>
      <c r="E441" s="1" t="s">
        <v>329</v>
      </c>
      <c r="F441" s="1" t="s">
        <v>309</v>
      </c>
      <c r="H441" s="7">
        <v>2004</v>
      </c>
      <c r="I441" s="1">
        <v>1001</v>
      </c>
    </row>
    <row r="442" spans="1:9" hidden="1" x14ac:dyDescent="0.35">
      <c r="A442" s="1" t="s">
        <v>32</v>
      </c>
      <c r="B442" s="1" t="s">
        <v>33</v>
      </c>
      <c r="C442" s="7">
        <v>2005</v>
      </c>
      <c r="D442" s="7" t="s">
        <v>35</v>
      </c>
      <c r="E442" s="1" t="s">
        <v>329</v>
      </c>
      <c r="F442" s="1" t="s">
        <v>313</v>
      </c>
      <c r="H442" s="7">
        <v>2000</v>
      </c>
      <c r="I442" s="1">
        <v>622</v>
      </c>
    </row>
    <row r="443" spans="1:9" hidden="1" x14ac:dyDescent="0.35">
      <c r="A443" s="1" t="s">
        <v>32</v>
      </c>
      <c r="B443" s="1" t="s">
        <v>33</v>
      </c>
      <c r="C443" s="7">
        <v>2005</v>
      </c>
      <c r="D443" s="7" t="s">
        <v>35</v>
      </c>
      <c r="E443" s="1" t="s">
        <v>329</v>
      </c>
      <c r="F443" s="1" t="s">
        <v>313</v>
      </c>
      <c r="H443" s="7">
        <v>2001</v>
      </c>
      <c r="I443" s="1">
        <v>896</v>
      </c>
    </row>
    <row r="444" spans="1:9" hidden="1" x14ac:dyDescent="0.35">
      <c r="A444" s="1" t="s">
        <v>32</v>
      </c>
      <c r="B444" s="1" t="s">
        <v>33</v>
      </c>
      <c r="C444" s="7">
        <v>2005</v>
      </c>
      <c r="D444" s="7" t="s">
        <v>35</v>
      </c>
      <c r="E444" s="1" t="s">
        <v>329</v>
      </c>
      <c r="F444" s="1" t="s">
        <v>313</v>
      </c>
      <c r="H444" s="7">
        <v>2002</v>
      </c>
      <c r="I444" s="1">
        <v>892</v>
      </c>
    </row>
    <row r="445" spans="1:9" hidden="1" x14ac:dyDescent="0.35">
      <c r="A445" s="1" t="s">
        <v>32</v>
      </c>
      <c r="B445" s="1" t="s">
        <v>33</v>
      </c>
      <c r="C445" s="7">
        <v>2005</v>
      </c>
      <c r="D445" s="7" t="s">
        <v>35</v>
      </c>
      <c r="E445" s="1" t="s">
        <v>329</v>
      </c>
      <c r="F445" s="1" t="s">
        <v>313</v>
      </c>
      <c r="H445" s="7">
        <v>2003</v>
      </c>
      <c r="I445" s="1">
        <v>890</v>
      </c>
    </row>
    <row r="446" spans="1:9" hidden="1" x14ac:dyDescent="0.35">
      <c r="A446" s="1" t="s">
        <v>32</v>
      </c>
      <c r="B446" s="1" t="s">
        <v>33</v>
      </c>
      <c r="C446" s="7">
        <v>2005</v>
      </c>
      <c r="D446" s="7" t="s">
        <v>35</v>
      </c>
      <c r="E446" s="1" t="s">
        <v>329</v>
      </c>
      <c r="F446" s="1" t="s">
        <v>313</v>
      </c>
      <c r="H446" s="7">
        <v>2004</v>
      </c>
      <c r="I446" s="1">
        <v>893</v>
      </c>
    </row>
    <row r="447" spans="1:9" hidden="1" x14ac:dyDescent="0.35">
      <c r="A447" s="1" t="s">
        <v>32</v>
      </c>
      <c r="B447" s="1" t="s">
        <v>33</v>
      </c>
      <c r="C447" s="7">
        <v>2005</v>
      </c>
      <c r="D447" s="7" t="s">
        <v>35</v>
      </c>
      <c r="E447" s="1" t="s">
        <v>329</v>
      </c>
      <c r="F447" s="1" t="s">
        <v>314</v>
      </c>
      <c r="H447" s="7">
        <v>2000</v>
      </c>
      <c r="I447" s="1">
        <v>2102</v>
      </c>
    </row>
    <row r="448" spans="1:9" hidden="1" x14ac:dyDescent="0.35">
      <c r="A448" s="1" t="s">
        <v>32</v>
      </c>
      <c r="B448" s="1" t="s">
        <v>33</v>
      </c>
      <c r="C448" s="7">
        <v>2005</v>
      </c>
      <c r="D448" s="7" t="s">
        <v>35</v>
      </c>
      <c r="E448" s="1" t="s">
        <v>329</v>
      </c>
      <c r="F448" s="1" t="s">
        <v>314</v>
      </c>
      <c r="H448" s="7">
        <v>2001</v>
      </c>
      <c r="I448" s="1">
        <v>2105</v>
      </c>
    </row>
    <row r="449" spans="1:9" hidden="1" x14ac:dyDescent="0.35">
      <c r="A449" s="1" t="s">
        <v>32</v>
      </c>
      <c r="B449" s="1" t="s">
        <v>33</v>
      </c>
      <c r="C449" s="7">
        <v>2005</v>
      </c>
      <c r="D449" s="7" t="s">
        <v>35</v>
      </c>
      <c r="E449" s="1" t="s">
        <v>329</v>
      </c>
      <c r="F449" s="1" t="s">
        <v>314</v>
      </c>
      <c r="H449" s="7">
        <v>2002</v>
      </c>
      <c r="I449" s="1">
        <v>2109</v>
      </c>
    </row>
    <row r="450" spans="1:9" hidden="1" x14ac:dyDescent="0.35">
      <c r="A450" s="1" t="s">
        <v>32</v>
      </c>
      <c r="B450" s="1" t="s">
        <v>33</v>
      </c>
      <c r="C450" s="7">
        <v>2005</v>
      </c>
      <c r="D450" s="7" t="s">
        <v>35</v>
      </c>
      <c r="E450" s="1" t="s">
        <v>329</v>
      </c>
      <c r="F450" s="1" t="s">
        <v>314</v>
      </c>
      <c r="H450" s="7">
        <v>2003</v>
      </c>
      <c r="I450" s="1">
        <v>2121</v>
      </c>
    </row>
    <row r="451" spans="1:9" hidden="1" x14ac:dyDescent="0.35">
      <c r="A451" s="1" t="s">
        <v>32</v>
      </c>
      <c r="B451" s="1" t="s">
        <v>33</v>
      </c>
      <c r="C451" s="7">
        <v>2005</v>
      </c>
      <c r="D451" s="7" t="s">
        <v>35</v>
      </c>
      <c r="E451" s="1" t="s">
        <v>329</v>
      </c>
      <c r="F451" s="1" t="s">
        <v>314</v>
      </c>
      <c r="H451" s="7">
        <v>2004</v>
      </c>
      <c r="I451" s="1">
        <v>2128</v>
      </c>
    </row>
    <row r="452" spans="1:9" hidden="1" x14ac:dyDescent="0.35">
      <c r="A452" s="1" t="s">
        <v>32</v>
      </c>
      <c r="B452" s="1" t="s">
        <v>33</v>
      </c>
      <c r="C452" s="7">
        <v>2005</v>
      </c>
      <c r="D452" s="7" t="s">
        <v>35</v>
      </c>
      <c r="E452" s="1" t="s">
        <v>329</v>
      </c>
      <c r="F452" s="1" t="s">
        <v>310</v>
      </c>
      <c r="H452" s="7">
        <v>2000</v>
      </c>
      <c r="I452" s="1">
        <v>2274</v>
      </c>
    </row>
    <row r="453" spans="1:9" hidden="1" x14ac:dyDescent="0.35">
      <c r="A453" s="1" t="s">
        <v>32</v>
      </c>
      <c r="B453" s="1" t="s">
        <v>33</v>
      </c>
      <c r="C453" s="7">
        <v>2005</v>
      </c>
      <c r="D453" s="7" t="s">
        <v>35</v>
      </c>
      <c r="E453" s="1" t="s">
        <v>329</v>
      </c>
      <c r="F453" s="1" t="s">
        <v>310</v>
      </c>
      <c r="H453" s="7">
        <v>2001</v>
      </c>
      <c r="I453" s="1">
        <v>2264</v>
      </c>
    </row>
    <row r="454" spans="1:9" hidden="1" x14ac:dyDescent="0.35">
      <c r="A454" s="1" t="s">
        <v>32</v>
      </c>
      <c r="B454" s="1" t="s">
        <v>33</v>
      </c>
      <c r="C454" s="7">
        <v>2005</v>
      </c>
      <c r="D454" s="7" t="s">
        <v>35</v>
      </c>
      <c r="E454" s="1" t="s">
        <v>329</v>
      </c>
      <c r="F454" s="1" t="s">
        <v>310</v>
      </c>
      <c r="H454" s="7">
        <v>2002</v>
      </c>
      <c r="I454" s="1">
        <v>2265</v>
      </c>
    </row>
    <row r="455" spans="1:9" hidden="1" x14ac:dyDescent="0.35">
      <c r="A455" s="1" t="s">
        <v>32</v>
      </c>
      <c r="B455" s="1" t="s">
        <v>33</v>
      </c>
      <c r="C455" s="7">
        <v>2005</v>
      </c>
      <c r="D455" s="7" t="s">
        <v>35</v>
      </c>
      <c r="E455" s="1" t="s">
        <v>329</v>
      </c>
      <c r="F455" s="1" t="s">
        <v>310</v>
      </c>
      <c r="H455" s="7">
        <v>2003</v>
      </c>
      <c r="I455" s="1">
        <v>2263</v>
      </c>
    </row>
    <row r="456" spans="1:9" hidden="1" x14ac:dyDescent="0.35">
      <c r="A456" s="1" t="s">
        <v>32</v>
      </c>
      <c r="B456" s="1" t="s">
        <v>33</v>
      </c>
      <c r="C456" s="7">
        <v>2005</v>
      </c>
      <c r="D456" s="7" t="s">
        <v>35</v>
      </c>
      <c r="E456" s="1" t="s">
        <v>329</v>
      </c>
      <c r="F456" s="1" t="s">
        <v>310</v>
      </c>
      <c r="H456" s="7">
        <v>2004</v>
      </c>
      <c r="I456" s="1">
        <v>2263</v>
      </c>
    </row>
    <row r="457" spans="1:9" hidden="1" x14ac:dyDescent="0.35">
      <c r="A457" s="1" t="s">
        <v>32</v>
      </c>
      <c r="B457" s="1" t="s">
        <v>33</v>
      </c>
      <c r="C457" s="7">
        <v>2005</v>
      </c>
      <c r="D457" s="7" t="s">
        <v>35</v>
      </c>
      <c r="E457" s="1" t="s">
        <v>329</v>
      </c>
      <c r="F457" s="1" t="s">
        <v>315</v>
      </c>
      <c r="H457" s="7">
        <v>2000</v>
      </c>
      <c r="I457" s="1">
        <v>367</v>
      </c>
    </row>
    <row r="458" spans="1:9" hidden="1" x14ac:dyDescent="0.35">
      <c r="A458" s="1" t="s">
        <v>32</v>
      </c>
      <c r="B458" s="1" t="s">
        <v>33</v>
      </c>
      <c r="C458" s="7">
        <v>2005</v>
      </c>
      <c r="D458" s="7" t="s">
        <v>35</v>
      </c>
      <c r="E458" s="1" t="s">
        <v>329</v>
      </c>
      <c r="F458" s="1" t="s">
        <v>315</v>
      </c>
      <c r="H458" s="7">
        <v>2001</v>
      </c>
      <c r="I458" s="1">
        <v>330</v>
      </c>
    </row>
    <row r="459" spans="1:9" hidden="1" x14ac:dyDescent="0.35">
      <c r="A459" s="1" t="s">
        <v>32</v>
      </c>
      <c r="B459" s="1" t="s">
        <v>33</v>
      </c>
      <c r="C459" s="7">
        <v>2005</v>
      </c>
      <c r="D459" s="7" t="s">
        <v>35</v>
      </c>
      <c r="E459" s="1" t="s">
        <v>329</v>
      </c>
      <c r="F459" s="1" t="s">
        <v>315</v>
      </c>
      <c r="H459" s="7">
        <v>2002</v>
      </c>
      <c r="I459" s="1">
        <v>334</v>
      </c>
    </row>
    <row r="460" spans="1:9" hidden="1" x14ac:dyDescent="0.35">
      <c r="A460" s="1" t="s">
        <v>32</v>
      </c>
      <c r="B460" s="1" t="s">
        <v>33</v>
      </c>
      <c r="C460" s="7">
        <v>2005</v>
      </c>
      <c r="D460" s="7" t="s">
        <v>35</v>
      </c>
      <c r="E460" s="1" t="s">
        <v>329</v>
      </c>
      <c r="F460" s="1" t="s">
        <v>315</v>
      </c>
      <c r="H460" s="7">
        <v>2003</v>
      </c>
      <c r="I460" s="1">
        <v>333</v>
      </c>
    </row>
    <row r="461" spans="1:9" hidden="1" x14ac:dyDescent="0.35">
      <c r="A461" s="1" t="s">
        <v>32</v>
      </c>
      <c r="B461" s="1" t="s">
        <v>33</v>
      </c>
      <c r="C461" s="7">
        <v>2005</v>
      </c>
      <c r="D461" s="7" t="s">
        <v>35</v>
      </c>
      <c r="E461" s="1" t="s">
        <v>329</v>
      </c>
      <c r="F461" s="1" t="s">
        <v>315</v>
      </c>
      <c r="H461" s="7">
        <v>2004</v>
      </c>
      <c r="I461" s="1">
        <v>332</v>
      </c>
    </row>
    <row r="462" spans="1:9" hidden="1" x14ac:dyDescent="0.35">
      <c r="A462" s="1" t="s">
        <v>32</v>
      </c>
      <c r="B462" s="1" t="s">
        <v>33</v>
      </c>
      <c r="C462" s="7">
        <v>2008</v>
      </c>
      <c r="D462" s="7" t="s">
        <v>35</v>
      </c>
      <c r="E462" s="1" t="s">
        <v>320</v>
      </c>
      <c r="F462" s="1" t="s">
        <v>321</v>
      </c>
      <c r="H462" s="7">
        <v>2005</v>
      </c>
      <c r="I462" s="1">
        <v>20452</v>
      </c>
    </row>
    <row r="463" spans="1:9" hidden="1" x14ac:dyDescent="0.35">
      <c r="A463" s="1" t="s">
        <v>32</v>
      </c>
      <c r="B463" s="1" t="s">
        <v>33</v>
      </c>
      <c r="C463" s="7">
        <v>2008</v>
      </c>
      <c r="D463" s="7" t="s">
        <v>35</v>
      </c>
      <c r="E463" s="1" t="s">
        <v>320</v>
      </c>
      <c r="F463" s="1" t="s">
        <v>321</v>
      </c>
      <c r="H463" s="7">
        <v>2006</v>
      </c>
      <c r="I463" s="1">
        <v>20393</v>
      </c>
    </row>
    <row r="464" spans="1:9" hidden="1" x14ac:dyDescent="0.35">
      <c r="A464" s="1" t="s">
        <v>32</v>
      </c>
      <c r="B464" s="1" t="s">
        <v>33</v>
      </c>
      <c r="C464" s="7">
        <v>2008</v>
      </c>
      <c r="D464" s="7" t="s">
        <v>35</v>
      </c>
      <c r="E464" s="1" t="s">
        <v>320</v>
      </c>
      <c r="F464" s="1" t="s">
        <v>321</v>
      </c>
      <c r="H464" s="7">
        <v>2007</v>
      </c>
      <c r="I464" s="1">
        <v>20322</v>
      </c>
    </row>
    <row r="465" spans="1:9" x14ac:dyDescent="0.35">
      <c r="A465" s="1" t="s">
        <v>32</v>
      </c>
      <c r="B465" s="1" t="s">
        <v>33</v>
      </c>
      <c r="C465" s="7">
        <v>2008</v>
      </c>
      <c r="D465" s="7" t="s">
        <v>35</v>
      </c>
      <c r="E465" s="1" t="s">
        <v>320</v>
      </c>
      <c r="F465" s="1" t="s">
        <v>322</v>
      </c>
      <c r="H465" s="7">
        <v>2005</v>
      </c>
      <c r="I465" s="1">
        <v>1329</v>
      </c>
    </row>
    <row r="466" spans="1:9" x14ac:dyDescent="0.35">
      <c r="A466" s="1" t="s">
        <v>32</v>
      </c>
      <c r="B466" s="1" t="s">
        <v>33</v>
      </c>
      <c r="C466" s="7">
        <v>2008</v>
      </c>
      <c r="D466" s="7" t="s">
        <v>35</v>
      </c>
      <c r="E466" s="1" t="s">
        <v>320</v>
      </c>
      <c r="F466" s="1" t="s">
        <v>322</v>
      </c>
      <c r="H466" s="7">
        <v>2006</v>
      </c>
      <c r="I466" s="1">
        <v>1332</v>
      </c>
    </row>
    <row r="467" spans="1:9" x14ac:dyDescent="0.35">
      <c r="A467" s="1" t="s">
        <v>32</v>
      </c>
      <c r="B467" s="1" t="s">
        <v>33</v>
      </c>
      <c r="C467" s="7">
        <v>2008</v>
      </c>
      <c r="D467" s="7" t="s">
        <v>35</v>
      </c>
      <c r="E467" s="1" t="s">
        <v>320</v>
      </c>
      <c r="F467" s="1" t="s">
        <v>322</v>
      </c>
      <c r="H467" s="7">
        <v>2007</v>
      </c>
      <c r="I467" s="1">
        <v>1318</v>
      </c>
    </row>
    <row r="468" spans="1:9" hidden="1" x14ac:dyDescent="0.35">
      <c r="A468" s="1" t="s">
        <v>32</v>
      </c>
      <c r="B468" s="1" t="s">
        <v>33</v>
      </c>
      <c r="C468" s="7">
        <v>2008</v>
      </c>
      <c r="D468" s="7" t="s">
        <v>35</v>
      </c>
      <c r="E468" s="1" t="s">
        <v>320</v>
      </c>
      <c r="F468" s="1" t="s">
        <v>323</v>
      </c>
      <c r="H468" s="7">
        <v>2005</v>
      </c>
      <c r="I468" s="1">
        <v>70</v>
      </c>
    </row>
    <row r="469" spans="1:9" hidden="1" x14ac:dyDescent="0.35">
      <c r="A469" s="1" t="s">
        <v>32</v>
      </c>
      <c r="B469" s="1" t="s">
        <v>33</v>
      </c>
      <c r="C469" s="7">
        <v>2008</v>
      </c>
      <c r="D469" s="7" t="s">
        <v>35</v>
      </c>
      <c r="E469" s="1" t="s">
        <v>320</v>
      </c>
      <c r="F469" s="1" t="s">
        <v>323</v>
      </c>
      <c r="H469" s="7">
        <v>2006</v>
      </c>
      <c r="I469" s="1">
        <v>69</v>
      </c>
    </row>
    <row r="470" spans="1:9" hidden="1" x14ac:dyDescent="0.35">
      <c r="A470" s="1" t="s">
        <v>32</v>
      </c>
      <c r="B470" s="1" t="s">
        <v>33</v>
      </c>
      <c r="C470" s="7">
        <v>2008</v>
      </c>
      <c r="D470" s="7" t="s">
        <v>35</v>
      </c>
      <c r="E470" s="1" t="s">
        <v>320</v>
      </c>
      <c r="F470" s="1" t="s">
        <v>323</v>
      </c>
      <c r="H470" s="7">
        <v>2007</v>
      </c>
      <c r="I470" s="1">
        <v>65</v>
      </c>
    </row>
    <row r="471" spans="1:9" hidden="1" x14ac:dyDescent="0.35">
      <c r="A471" s="1" t="s">
        <v>32</v>
      </c>
      <c r="B471" s="1" t="s">
        <v>33</v>
      </c>
      <c r="C471" s="7">
        <v>2008</v>
      </c>
      <c r="D471" s="7" t="s">
        <v>35</v>
      </c>
      <c r="E471" s="1" t="s">
        <v>320</v>
      </c>
      <c r="F471" s="1" t="s">
        <v>324</v>
      </c>
      <c r="H471" s="7">
        <v>2005</v>
      </c>
      <c r="I471" s="1">
        <v>120</v>
      </c>
    </row>
    <row r="472" spans="1:9" hidden="1" x14ac:dyDescent="0.35">
      <c r="A472" s="1" t="s">
        <v>32</v>
      </c>
      <c r="B472" s="1" t="s">
        <v>33</v>
      </c>
      <c r="C472" s="7">
        <v>2008</v>
      </c>
      <c r="D472" s="7" t="s">
        <v>35</v>
      </c>
      <c r="E472" s="1" t="s">
        <v>320</v>
      </c>
      <c r="F472" s="1" t="s">
        <v>324</v>
      </c>
      <c r="H472" s="7">
        <v>2006</v>
      </c>
      <c r="I472" s="1">
        <v>125</v>
      </c>
    </row>
    <row r="473" spans="1:9" hidden="1" x14ac:dyDescent="0.35">
      <c r="A473" s="1" t="s">
        <v>32</v>
      </c>
      <c r="B473" s="1" t="s">
        <v>33</v>
      </c>
      <c r="C473" s="7">
        <v>2008</v>
      </c>
      <c r="D473" s="7" t="s">
        <v>35</v>
      </c>
      <c r="E473" s="1" t="s">
        <v>320</v>
      </c>
      <c r="F473" s="1" t="s">
        <v>324</v>
      </c>
      <c r="H473" s="7">
        <v>2007</v>
      </c>
      <c r="I473" s="1">
        <v>133</v>
      </c>
    </row>
    <row r="474" spans="1:9" hidden="1" x14ac:dyDescent="0.35">
      <c r="A474" s="1" t="s">
        <v>32</v>
      </c>
      <c r="B474" s="1" t="s">
        <v>33</v>
      </c>
      <c r="C474" s="7">
        <v>2008</v>
      </c>
      <c r="D474" s="7" t="s">
        <v>35</v>
      </c>
      <c r="E474" s="1" t="s">
        <v>320</v>
      </c>
      <c r="F474" s="1" t="s">
        <v>325</v>
      </c>
      <c r="H474" s="7">
        <v>2005</v>
      </c>
      <c r="I474" s="1">
        <v>2</v>
      </c>
    </row>
    <row r="475" spans="1:9" hidden="1" x14ac:dyDescent="0.35">
      <c r="A475" s="1" t="s">
        <v>32</v>
      </c>
      <c r="B475" s="1" t="s">
        <v>33</v>
      </c>
      <c r="C475" s="7">
        <v>2008</v>
      </c>
      <c r="D475" s="7" t="s">
        <v>35</v>
      </c>
      <c r="E475" s="1" t="s">
        <v>320</v>
      </c>
      <c r="F475" s="1" t="s">
        <v>325</v>
      </c>
      <c r="H475" s="7">
        <v>2006</v>
      </c>
      <c r="I475" s="1">
        <v>3</v>
      </c>
    </row>
    <row r="476" spans="1:9" hidden="1" x14ac:dyDescent="0.35">
      <c r="A476" s="1" t="s">
        <v>32</v>
      </c>
      <c r="B476" s="1" t="s">
        <v>33</v>
      </c>
      <c r="C476" s="7">
        <v>2008</v>
      </c>
      <c r="D476" s="7" t="s">
        <v>35</v>
      </c>
      <c r="E476" s="1" t="s">
        <v>320</v>
      </c>
      <c r="F476" s="1" t="s">
        <v>325</v>
      </c>
      <c r="H476" s="7">
        <v>2007</v>
      </c>
      <c r="I476" s="1">
        <v>4</v>
      </c>
    </row>
    <row r="477" spans="1:9" hidden="1" x14ac:dyDescent="0.35">
      <c r="A477" s="1" t="s">
        <v>32</v>
      </c>
      <c r="B477" s="1" t="s">
        <v>33</v>
      </c>
      <c r="C477" s="7">
        <v>2008</v>
      </c>
      <c r="D477" s="7" t="s">
        <v>35</v>
      </c>
      <c r="E477" s="1" t="s">
        <v>326</v>
      </c>
      <c r="F477" s="1" t="s">
        <v>327</v>
      </c>
      <c r="H477" s="7">
        <v>2005</v>
      </c>
      <c r="I477" s="1">
        <v>9867</v>
      </c>
    </row>
    <row r="478" spans="1:9" hidden="1" x14ac:dyDescent="0.35">
      <c r="A478" s="1" t="s">
        <v>32</v>
      </c>
      <c r="B478" s="1" t="s">
        <v>33</v>
      </c>
      <c r="C478" s="7">
        <v>2008</v>
      </c>
      <c r="D478" s="7" t="s">
        <v>35</v>
      </c>
      <c r="E478" s="1" t="s">
        <v>326</v>
      </c>
      <c r="F478" s="1" t="s">
        <v>327</v>
      </c>
      <c r="H478" s="7">
        <v>2006</v>
      </c>
      <c r="I478" s="1">
        <v>8913</v>
      </c>
    </row>
    <row r="479" spans="1:9" hidden="1" x14ac:dyDescent="0.35">
      <c r="A479" s="1" t="s">
        <v>32</v>
      </c>
      <c r="B479" s="1" t="s">
        <v>33</v>
      </c>
      <c r="C479" s="7">
        <v>2008</v>
      </c>
      <c r="D479" s="7" t="s">
        <v>35</v>
      </c>
      <c r="E479" s="1" t="s">
        <v>326</v>
      </c>
      <c r="F479" s="1" t="s">
        <v>327</v>
      </c>
      <c r="H479" s="7">
        <v>2007</v>
      </c>
      <c r="I479" s="1">
        <v>8851</v>
      </c>
    </row>
    <row r="480" spans="1:9" hidden="1" x14ac:dyDescent="0.35">
      <c r="A480" s="1" t="s">
        <v>32</v>
      </c>
      <c r="B480" s="1" t="s">
        <v>33</v>
      </c>
      <c r="C480" s="7">
        <v>2008</v>
      </c>
      <c r="D480" s="7" t="s">
        <v>35</v>
      </c>
      <c r="E480" s="1" t="s">
        <v>326</v>
      </c>
      <c r="F480" s="1" t="s">
        <v>328</v>
      </c>
      <c r="H480" s="7">
        <v>2005</v>
      </c>
      <c r="I480" s="1">
        <v>13006</v>
      </c>
    </row>
    <row r="481" spans="1:10" hidden="1" x14ac:dyDescent="0.35">
      <c r="A481" s="1" t="s">
        <v>32</v>
      </c>
      <c r="B481" s="1" t="s">
        <v>33</v>
      </c>
      <c r="C481" s="7">
        <v>2008</v>
      </c>
      <c r="D481" s="7" t="s">
        <v>35</v>
      </c>
      <c r="E481" s="1" t="s">
        <v>326</v>
      </c>
      <c r="F481" s="1" t="s">
        <v>328</v>
      </c>
      <c r="H481" s="7">
        <v>2006</v>
      </c>
      <c r="I481" s="1">
        <v>13009</v>
      </c>
    </row>
    <row r="482" spans="1:10" hidden="1" x14ac:dyDescent="0.35">
      <c r="A482" s="1" t="s">
        <v>32</v>
      </c>
      <c r="B482" s="1" t="s">
        <v>33</v>
      </c>
      <c r="C482" s="7">
        <v>2008</v>
      </c>
      <c r="D482" s="7" t="s">
        <v>35</v>
      </c>
      <c r="E482" s="1" t="s">
        <v>326</v>
      </c>
      <c r="F482" s="1" t="s">
        <v>328</v>
      </c>
      <c r="H482" s="7">
        <v>2007</v>
      </c>
      <c r="I482" s="1">
        <v>12991</v>
      </c>
    </row>
    <row r="483" spans="1:10" hidden="1" x14ac:dyDescent="0.35">
      <c r="A483" s="1" t="s">
        <v>32</v>
      </c>
      <c r="B483" s="1" t="s">
        <v>33</v>
      </c>
      <c r="C483" s="7">
        <v>2008</v>
      </c>
      <c r="D483" s="7" t="s">
        <v>35</v>
      </c>
      <c r="E483" s="1" t="s">
        <v>329</v>
      </c>
      <c r="F483" s="1" t="s">
        <v>302</v>
      </c>
      <c r="H483" s="7">
        <v>2005</v>
      </c>
      <c r="I483" s="1">
        <v>370</v>
      </c>
      <c r="J483" s="1" t="s">
        <v>331</v>
      </c>
    </row>
    <row r="484" spans="1:10" hidden="1" x14ac:dyDescent="0.35">
      <c r="A484" s="1" t="s">
        <v>32</v>
      </c>
      <c r="B484" s="1" t="s">
        <v>33</v>
      </c>
      <c r="C484" s="7">
        <v>2008</v>
      </c>
      <c r="D484" s="7" t="s">
        <v>35</v>
      </c>
      <c r="E484" s="1" t="s">
        <v>329</v>
      </c>
      <c r="F484" s="1" t="s">
        <v>302</v>
      </c>
      <c r="H484" s="7">
        <v>2006</v>
      </c>
      <c r="I484" s="1">
        <v>370</v>
      </c>
      <c r="J484" s="1" t="s">
        <v>331</v>
      </c>
    </row>
    <row r="485" spans="1:10" hidden="1" x14ac:dyDescent="0.35">
      <c r="A485" s="1" t="s">
        <v>32</v>
      </c>
      <c r="B485" s="1" t="s">
        <v>33</v>
      </c>
      <c r="C485" s="7">
        <v>2008</v>
      </c>
      <c r="D485" s="7" t="s">
        <v>35</v>
      </c>
      <c r="E485" s="1" t="s">
        <v>329</v>
      </c>
      <c r="F485" s="1" t="s">
        <v>302</v>
      </c>
      <c r="H485" s="7">
        <v>2007</v>
      </c>
      <c r="I485" s="1">
        <v>368</v>
      </c>
      <c r="J485" s="1" t="s">
        <v>331</v>
      </c>
    </row>
    <row r="486" spans="1:10" hidden="1" x14ac:dyDescent="0.35">
      <c r="A486" s="1" t="s">
        <v>32</v>
      </c>
      <c r="B486" s="1" t="s">
        <v>33</v>
      </c>
      <c r="C486" s="7">
        <v>2008</v>
      </c>
      <c r="D486" s="7" t="s">
        <v>35</v>
      </c>
      <c r="E486" s="1" t="s">
        <v>329</v>
      </c>
      <c r="F486" s="1" t="s">
        <v>297</v>
      </c>
      <c r="H486" s="7">
        <v>2005</v>
      </c>
      <c r="I486" s="1">
        <v>334</v>
      </c>
      <c r="J486" s="1" t="s">
        <v>331</v>
      </c>
    </row>
    <row r="487" spans="1:10" hidden="1" x14ac:dyDescent="0.35">
      <c r="A487" s="1" t="s">
        <v>32</v>
      </c>
      <c r="B487" s="1" t="s">
        <v>33</v>
      </c>
      <c r="C487" s="7">
        <v>2008</v>
      </c>
      <c r="D487" s="7" t="s">
        <v>35</v>
      </c>
      <c r="E487" s="1" t="s">
        <v>329</v>
      </c>
      <c r="F487" s="1" t="s">
        <v>297</v>
      </c>
      <c r="H487" s="7">
        <v>2006</v>
      </c>
      <c r="I487" s="1">
        <v>334</v>
      </c>
      <c r="J487" s="1" t="s">
        <v>331</v>
      </c>
    </row>
    <row r="488" spans="1:10" hidden="1" x14ac:dyDescent="0.35">
      <c r="A488" s="1" t="s">
        <v>32</v>
      </c>
      <c r="B488" s="1" t="s">
        <v>33</v>
      </c>
      <c r="C488" s="7">
        <v>2008</v>
      </c>
      <c r="D488" s="7" t="s">
        <v>35</v>
      </c>
      <c r="E488" s="1" t="s">
        <v>329</v>
      </c>
      <c r="F488" s="1" t="s">
        <v>297</v>
      </c>
      <c r="H488" s="7">
        <v>2007</v>
      </c>
      <c r="I488" s="1">
        <v>344</v>
      </c>
      <c r="J488" s="1" t="s">
        <v>331</v>
      </c>
    </row>
    <row r="489" spans="1:10" hidden="1" x14ac:dyDescent="0.35">
      <c r="A489" s="1" t="s">
        <v>32</v>
      </c>
      <c r="B489" s="1" t="s">
        <v>33</v>
      </c>
      <c r="C489" s="7">
        <v>2008</v>
      </c>
      <c r="D489" s="7" t="s">
        <v>35</v>
      </c>
      <c r="E489" s="1" t="s">
        <v>329</v>
      </c>
      <c r="F489" s="1" t="s">
        <v>304</v>
      </c>
      <c r="H489" s="7">
        <v>2005</v>
      </c>
      <c r="I489" s="1">
        <v>560</v>
      </c>
      <c r="J489" s="1" t="s">
        <v>331</v>
      </c>
    </row>
    <row r="490" spans="1:10" hidden="1" x14ac:dyDescent="0.35">
      <c r="A490" s="1" t="s">
        <v>32</v>
      </c>
      <c r="B490" s="1" t="s">
        <v>33</v>
      </c>
      <c r="C490" s="7">
        <v>2008</v>
      </c>
      <c r="D490" s="7" t="s">
        <v>35</v>
      </c>
      <c r="E490" s="1" t="s">
        <v>329</v>
      </c>
      <c r="F490" s="1" t="s">
        <v>304</v>
      </c>
      <c r="H490" s="7">
        <v>2006</v>
      </c>
      <c r="I490" s="1">
        <v>558</v>
      </c>
      <c r="J490" s="1" t="s">
        <v>331</v>
      </c>
    </row>
    <row r="491" spans="1:10" hidden="1" x14ac:dyDescent="0.35">
      <c r="A491" s="1" t="s">
        <v>32</v>
      </c>
      <c r="B491" s="1" t="s">
        <v>33</v>
      </c>
      <c r="C491" s="7">
        <v>2008</v>
      </c>
      <c r="D491" s="7" t="s">
        <v>35</v>
      </c>
      <c r="E491" s="1" t="s">
        <v>329</v>
      </c>
      <c r="F491" s="1" t="s">
        <v>304</v>
      </c>
      <c r="H491" s="7">
        <v>2007</v>
      </c>
      <c r="I491" s="1">
        <v>555</v>
      </c>
      <c r="J491" s="1" t="s">
        <v>331</v>
      </c>
    </row>
    <row r="492" spans="1:10" hidden="1" x14ac:dyDescent="0.35">
      <c r="A492" s="1" t="s">
        <v>32</v>
      </c>
      <c r="B492" s="1" t="s">
        <v>33</v>
      </c>
      <c r="C492" s="7">
        <v>2008</v>
      </c>
      <c r="D492" s="7" t="s">
        <v>35</v>
      </c>
      <c r="E492" s="1" t="s">
        <v>329</v>
      </c>
      <c r="F492" s="1" t="s">
        <v>305</v>
      </c>
      <c r="H492" s="7">
        <v>2005</v>
      </c>
      <c r="I492" s="1">
        <v>665</v>
      </c>
      <c r="J492" s="1" t="s">
        <v>331</v>
      </c>
    </row>
    <row r="493" spans="1:10" hidden="1" x14ac:dyDescent="0.35">
      <c r="A493" s="1" t="s">
        <v>32</v>
      </c>
      <c r="B493" s="1" t="s">
        <v>33</v>
      </c>
      <c r="C493" s="7">
        <v>2008</v>
      </c>
      <c r="D493" s="7" t="s">
        <v>35</v>
      </c>
      <c r="E493" s="1" t="s">
        <v>329</v>
      </c>
      <c r="F493" s="1" t="s">
        <v>305</v>
      </c>
      <c r="H493" s="7">
        <v>2006</v>
      </c>
      <c r="I493" s="1">
        <v>660</v>
      </c>
      <c r="J493" s="1" t="s">
        <v>331</v>
      </c>
    </row>
    <row r="494" spans="1:10" hidden="1" x14ac:dyDescent="0.35">
      <c r="A494" s="1" t="s">
        <v>32</v>
      </c>
      <c r="B494" s="1" t="s">
        <v>33</v>
      </c>
      <c r="C494" s="7">
        <v>2008</v>
      </c>
      <c r="D494" s="7" t="s">
        <v>35</v>
      </c>
      <c r="E494" s="1" t="s">
        <v>329</v>
      </c>
      <c r="F494" s="1" t="s">
        <v>305</v>
      </c>
      <c r="H494" s="7">
        <v>2007</v>
      </c>
      <c r="I494" s="1">
        <v>656</v>
      </c>
      <c r="J494" s="1" t="s">
        <v>331</v>
      </c>
    </row>
    <row r="495" spans="1:10" hidden="1" x14ac:dyDescent="0.35">
      <c r="A495" s="1" t="s">
        <v>32</v>
      </c>
      <c r="B495" s="1" t="s">
        <v>33</v>
      </c>
      <c r="C495" s="7">
        <v>2008</v>
      </c>
      <c r="D495" s="7" t="s">
        <v>35</v>
      </c>
      <c r="E495" s="1" t="s">
        <v>329</v>
      </c>
      <c r="F495" s="1" t="s">
        <v>330</v>
      </c>
      <c r="H495" s="7">
        <v>2005</v>
      </c>
      <c r="I495" s="1">
        <v>52</v>
      </c>
      <c r="J495" s="1" t="s">
        <v>331</v>
      </c>
    </row>
    <row r="496" spans="1:10" hidden="1" x14ac:dyDescent="0.35">
      <c r="A496" s="1" t="s">
        <v>32</v>
      </c>
      <c r="B496" s="1" t="s">
        <v>33</v>
      </c>
      <c r="C496" s="7">
        <v>2008</v>
      </c>
      <c r="D496" s="7" t="s">
        <v>35</v>
      </c>
      <c r="E496" s="1" t="s">
        <v>329</v>
      </c>
      <c r="F496" s="1" t="s">
        <v>330</v>
      </c>
      <c r="H496" s="7">
        <v>2006</v>
      </c>
      <c r="I496" s="1">
        <v>53</v>
      </c>
      <c r="J496" s="1" t="s">
        <v>331</v>
      </c>
    </row>
    <row r="497" spans="1:10" hidden="1" x14ac:dyDescent="0.35">
      <c r="A497" s="1" t="s">
        <v>32</v>
      </c>
      <c r="B497" s="1" t="s">
        <v>33</v>
      </c>
      <c r="C497" s="7">
        <v>2008</v>
      </c>
      <c r="D497" s="7" t="s">
        <v>35</v>
      </c>
      <c r="E497" s="1" t="s">
        <v>329</v>
      </c>
      <c r="F497" s="1" t="s">
        <v>330</v>
      </c>
      <c r="H497" s="7">
        <v>2007</v>
      </c>
      <c r="I497" s="1">
        <v>52</v>
      </c>
      <c r="J497" s="1" t="s">
        <v>331</v>
      </c>
    </row>
    <row r="498" spans="1:10" hidden="1" x14ac:dyDescent="0.35">
      <c r="A498" s="1" t="s">
        <v>32</v>
      </c>
      <c r="B498" s="1" t="s">
        <v>33</v>
      </c>
      <c r="C498" s="7">
        <v>2008</v>
      </c>
      <c r="D498" s="7" t="s">
        <v>35</v>
      </c>
      <c r="E498" s="1" t="s">
        <v>329</v>
      </c>
      <c r="F498" s="1" t="s">
        <v>306</v>
      </c>
      <c r="H498" s="7">
        <v>2005</v>
      </c>
      <c r="I498" s="1">
        <v>791</v>
      </c>
      <c r="J498" s="1" t="s">
        <v>331</v>
      </c>
    </row>
    <row r="499" spans="1:10" hidden="1" x14ac:dyDescent="0.35">
      <c r="A499" s="1" t="s">
        <v>32</v>
      </c>
      <c r="B499" s="1" t="s">
        <v>33</v>
      </c>
      <c r="C499" s="7">
        <v>2008</v>
      </c>
      <c r="D499" s="7" t="s">
        <v>35</v>
      </c>
      <c r="E499" s="1" t="s">
        <v>329</v>
      </c>
      <c r="F499" s="1" t="s">
        <v>306</v>
      </c>
      <c r="H499" s="7">
        <v>2006</v>
      </c>
      <c r="I499" s="1">
        <v>791</v>
      </c>
      <c r="J499" s="1" t="s">
        <v>331</v>
      </c>
    </row>
    <row r="500" spans="1:10" hidden="1" x14ac:dyDescent="0.35">
      <c r="A500" s="1" t="s">
        <v>32</v>
      </c>
      <c r="B500" s="1" t="s">
        <v>33</v>
      </c>
      <c r="C500" s="7">
        <v>2008</v>
      </c>
      <c r="D500" s="7" t="s">
        <v>35</v>
      </c>
      <c r="E500" s="1" t="s">
        <v>329</v>
      </c>
      <c r="F500" s="1" t="s">
        <v>306</v>
      </c>
      <c r="H500" s="7">
        <v>2007</v>
      </c>
      <c r="I500" s="1">
        <v>788</v>
      </c>
      <c r="J500" s="1" t="s">
        <v>331</v>
      </c>
    </row>
    <row r="501" spans="1:10" hidden="1" x14ac:dyDescent="0.35">
      <c r="A501" s="1" t="s">
        <v>32</v>
      </c>
      <c r="B501" s="1" t="s">
        <v>33</v>
      </c>
      <c r="C501" s="7">
        <v>2008</v>
      </c>
      <c r="D501" s="7" t="s">
        <v>35</v>
      </c>
      <c r="E501" s="1" t="s">
        <v>329</v>
      </c>
      <c r="F501" s="1" t="s">
        <v>307</v>
      </c>
      <c r="H501" s="7">
        <v>2005</v>
      </c>
      <c r="I501" s="1">
        <v>209</v>
      </c>
      <c r="J501" s="1" t="s">
        <v>331</v>
      </c>
    </row>
    <row r="502" spans="1:10" hidden="1" x14ac:dyDescent="0.35">
      <c r="A502" s="1" t="s">
        <v>32</v>
      </c>
      <c r="B502" s="1" t="s">
        <v>33</v>
      </c>
      <c r="C502" s="7">
        <v>2008</v>
      </c>
      <c r="D502" s="7" t="s">
        <v>35</v>
      </c>
      <c r="E502" s="1" t="s">
        <v>329</v>
      </c>
      <c r="F502" s="1" t="s">
        <v>307</v>
      </c>
      <c r="H502" s="7">
        <v>2006</v>
      </c>
      <c r="I502" s="1">
        <v>205</v>
      </c>
      <c r="J502" s="1" t="s">
        <v>331</v>
      </c>
    </row>
    <row r="503" spans="1:10" hidden="1" x14ac:dyDescent="0.35">
      <c r="A503" s="1" t="s">
        <v>32</v>
      </c>
      <c r="B503" s="1" t="s">
        <v>33</v>
      </c>
      <c r="C503" s="7">
        <v>2008</v>
      </c>
      <c r="D503" s="7" t="s">
        <v>35</v>
      </c>
      <c r="E503" s="1" t="s">
        <v>329</v>
      </c>
      <c r="F503" s="1" t="s">
        <v>307</v>
      </c>
      <c r="H503" s="7">
        <v>2007</v>
      </c>
      <c r="I503" s="1">
        <v>201</v>
      </c>
      <c r="J503" s="1" t="s">
        <v>331</v>
      </c>
    </row>
    <row r="504" spans="1:10" hidden="1" x14ac:dyDescent="0.35">
      <c r="A504" s="1" t="s">
        <v>32</v>
      </c>
      <c r="B504" s="1" t="s">
        <v>33</v>
      </c>
      <c r="C504" s="7">
        <v>2008</v>
      </c>
      <c r="D504" s="7" t="s">
        <v>35</v>
      </c>
      <c r="E504" s="1" t="s">
        <v>329</v>
      </c>
      <c r="F504" s="1" t="s">
        <v>300</v>
      </c>
      <c r="H504" s="7">
        <v>2005</v>
      </c>
      <c r="I504" s="1">
        <v>10251</v>
      </c>
      <c r="J504" s="1" t="s">
        <v>331</v>
      </c>
    </row>
    <row r="505" spans="1:10" hidden="1" x14ac:dyDescent="0.35">
      <c r="A505" s="1" t="s">
        <v>32</v>
      </c>
      <c r="B505" s="1" t="s">
        <v>33</v>
      </c>
      <c r="C505" s="7">
        <v>2008</v>
      </c>
      <c r="D505" s="7" t="s">
        <v>35</v>
      </c>
      <c r="E505" s="1" t="s">
        <v>329</v>
      </c>
      <c r="F505" s="1" t="s">
        <v>300</v>
      </c>
      <c r="H505" s="7">
        <v>2006</v>
      </c>
      <c r="I505" s="1">
        <v>10203</v>
      </c>
      <c r="J505" s="1" t="s">
        <v>331</v>
      </c>
    </row>
    <row r="506" spans="1:10" hidden="1" x14ac:dyDescent="0.35">
      <c r="A506" s="1" t="s">
        <v>32</v>
      </c>
      <c r="B506" s="1" t="s">
        <v>33</v>
      </c>
      <c r="C506" s="7">
        <v>2008</v>
      </c>
      <c r="D506" s="7" t="s">
        <v>35</v>
      </c>
      <c r="E506" s="1" t="s">
        <v>329</v>
      </c>
      <c r="F506" s="1" t="s">
        <v>300</v>
      </c>
      <c r="H506" s="7">
        <v>2007</v>
      </c>
      <c r="I506" s="1">
        <v>10117</v>
      </c>
      <c r="J506" s="1" t="s">
        <v>331</v>
      </c>
    </row>
    <row r="507" spans="1:10" hidden="1" x14ac:dyDescent="0.35">
      <c r="A507" s="1" t="s">
        <v>32</v>
      </c>
      <c r="B507" s="1" t="s">
        <v>33</v>
      </c>
      <c r="C507" s="7">
        <v>2008</v>
      </c>
      <c r="D507" s="7" t="s">
        <v>35</v>
      </c>
      <c r="E507" s="1" t="s">
        <v>329</v>
      </c>
      <c r="F507" s="1" t="s">
        <v>308</v>
      </c>
      <c r="H507" s="7">
        <v>2005</v>
      </c>
      <c r="I507" s="1">
        <v>369</v>
      </c>
      <c r="J507" s="1" t="s">
        <v>331</v>
      </c>
    </row>
    <row r="508" spans="1:10" hidden="1" x14ac:dyDescent="0.35">
      <c r="A508" s="1" t="s">
        <v>32</v>
      </c>
      <c r="B508" s="1" t="s">
        <v>33</v>
      </c>
      <c r="C508" s="7">
        <v>2008</v>
      </c>
      <c r="D508" s="7" t="s">
        <v>35</v>
      </c>
      <c r="E508" s="1" t="s">
        <v>329</v>
      </c>
      <c r="F508" s="1" t="s">
        <v>308</v>
      </c>
      <c r="H508" s="7">
        <v>2006</v>
      </c>
      <c r="I508" s="1">
        <v>369</v>
      </c>
      <c r="J508" s="1" t="s">
        <v>331</v>
      </c>
    </row>
    <row r="509" spans="1:10" hidden="1" x14ac:dyDescent="0.35">
      <c r="A509" s="1" t="s">
        <v>32</v>
      </c>
      <c r="B509" s="1" t="s">
        <v>33</v>
      </c>
      <c r="C509" s="7">
        <v>2008</v>
      </c>
      <c r="D509" s="7" t="s">
        <v>35</v>
      </c>
      <c r="E509" s="1" t="s">
        <v>329</v>
      </c>
      <c r="F509" s="1" t="s">
        <v>308</v>
      </c>
      <c r="H509" s="7">
        <v>2007</v>
      </c>
      <c r="I509" s="1">
        <v>366</v>
      </c>
      <c r="J509" s="1" t="s">
        <v>331</v>
      </c>
    </row>
    <row r="510" spans="1:10" hidden="1" x14ac:dyDescent="0.35">
      <c r="A510" s="1" t="s">
        <v>32</v>
      </c>
      <c r="B510" s="1" t="s">
        <v>33</v>
      </c>
      <c r="C510" s="7">
        <v>2008</v>
      </c>
      <c r="D510" s="7" t="s">
        <v>35</v>
      </c>
      <c r="E510" s="1" t="s">
        <v>329</v>
      </c>
      <c r="F510" s="1" t="s">
        <v>311</v>
      </c>
      <c r="H510" s="7">
        <v>2005</v>
      </c>
      <c r="I510" s="1">
        <v>1423</v>
      </c>
      <c r="J510" s="1" t="s">
        <v>331</v>
      </c>
    </row>
    <row r="511" spans="1:10" hidden="1" x14ac:dyDescent="0.35">
      <c r="A511" s="1" t="s">
        <v>32</v>
      </c>
      <c r="B511" s="1" t="s">
        <v>33</v>
      </c>
      <c r="C511" s="7">
        <v>2008</v>
      </c>
      <c r="D511" s="7" t="s">
        <v>35</v>
      </c>
      <c r="E511" s="1" t="s">
        <v>329</v>
      </c>
      <c r="F511" s="1" t="s">
        <v>311</v>
      </c>
      <c r="H511" s="7">
        <v>2006</v>
      </c>
      <c r="I511" s="1">
        <v>1423</v>
      </c>
      <c r="J511" s="1" t="s">
        <v>331</v>
      </c>
    </row>
    <row r="512" spans="1:10" hidden="1" x14ac:dyDescent="0.35">
      <c r="A512" s="1" t="s">
        <v>32</v>
      </c>
      <c r="B512" s="1" t="s">
        <v>33</v>
      </c>
      <c r="C512" s="7">
        <v>2008</v>
      </c>
      <c r="D512" s="7" t="s">
        <v>35</v>
      </c>
      <c r="E512" s="1" t="s">
        <v>329</v>
      </c>
      <c r="F512" s="1" t="s">
        <v>311</v>
      </c>
      <c r="H512" s="7">
        <v>2007</v>
      </c>
      <c r="I512" s="1">
        <v>1431</v>
      </c>
      <c r="J512" s="1" t="s">
        <v>331</v>
      </c>
    </row>
    <row r="513" spans="1:10" hidden="1" x14ac:dyDescent="0.35">
      <c r="A513" s="1" t="s">
        <v>32</v>
      </c>
      <c r="B513" s="1" t="s">
        <v>33</v>
      </c>
      <c r="C513" s="7">
        <v>2008</v>
      </c>
      <c r="D513" s="7" t="s">
        <v>35</v>
      </c>
      <c r="E513" s="1" t="s">
        <v>329</v>
      </c>
      <c r="F513" s="1" t="s">
        <v>312</v>
      </c>
      <c r="H513" s="7">
        <v>2005</v>
      </c>
      <c r="I513" s="1">
        <v>329</v>
      </c>
      <c r="J513" s="1" t="s">
        <v>331</v>
      </c>
    </row>
    <row r="514" spans="1:10" hidden="1" x14ac:dyDescent="0.35">
      <c r="A514" s="1" t="s">
        <v>32</v>
      </c>
      <c r="B514" s="1" t="s">
        <v>33</v>
      </c>
      <c r="C514" s="7">
        <v>2008</v>
      </c>
      <c r="D514" s="7" t="s">
        <v>35</v>
      </c>
      <c r="E514" s="1" t="s">
        <v>329</v>
      </c>
      <c r="F514" s="1" t="s">
        <v>312</v>
      </c>
      <c r="H514" s="7">
        <v>2006</v>
      </c>
      <c r="I514" s="1">
        <v>329</v>
      </c>
      <c r="J514" s="1" t="s">
        <v>331</v>
      </c>
    </row>
    <row r="515" spans="1:10" hidden="1" x14ac:dyDescent="0.35">
      <c r="A515" s="1" t="s">
        <v>32</v>
      </c>
      <c r="B515" s="1" t="s">
        <v>33</v>
      </c>
      <c r="C515" s="7">
        <v>2008</v>
      </c>
      <c r="D515" s="7" t="s">
        <v>35</v>
      </c>
      <c r="E515" s="1" t="s">
        <v>329</v>
      </c>
      <c r="F515" s="1" t="s">
        <v>312</v>
      </c>
      <c r="H515" s="7">
        <v>2007</v>
      </c>
      <c r="I515" s="1">
        <v>330</v>
      </c>
      <c r="J515" s="1" t="s">
        <v>331</v>
      </c>
    </row>
    <row r="516" spans="1:10" hidden="1" x14ac:dyDescent="0.35">
      <c r="A516" s="1" t="s">
        <v>32</v>
      </c>
      <c r="B516" s="1" t="s">
        <v>33</v>
      </c>
      <c r="C516" s="7">
        <v>2008</v>
      </c>
      <c r="D516" s="7" t="s">
        <v>35</v>
      </c>
      <c r="E516" s="1" t="s">
        <v>329</v>
      </c>
      <c r="F516" s="1" t="s">
        <v>309</v>
      </c>
      <c r="H516" s="7">
        <v>2005</v>
      </c>
      <c r="I516" s="1">
        <v>560</v>
      </c>
      <c r="J516" s="1" t="s">
        <v>331</v>
      </c>
    </row>
    <row r="517" spans="1:10" hidden="1" x14ac:dyDescent="0.35">
      <c r="A517" s="1" t="s">
        <v>32</v>
      </c>
      <c r="B517" s="1" t="s">
        <v>33</v>
      </c>
      <c r="C517" s="7">
        <v>2008</v>
      </c>
      <c r="D517" s="7" t="s">
        <v>35</v>
      </c>
      <c r="E517" s="1" t="s">
        <v>329</v>
      </c>
      <c r="F517" s="1" t="s">
        <v>309</v>
      </c>
      <c r="H517" s="7">
        <v>2006</v>
      </c>
      <c r="I517" s="1">
        <v>558</v>
      </c>
      <c r="J517" s="1" t="s">
        <v>331</v>
      </c>
    </row>
    <row r="518" spans="1:10" hidden="1" x14ac:dyDescent="0.35">
      <c r="A518" s="1" t="s">
        <v>32</v>
      </c>
      <c r="B518" s="1" t="s">
        <v>33</v>
      </c>
      <c r="C518" s="7">
        <v>2008</v>
      </c>
      <c r="D518" s="7" t="s">
        <v>35</v>
      </c>
      <c r="E518" s="1" t="s">
        <v>329</v>
      </c>
      <c r="F518" s="1" t="s">
        <v>309</v>
      </c>
      <c r="H518" s="7">
        <v>2007</v>
      </c>
      <c r="I518" s="1">
        <v>555</v>
      </c>
      <c r="J518" s="1" t="s">
        <v>331</v>
      </c>
    </row>
    <row r="519" spans="1:10" hidden="1" x14ac:dyDescent="0.35">
      <c r="A519" s="1" t="s">
        <v>32</v>
      </c>
      <c r="B519" s="1" t="s">
        <v>33</v>
      </c>
      <c r="C519" s="7">
        <v>2008</v>
      </c>
      <c r="D519" s="7" t="s">
        <v>35</v>
      </c>
      <c r="E519" s="1" t="s">
        <v>329</v>
      </c>
      <c r="F519" s="1" t="s">
        <v>313</v>
      </c>
      <c r="H519" s="7">
        <v>2005</v>
      </c>
      <c r="I519" s="1">
        <v>894</v>
      </c>
      <c r="J519" s="1" t="s">
        <v>331</v>
      </c>
    </row>
    <row r="520" spans="1:10" hidden="1" x14ac:dyDescent="0.35">
      <c r="A520" s="1" t="s">
        <v>32</v>
      </c>
      <c r="B520" s="1" t="s">
        <v>33</v>
      </c>
      <c r="C520" s="7">
        <v>2008</v>
      </c>
      <c r="D520" s="7" t="s">
        <v>35</v>
      </c>
      <c r="E520" s="1" t="s">
        <v>329</v>
      </c>
      <c r="F520" s="1" t="s">
        <v>313</v>
      </c>
      <c r="H520" s="7">
        <v>2006</v>
      </c>
      <c r="I520" s="1">
        <v>879</v>
      </c>
      <c r="J520" s="1" t="s">
        <v>331</v>
      </c>
    </row>
    <row r="521" spans="1:10" hidden="1" x14ac:dyDescent="0.35">
      <c r="A521" s="1" t="s">
        <v>32</v>
      </c>
      <c r="B521" s="1" t="s">
        <v>33</v>
      </c>
      <c r="C521" s="7">
        <v>2008</v>
      </c>
      <c r="D521" s="7" t="s">
        <v>35</v>
      </c>
      <c r="E521" s="1" t="s">
        <v>329</v>
      </c>
      <c r="F521" s="1" t="s">
        <v>313</v>
      </c>
      <c r="H521" s="7">
        <v>2007</v>
      </c>
      <c r="I521" s="1">
        <v>882</v>
      </c>
      <c r="J521" s="1" t="s">
        <v>331</v>
      </c>
    </row>
    <row r="522" spans="1:10" hidden="1" x14ac:dyDescent="0.35">
      <c r="A522" s="1" t="s">
        <v>32</v>
      </c>
      <c r="B522" s="1" t="s">
        <v>33</v>
      </c>
      <c r="C522" s="7">
        <v>2008</v>
      </c>
      <c r="D522" s="7" t="s">
        <v>35</v>
      </c>
      <c r="E522" s="1" t="s">
        <v>329</v>
      </c>
      <c r="F522" s="1" t="s">
        <v>314</v>
      </c>
      <c r="H522" s="7">
        <v>2005</v>
      </c>
      <c r="I522" s="1">
        <v>2131</v>
      </c>
      <c r="J522" s="1" t="s">
        <v>331</v>
      </c>
    </row>
    <row r="523" spans="1:10" hidden="1" x14ac:dyDescent="0.35">
      <c r="A523" s="1" t="s">
        <v>32</v>
      </c>
      <c r="B523" s="1" t="s">
        <v>33</v>
      </c>
      <c r="C523" s="7">
        <v>2008</v>
      </c>
      <c r="D523" s="7" t="s">
        <v>35</v>
      </c>
      <c r="E523" s="1" t="s">
        <v>329</v>
      </c>
      <c r="F523" s="1" t="s">
        <v>314</v>
      </c>
      <c r="H523" s="7">
        <v>2006</v>
      </c>
      <c r="I523" s="1">
        <v>2146</v>
      </c>
      <c r="J523" s="1" t="s">
        <v>331</v>
      </c>
    </row>
    <row r="524" spans="1:10" hidden="1" x14ac:dyDescent="0.35">
      <c r="A524" s="1" t="s">
        <v>32</v>
      </c>
      <c r="B524" s="1" t="s">
        <v>33</v>
      </c>
      <c r="C524" s="7">
        <v>2008</v>
      </c>
      <c r="D524" s="7" t="s">
        <v>35</v>
      </c>
      <c r="E524" s="1" t="s">
        <v>329</v>
      </c>
      <c r="F524" s="1" t="s">
        <v>314</v>
      </c>
      <c r="H524" s="7">
        <v>2007</v>
      </c>
      <c r="I524" s="1">
        <v>2149</v>
      </c>
      <c r="J524" s="1" t="s">
        <v>331</v>
      </c>
    </row>
    <row r="525" spans="1:10" hidden="1" x14ac:dyDescent="0.35">
      <c r="A525" s="1" t="s">
        <v>32</v>
      </c>
      <c r="B525" s="1" t="s">
        <v>33</v>
      </c>
      <c r="C525" s="7">
        <v>2008</v>
      </c>
      <c r="D525" s="7" t="s">
        <v>35</v>
      </c>
      <c r="E525" s="1" t="s">
        <v>329</v>
      </c>
      <c r="F525" s="1" t="s">
        <v>310</v>
      </c>
      <c r="H525" s="7">
        <v>2005</v>
      </c>
      <c r="I525" s="1">
        <v>2262</v>
      </c>
      <c r="J525" s="1" t="s">
        <v>331</v>
      </c>
    </row>
    <row r="526" spans="1:10" hidden="1" x14ac:dyDescent="0.35">
      <c r="A526" s="1" t="s">
        <v>32</v>
      </c>
      <c r="B526" s="1" t="s">
        <v>33</v>
      </c>
      <c r="C526" s="7">
        <v>2008</v>
      </c>
      <c r="D526" s="7" t="s">
        <v>35</v>
      </c>
      <c r="E526" s="1" t="s">
        <v>329</v>
      </c>
      <c r="F526" s="1" t="s">
        <v>310</v>
      </c>
      <c r="H526" s="7">
        <v>2006</v>
      </c>
      <c r="I526" s="1">
        <v>2267</v>
      </c>
      <c r="J526" s="1" t="s">
        <v>331</v>
      </c>
    </row>
    <row r="527" spans="1:10" hidden="1" x14ac:dyDescent="0.35">
      <c r="A527" s="1" t="s">
        <v>32</v>
      </c>
      <c r="B527" s="1" t="s">
        <v>33</v>
      </c>
      <c r="C527" s="7">
        <v>2008</v>
      </c>
      <c r="D527" s="7" t="s">
        <v>35</v>
      </c>
      <c r="E527" s="1" t="s">
        <v>329</v>
      </c>
      <c r="F527" s="1" t="s">
        <v>310</v>
      </c>
      <c r="H527" s="7">
        <v>2007</v>
      </c>
      <c r="I527" s="1">
        <v>2268</v>
      </c>
      <c r="J527" s="1" t="s">
        <v>331</v>
      </c>
    </row>
    <row r="528" spans="1:10" hidden="1" x14ac:dyDescent="0.35">
      <c r="A528" s="1" t="s">
        <v>32</v>
      </c>
      <c r="B528" s="1" t="s">
        <v>33</v>
      </c>
      <c r="C528" s="7">
        <v>2008</v>
      </c>
      <c r="D528" s="7" t="s">
        <v>35</v>
      </c>
      <c r="E528" s="1" t="s">
        <v>329</v>
      </c>
      <c r="F528" s="1" t="s">
        <v>315</v>
      </c>
      <c r="H528" s="7">
        <v>2005</v>
      </c>
      <c r="I528" s="1">
        <v>331</v>
      </c>
      <c r="J528" s="1" t="s">
        <v>331</v>
      </c>
    </row>
    <row r="529" spans="1:10" hidden="1" x14ac:dyDescent="0.35">
      <c r="A529" s="1" t="s">
        <v>32</v>
      </c>
      <c r="B529" s="1" t="s">
        <v>33</v>
      </c>
      <c r="C529" s="7">
        <v>2008</v>
      </c>
      <c r="D529" s="7" t="s">
        <v>35</v>
      </c>
      <c r="E529" s="1" t="s">
        <v>329</v>
      </c>
      <c r="F529" s="1" t="s">
        <v>315</v>
      </c>
      <c r="H529" s="7">
        <v>2006</v>
      </c>
      <c r="I529" s="1">
        <v>332</v>
      </c>
      <c r="J529" s="1" t="s">
        <v>331</v>
      </c>
    </row>
    <row r="530" spans="1:10" hidden="1" x14ac:dyDescent="0.35">
      <c r="A530" s="1" t="s">
        <v>32</v>
      </c>
      <c r="B530" s="1" t="s">
        <v>33</v>
      </c>
      <c r="C530" s="7">
        <v>2008</v>
      </c>
      <c r="D530" s="7" t="s">
        <v>35</v>
      </c>
      <c r="E530" s="1" t="s">
        <v>329</v>
      </c>
      <c r="F530" s="1" t="s">
        <v>315</v>
      </c>
      <c r="H530" s="7">
        <v>2007</v>
      </c>
      <c r="I530" s="1">
        <v>331</v>
      </c>
      <c r="J530" s="1" t="s">
        <v>331</v>
      </c>
    </row>
    <row r="531" spans="1:10" hidden="1" x14ac:dyDescent="0.35">
      <c r="A531" s="1" t="s">
        <v>32</v>
      </c>
      <c r="B531" s="1" t="s">
        <v>33</v>
      </c>
      <c r="C531" s="7">
        <v>2012</v>
      </c>
      <c r="D531" s="7" t="s">
        <v>35</v>
      </c>
      <c r="E531" s="1" t="s">
        <v>320</v>
      </c>
      <c r="F531" s="1" t="s">
        <v>321</v>
      </c>
      <c r="H531" s="7">
        <v>2008</v>
      </c>
      <c r="I531" s="1">
        <v>20322</v>
      </c>
    </row>
    <row r="532" spans="1:10" hidden="1" x14ac:dyDescent="0.35">
      <c r="A532" s="1" t="s">
        <v>32</v>
      </c>
      <c r="B532" s="1" t="s">
        <v>33</v>
      </c>
      <c r="C532" s="7">
        <v>2012</v>
      </c>
      <c r="D532" s="7" t="s">
        <v>35</v>
      </c>
      <c r="E532" s="1" t="s">
        <v>320</v>
      </c>
      <c r="F532" s="1" t="s">
        <v>321</v>
      </c>
      <c r="H532" s="7">
        <v>2009</v>
      </c>
      <c r="I532" s="1">
        <v>20255</v>
      </c>
    </row>
    <row r="533" spans="1:10" hidden="1" x14ac:dyDescent="0.35">
      <c r="A533" s="1" t="s">
        <v>32</v>
      </c>
      <c r="B533" s="1" t="s">
        <v>33</v>
      </c>
      <c r="C533" s="7">
        <v>2012</v>
      </c>
      <c r="D533" s="7" t="s">
        <v>35</v>
      </c>
      <c r="E533" s="1" t="s">
        <v>320</v>
      </c>
      <c r="F533" s="1" t="s">
        <v>321</v>
      </c>
      <c r="H533" s="7">
        <v>2010</v>
      </c>
      <c r="I533" s="1">
        <v>20152</v>
      </c>
    </row>
    <row r="534" spans="1:10" hidden="1" x14ac:dyDescent="0.35">
      <c r="A534" s="1" t="s">
        <v>32</v>
      </c>
      <c r="B534" s="1" t="s">
        <v>33</v>
      </c>
      <c r="C534" s="7">
        <v>2012</v>
      </c>
      <c r="D534" s="7" t="s">
        <v>35</v>
      </c>
      <c r="E534" s="1" t="s">
        <v>320</v>
      </c>
      <c r="F534" s="1" t="s">
        <v>321</v>
      </c>
      <c r="H534" s="7">
        <v>2011</v>
      </c>
      <c r="I534" s="1">
        <v>20073</v>
      </c>
    </row>
    <row r="535" spans="1:10" x14ac:dyDescent="0.35">
      <c r="A535" s="1" t="s">
        <v>32</v>
      </c>
      <c r="B535" s="1" t="s">
        <v>33</v>
      </c>
      <c r="C535" s="7">
        <v>2012</v>
      </c>
      <c r="D535" s="7" t="s">
        <v>35</v>
      </c>
      <c r="E535" s="1" t="s">
        <v>320</v>
      </c>
      <c r="F535" s="1" t="s">
        <v>322</v>
      </c>
      <c r="H535" s="7">
        <v>2008</v>
      </c>
      <c r="I535" s="1">
        <v>1318</v>
      </c>
    </row>
    <row r="536" spans="1:10" x14ac:dyDescent="0.35">
      <c r="A536" s="1" t="s">
        <v>32</v>
      </c>
      <c r="B536" s="1" t="s">
        <v>33</v>
      </c>
      <c r="C536" s="7">
        <v>2012</v>
      </c>
      <c r="D536" s="7" t="s">
        <v>35</v>
      </c>
      <c r="E536" s="1" t="s">
        <v>320</v>
      </c>
      <c r="F536" s="1" t="s">
        <v>322</v>
      </c>
      <c r="H536" s="7">
        <v>2009</v>
      </c>
      <c r="I536" s="1">
        <v>1319</v>
      </c>
    </row>
    <row r="537" spans="1:10" x14ac:dyDescent="0.35">
      <c r="A537" s="1" t="s">
        <v>32</v>
      </c>
      <c r="B537" s="1" t="s">
        <v>33</v>
      </c>
      <c r="C537" s="7">
        <v>2012</v>
      </c>
      <c r="D537" s="7" t="s">
        <v>35</v>
      </c>
      <c r="E537" s="1" t="s">
        <v>320</v>
      </c>
      <c r="F537" s="1" t="s">
        <v>322</v>
      </c>
      <c r="H537" s="7">
        <v>2010</v>
      </c>
      <c r="I537" s="1">
        <v>1303</v>
      </c>
    </row>
    <row r="538" spans="1:10" x14ac:dyDescent="0.35">
      <c r="A538" s="1" t="s">
        <v>32</v>
      </c>
      <c r="B538" s="1" t="s">
        <v>33</v>
      </c>
      <c r="C538" s="7">
        <v>2012</v>
      </c>
      <c r="D538" s="7" t="s">
        <v>35</v>
      </c>
      <c r="E538" s="1" t="s">
        <v>320</v>
      </c>
      <c r="F538" s="1" t="s">
        <v>322</v>
      </c>
      <c r="H538" s="7">
        <v>2011</v>
      </c>
      <c r="I538" s="1">
        <v>1297</v>
      </c>
    </row>
    <row r="539" spans="1:10" hidden="1" x14ac:dyDescent="0.35">
      <c r="A539" s="1" t="s">
        <v>32</v>
      </c>
      <c r="B539" s="1" t="s">
        <v>33</v>
      </c>
      <c r="C539" s="7">
        <v>2012</v>
      </c>
      <c r="D539" s="7" t="s">
        <v>35</v>
      </c>
      <c r="E539" s="1" t="s">
        <v>320</v>
      </c>
      <c r="F539" s="1" t="s">
        <v>323</v>
      </c>
      <c r="H539" s="7">
        <v>2008</v>
      </c>
      <c r="I539" s="1">
        <v>65</v>
      </c>
    </row>
    <row r="540" spans="1:10" hidden="1" x14ac:dyDescent="0.35">
      <c r="A540" s="1" t="s">
        <v>32</v>
      </c>
      <c r="B540" s="1" t="s">
        <v>33</v>
      </c>
      <c r="C540" s="7">
        <v>2012</v>
      </c>
      <c r="D540" s="7" t="s">
        <v>35</v>
      </c>
      <c r="E540" s="1" t="s">
        <v>320</v>
      </c>
      <c r="F540" s="1" t="s">
        <v>323</v>
      </c>
      <c r="H540" s="7">
        <v>2009</v>
      </c>
      <c r="I540" s="1">
        <v>64</v>
      </c>
    </row>
    <row r="541" spans="1:10" hidden="1" x14ac:dyDescent="0.35">
      <c r="A541" s="1" t="s">
        <v>32</v>
      </c>
      <c r="B541" s="1" t="s">
        <v>33</v>
      </c>
      <c r="C541" s="7">
        <v>2012</v>
      </c>
      <c r="D541" s="7" t="s">
        <v>35</v>
      </c>
      <c r="E541" s="1" t="s">
        <v>320</v>
      </c>
      <c r="F541" s="1" t="s">
        <v>323</v>
      </c>
      <c r="H541" s="7">
        <v>2010</v>
      </c>
      <c r="I541" s="1">
        <v>64</v>
      </c>
    </row>
    <row r="542" spans="1:10" hidden="1" x14ac:dyDescent="0.35">
      <c r="A542" s="1" t="s">
        <v>32</v>
      </c>
      <c r="B542" s="1" t="s">
        <v>33</v>
      </c>
      <c r="C542" s="7">
        <v>2012</v>
      </c>
      <c r="D542" s="7" t="s">
        <v>35</v>
      </c>
      <c r="E542" s="1" t="s">
        <v>320</v>
      </c>
      <c r="F542" s="1" t="s">
        <v>323</v>
      </c>
      <c r="H542" s="7">
        <v>2011</v>
      </c>
      <c r="I542" s="1">
        <v>63</v>
      </c>
    </row>
    <row r="543" spans="1:10" hidden="1" x14ac:dyDescent="0.35">
      <c r="A543" s="1" t="s">
        <v>32</v>
      </c>
      <c r="B543" s="1" t="s">
        <v>33</v>
      </c>
      <c r="C543" s="7">
        <v>2012</v>
      </c>
      <c r="D543" s="7" t="s">
        <v>35</v>
      </c>
      <c r="E543" s="1" t="s">
        <v>320</v>
      </c>
      <c r="F543" s="1" t="s">
        <v>324</v>
      </c>
      <c r="H543" s="7">
        <v>2008</v>
      </c>
      <c r="I543" s="1">
        <v>133</v>
      </c>
    </row>
    <row r="544" spans="1:10" hidden="1" x14ac:dyDescent="0.35">
      <c r="A544" s="1" t="s">
        <v>32</v>
      </c>
      <c r="B544" s="1" t="s">
        <v>33</v>
      </c>
      <c r="C544" s="7">
        <v>2012</v>
      </c>
      <c r="D544" s="7" t="s">
        <v>35</v>
      </c>
      <c r="E544" s="1" t="s">
        <v>320</v>
      </c>
      <c r="F544" s="1" t="s">
        <v>324</v>
      </c>
      <c r="H544" s="7">
        <v>2009</v>
      </c>
      <c r="I544" s="1">
        <v>131</v>
      </c>
    </row>
    <row r="545" spans="1:9" hidden="1" x14ac:dyDescent="0.35">
      <c r="A545" s="1" t="s">
        <v>32</v>
      </c>
      <c r="B545" s="1" t="s">
        <v>33</v>
      </c>
      <c r="C545" s="7">
        <v>2012</v>
      </c>
      <c r="D545" s="7" t="s">
        <v>35</v>
      </c>
      <c r="E545" s="1" t="s">
        <v>320</v>
      </c>
      <c r="F545" s="1" t="s">
        <v>324</v>
      </c>
      <c r="H545" s="7">
        <v>2010</v>
      </c>
      <c r="I545" s="1">
        <v>132</v>
      </c>
    </row>
    <row r="546" spans="1:9" hidden="1" x14ac:dyDescent="0.35">
      <c r="A546" s="1" t="s">
        <v>32</v>
      </c>
      <c r="B546" s="1" t="s">
        <v>33</v>
      </c>
      <c r="C546" s="7">
        <v>2012</v>
      </c>
      <c r="D546" s="7" t="s">
        <v>35</v>
      </c>
      <c r="E546" s="1" t="s">
        <v>320</v>
      </c>
      <c r="F546" s="1" t="s">
        <v>324</v>
      </c>
      <c r="H546" s="7">
        <v>2011</v>
      </c>
      <c r="I546" s="1">
        <v>132</v>
      </c>
    </row>
    <row r="547" spans="1:9" hidden="1" x14ac:dyDescent="0.35">
      <c r="A547" s="1" t="s">
        <v>32</v>
      </c>
      <c r="B547" s="1" t="s">
        <v>33</v>
      </c>
      <c r="C547" s="7">
        <v>2012</v>
      </c>
      <c r="D547" s="7" t="s">
        <v>35</v>
      </c>
      <c r="E547" s="1" t="s">
        <v>320</v>
      </c>
      <c r="F547" s="1" t="s">
        <v>325</v>
      </c>
      <c r="H547" s="7">
        <v>2008</v>
      </c>
      <c r="I547" s="1">
        <v>4</v>
      </c>
    </row>
    <row r="548" spans="1:9" hidden="1" x14ac:dyDescent="0.35">
      <c r="A548" s="1" t="s">
        <v>32</v>
      </c>
      <c r="B548" s="1" t="s">
        <v>33</v>
      </c>
      <c r="C548" s="7">
        <v>2012</v>
      </c>
      <c r="D548" s="7" t="s">
        <v>35</v>
      </c>
      <c r="E548" s="1" t="s">
        <v>320</v>
      </c>
      <c r="F548" s="1" t="s">
        <v>325</v>
      </c>
      <c r="H548" s="7">
        <v>2009</v>
      </c>
      <c r="I548" s="1">
        <v>4</v>
      </c>
    </row>
    <row r="549" spans="1:9" hidden="1" x14ac:dyDescent="0.35">
      <c r="A549" s="1" t="s">
        <v>32</v>
      </c>
      <c r="B549" s="1" t="s">
        <v>33</v>
      </c>
      <c r="C549" s="7">
        <v>2012</v>
      </c>
      <c r="D549" s="7" t="s">
        <v>35</v>
      </c>
      <c r="E549" s="1" t="s">
        <v>320</v>
      </c>
      <c r="F549" s="1" t="s">
        <v>325</v>
      </c>
      <c r="H549" s="7">
        <v>2010</v>
      </c>
      <c r="I549" s="1">
        <v>4</v>
      </c>
    </row>
    <row r="550" spans="1:9" hidden="1" x14ac:dyDescent="0.35">
      <c r="A550" s="1" t="s">
        <v>32</v>
      </c>
      <c r="B550" s="1" t="s">
        <v>33</v>
      </c>
      <c r="C550" s="7">
        <v>2012</v>
      </c>
      <c r="D550" s="7" t="s">
        <v>35</v>
      </c>
      <c r="E550" s="1" t="s">
        <v>320</v>
      </c>
      <c r="F550" s="1" t="s">
        <v>325</v>
      </c>
      <c r="H550" s="7">
        <v>2011</v>
      </c>
      <c r="I550" s="1">
        <v>4</v>
      </c>
    </row>
    <row r="551" spans="1:9" hidden="1" x14ac:dyDescent="0.35">
      <c r="A551" s="1" t="s">
        <v>32</v>
      </c>
      <c r="B551" s="1" t="s">
        <v>33</v>
      </c>
      <c r="C551" s="7">
        <v>2012</v>
      </c>
      <c r="D551" s="7" t="s">
        <v>35</v>
      </c>
      <c r="E551" s="1" t="s">
        <v>326</v>
      </c>
      <c r="F551" s="1" t="s">
        <v>327</v>
      </c>
      <c r="H551" s="7">
        <v>2008</v>
      </c>
      <c r="I551" s="1">
        <v>8851</v>
      </c>
    </row>
    <row r="552" spans="1:9" hidden="1" x14ac:dyDescent="0.35">
      <c r="A552" s="1" t="s">
        <v>32</v>
      </c>
      <c r="B552" s="1" t="s">
        <v>33</v>
      </c>
      <c r="C552" s="7">
        <v>2012</v>
      </c>
      <c r="D552" s="7" t="s">
        <v>35</v>
      </c>
      <c r="E552" s="1" t="s">
        <v>326</v>
      </c>
      <c r="F552" s="1" t="s">
        <v>327</v>
      </c>
      <c r="H552" s="7">
        <v>2009</v>
      </c>
      <c r="I552" s="1">
        <v>8791</v>
      </c>
    </row>
    <row r="553" spans="1:9" hidden="1" x14ac:dyDescent="0.35">
      <c r="A553" s="1" t="s">
        <v>32</v>
      </c>
      <c r="B553" s="1" t="s">
        <v>33</v>
      </c>
      <c r="C553" s="7">
        <v>2012</v>
      </c>
      <c r="D553" s="7" t="s">
        <v>35</v>
      </c>
      <c r="E553" s="1" t="s">
        <v>326</v>
      </c>
      <c r="F553" s="1" t="s">
        <v>327</v>
      </c>
      <c r="H553" s="7">
        <v>2010</v>
      </c>
      <c r="I553" s="1">
        <v>8716</v>
      </c>
    </row>
    <row r="554" spans="1:9" hidden="1" x14ac:dyDescent="0.35">
      <c r="A554" s="1" t="s">
        <v>32</v>
      </c>
      <c r="B554" s="1" t="s">
        <v>33</v>
      </c>
      <c r="C554" s="7">
        <v>2012</v>
      </c>
      <c r="D554" s="7" t="s">
        <v>35</v>
      </c>
      <c r="E554" s="1" t="s">
        <v>326</v>
      </c>
      <c r="F554" s="1" t="s">
        <v>327</v>
      </c>
      <c r="H554" s="7">
        <v>2011</v>
      </c>
      <c r="I554" s="1">
        <v>8652</v>
      </c>
    </row>
    <row r="555" spans="1:9" hidden="1" x14ac:dyDescent="0.35">
      <c r="A555" s="1" t="s">
        <v>32</v>
      </c>
      <c r="B555" s="1" t="s">
        <v>33</v>
      </c>
      <c r="C555" s="7">
        <v>2012</v>
      </c>
      <c r="D555" s="7" t="s">
        <v>35</v>
      </c>
      <c r="E555" s="1" t="s">
        <v>326</v>
      </c>
      <c r="F555" s="1" t="s">
        <v>328</v>
      </c>
      <c r="H555" s="7">
        <v>2008</v>
      </c>
      <c r="I555" s="1">
        <v>12991</v>
      </c>
    </row>
    <row r="556" spans="1:9" hidden="1" x14ac:dyDescent="0.35">
      <c r="A556" s="1" t="s">
        <v>32</v>
      </c>
      <c r="B556" s="1" t="s">
        <v>33</v>
      </c>
      <c r="C556" s="7">
        <v>2012</v>
      </c>
      <c r="D556" s="7" t="s">
        <v>35</v>
      </c>
      <c r="E556" s="1" t="s">
        <v>326</v>
      </c>
      <c r="F556" s="1" t="s">
        <v>328</v>
      </c>
      <c r="H556" s="7">
        <v>2009</v>
      </c>
      <c r="I556" s="1">
        <v>12982</v>
      </c>
    </row>
    <row r="557" spans="1:9" hidden="1" x14ac:dyDescent="0.35">
      <c r="A557" s="1" t="s">
        <v>32</v>
      </c>
      <c r="B557" s="1" t="s">
        <v>33</v>
      </c>
      <c r="C557" s="7">
        <v>2012</v>
      </c>
      <c r="D557" s="7" t="s">
        <v>35</v>
      </c>
      <c r="E557" s="1" t="s">
        <v>326</v>
      </c>
      <c r="F557" s="1" t="s">
        <v>328</v>
      </c>
      <c r="H557" s="7">
        <v>2010</v>
      </c>
      <c r="I557" s="1">
        <v>12939</v>
      </c>
    </row>
    <row r="558" spans="1:9" hidden="1" x14ac:dyDescent="0.35">
      <c r="A558" s="1" t="s">
        <v>32</v>
      </c>
      <c r="B558" s="1" t="s">
        <v>33</v>
      </c>
      <c r="C558" s="7">
        <v>2012</v>
      </c>
      <c r="D558" s="7" t="s">
        <v>35</v>
      </c>
      <c r="E558" s="1" t="s">
        <v>326</v>
      </c>
      <c r="F558" s="1" t="s">
        <v>328</v>
      </c>
      <c r="H558" s="7">
        <v>2011</v>
      </c>
      <c r="I558" s="1">
        <v>12917</v>
      </c>
    </row>
    <row r="559" spans="1:9" hidden="1" x14ac:dyDescent="0.35">
      <c r="A559" s="1" t="s">
        <v>32</v>
      </c>
      <c r="B559" s="1" t="s">
        <v>33</v>
      </c>
      <c r="C559" s="7">
        <v>2012</v>
      </c>
      <c r="D559" s="7" t="s">
        <v>35</v>
      </c>
      <c r="E559" s="1" t="s">
        <v>329</v>
      </c>
      <c r="F559" s="1" t="s">
        <v>302</v>
      </c>
      <c r="H559" s="7">
        <v>2008</v>
      </c>
      <c r="I559" s="1">
        <v>368</v>
      </c>
    </row>
    <row r="560" spans="1:9" hidden="1" x14ac:dyDescent="0.35">
      <c r="A560" s="1" t="s">
        <v>32</v>
      </c>
      <c r="B560" s="1" t="s">
        <v>33</v>
      </c>
      <c r="C560" s="7">
        <v>2012</v>
      </c>
      <c r="D560" s="7" t="s">
        <v>35</v>
      </c>
      <c r="E560" s="1" t="s">
        <v>329</v>
      </c>
      <c r="F560" s="1" t="s">
        <v>302</v>
      </c>
      <c r="H560" s="7">
        <v>2009</v>
      </c>
      <c r="I560" s="1">
        <v>363</v>
      </c>
    </row>
    <row r="561" spans="1:9" hidden="1" x14ac:dyDescent="0.35">
      <c r="A561" s="1" t="s">
        <v>32</v>
      </c>
      <c r="B561" s="1" t="s">
        <v>33</v>
      </c>
      <c r="C561" s="7">
        <v>2012</v>
      </c>
      <c r="D561" s="7" t="s">
        <v>35</v>
      </c>
      <c r="E561" s="1" t="s">
        <v>329</v>
      </c>
      <c r="F561" s="1" t="s">
        <v>302</v>
      </c>
      <c r="H561" s="7">
        <v>2010</v>
      </c>
      <c r="I561" s="1">
        <v>364</v>
      </c>
    </row>
    <row r="562" spans="1:9" hidden="1" x14ac:dyDescent="0.35">
      <c r="A562" s="1" t="s">
        <v>32</v>
      </c>
      <c r="B562" s="1" t="s">
        <v>33</v>
      </c>
      <c r="C562" s="7">
        <v>2012</v>
      </c>
      <c r="D562" s="7" t="s">
        <v>35</v>
      </c>
      <c r="E562" s="1" t="s">
        <v>329</v>
      </c>
      <c r="F562" s="1" t="s">
        <v>302</v>
      </c>
      <c r="H562" s="7">
        <v>2011</v>
      </c>
      <c r="I562" s="1">
        <v>364</v>
      </c>
    </row>
    <row r="563" spans="1:9" hidden="1" x14ac:dyDescent="0.35">
      <c r="A563" s="1" t="s">
        <v>32</v>
      </c>
      <c r="B563" s="1" t="s">
        <v>33</v>
      </c>
      <c r="C563" s="7">
        <v>2012</v>
      </c>
      <c r="D563" s="7" t="s">
        <v>35</v>
      </c>
      <c r="E563" s="1" t="s">
        <v>329</v>
      </c>
      <c r="F563" s="1" t="s">
        <v>297</v>
      </c>
      <c r="H563" s="7">
        <v>2008</v>
      </c>
      <c r="I563" s="1">
        <v>344</v>
      </c>
    </row>
    <row r="564" spans="1:9" hidden="1" x14ac:dyDescent="0.35">
      <c r="A564" s="1" t="s">
        <v>32</v>
      </c>
      <c r="B564" s="1" t="s">
        <v>33</v>
      </c>
      <c r="C564" s="7">
        <v>2012</v>
      </c>
      <c r="D564" s="7" t="s">
        <v>35</v>
      </c>
      <c r="E564" s="1" t="s">
        <v>329</v>
      </c>
      <c r="F564" s="1" t="s">
        <v>297</v>
      </c>
      <c r="H564" s="7">
        <v>2009</v>
      </c>
      <c r="I564" s="1">
        <v>346</v>
      </c>
    </row>
    <row r="565" spans="1:9" hidden="1" x14ac:dyDescent="0.35">
      <c r="A565" s="1" t="s">
        <v>32</v>
      </c>
      <c r="B565" s="1" t="s">
        <v>33</v>
      </c>
      <c r="C565" s="7">
        <v>2012</v>
      </c>
      <c r="D565" s="7" t="s">
        <v>35</v>
      </c>
      <c r="E565" s="1" t="s">
        <v>329</v>
      </c>
      <c r="F565" s="1" t="s">
        <v>297</v>
      </c>
      <c r="H565" s="7">
        <v>2010</v>
      </c>
      <c r="I565" s="1">
        <v>415</v>
      </c>
    </row>
    <row r="566" spans="1:9" hidden="1" x14ac:dyDescent="0.35">
      <c r="A566" s="1" t="s">
        <v>32</v>
      </c>
      <c r="B566" s="1" t="s">
        <v>33</v>
      </c>
      <c r="C566" s="7">
        <v>2012</v>
      </c>
      <c r="D566" s="7" t="s">
        <v>35</v>
      </c>
      <c r="E566" s="1" t="s">
        <v>329</v>
      </c>
      <c r="F566" s="1" t="s">
        <v>297</v>
      </c>
      <c r="H566" s="7">
        <v>2011</v>
      </c>
      <c r="I566" s="1">
        <v>431</v>
      </c>
    </row>
    <row r="567" spans="1:9" hidden="1" x14ac:dyDescent="0.35">
      <c r="A567" s="1" t="s">
        <v>32</v>
      </c>
      <c r="B567" s="1" t="s">
        <v>33</v>
      </c>
      <c r="C567" s="7">
        <v>2012</v>
      </c>
      <c r="D567" s="7" t="s">
        <v>35</v>
      </c>
      <c r="E567" s="1" t="s">
        <v>329</v>
      </c>
      <c r="F567" s="1" t="s">
        <v>304</v>
      </c>
      <c r="H567" s="7">
        <v>2008</v>
      </c>
      <c r="I567" s="1">
        <v>555</v>
      </c>
    </row>
    <row r="568" spans="1:9" hidden="1" x14ac:dyDescent="0.35">
      <c r="A568" s="1" t="s">
        <v>32</v>
      </c>
      <c r="B568" s="1" t="s">
        <v>33</v>
      </c>
      <c r="C568" s="7">
        <v>2012</v>
      </c>
      <c r="D568" s="7" t="s">
        <v>35</v>
      </c>
      <c r="E568" s="1" t="s">
        <v>329</v>
      </c>
      <c r="F568" s="1" t="s">
        <v>304</v>
      </c>
      <c r="H568" s="7">
        <v>2009</v>
      </c>
      <c r="I568" s="1">
        <v>552</v>
      </c>
    </row>
    <row r="569" spans="1:9" hidden="1" x14ac:dyDescent="0.35">
      <c r="A569" s="1" t="s">
        <v>32</v>
      </c>
      <c r="B569" s="1" t="s">
        <v>33</v>
      </c>
      <c r="C569" s="7">
        <v>2012</v>
      </c>
      <c r="D569" s="7" t="s">
        <v>35</v>
      </c>
      <c r="E569" s="1" t="s">
        <v>329</v>
      </c>
      <c r="F569" s="1" t="s">
        <v>304</v>
      </c>
      <c r="H569" s="7">
        <v>2010</v>
      </c>
      <c r="I569" s="1">
        <v>540</v>
      </c>
    </row>
    <row r="570" spans="1:9" hidden="1" x14ac:dyDescent="0.35">
      <c r="A570" s="1" t="s">
        <v>32</v>
      </c>
      <c r="B570" s="1" t="s">
        <v>33</v>
      </c>
      <c r="C570" s="7">
        <v>2012</v>
      </c>
      <c r="D570" s="7" t="s">
        <v>35</v>
      </c>
      <c r="E570" s="1" t="s">
        <v>329</v>
      </c>
      <c r="F570" s="1" t="s">
        <v>304</v>
      </c>
      <c r="H570" s="7">
        <v>2011</v>
      </c>
      <c r="I570" s="1">
        <v>535</v>
      </c>
    </row>
    <row r="571" spans="1:9" hidden="1" x14ac:dyDescent="0.35">
      <c r="A571" s="1" t="s">
        <v>32</v>
      </c>
      <c r="B571" s="1" t="s">
        <v>33</v>
      </c>
      <c r="C571" s="7">
        <v>2012</v>
      </c>
      <c r="D571" s="7" t="s">
        <v>35</v>
      </c>
      <c r="E571" s="1" t="s">
        <v>329</v>
      </c>
      <c r="F571" s="1" t="s">
        <v>305</v>
      </c>
      <c r="H571" s="7">
        <v>2008</v>
      </c>
      <c r="I571" s="1">
        <v>656</v>
      </c>
    </row>
    <row r="572" spans="1:9" hidden="1" x14ac:dyDescent="0.35">
      <c r="A572" s="1" t="s">
        <v>32</v>
      </c>
      <c r="B572" s="1" t="s">
        <v>33</v>
      </c>
      <c r="C572" s="7">
        <v>2012</v>
      </c>
      <c r="D572" s="7" t="s">
        <v>35</v>
      </c>
      <c r="E572" s="1" t="s">
        <v>329</v>
      </c>
      <c r="F572" s="1" t="s">
        <v>305</v>
      </c>
      <c r="H572" s="7">
        <v>2009</v>
      </c>
      <c r="I572" s="1">
        <v>657</v>
      </c>
    </row>
    <row r="573" spans="1:9" hidden="1" x14ac:dyDescent="0.35">
      <c r="A573" s="1" t="s">
        <v>32</v>
      </c>
      <c r="B573" s="1" t="s">
        <v>33</v>
      </c>
      <c r="C573" s="7">
        <v>2012</v>
      </c>
      <c r="D573" s="7" t="s">
        <v>35</v>
      </c>
      <c r="E573" s="1" t="s">
        <v>329</v>
      </c>
      <c r="F573" s="1" t="s">
        <v>305</v>
      </c>
      <c r="H573" s="7">
        <v>2010</v>
      </c>
      <c r="I573" s="1">
        <v>652</v>
      </c>
    </row>
    <row r="574" spans="1:9" hidden="1" x14ac:dyDescent="0.35">
      <c r="A574" s="1" t="s">
        <v>32</v>
      </c>
      <c r="B574" s="1" t="s">
        <v>33</v>
      </c>
      <c r="C574" s="7">
        <v>2012</v>
      </c>
      <c r="D574" s="7" t="s">
        <v>35</v>
      </c>
      <c r="E574" s="1" t="s">
        <v>329</v>
      </c>
      <c r="F574" s="1" t="s">
        <v>305</v>
      </c>
      <c r="H574" s="7">
        <v>2011</v>
      </c>
      <c r="I574" s="1">
        <v>648</v>
      </c>
    </row>
    <row r="575" spans="1:9" hidden="1" x14ac:dyDescent="0.35">
      <c r="A575" s="1" t="s">
        <v>32</v>
      </c>
      <c r="B575" s="1" t="s">
        <v>33</v>
      </c>
      <c r="C575" s="7">
        <v>2012</v>
      </c>
      <c r="D575" s="7" t="s">
        <v>35</v>
      </c>
      <c r="E575" s="1" t="s">
        <v>329</v>
      </c>
      <c r="F575" s="1" t="s">
        <v>330</v>
      </c>
      <c r="H575" s="7">
        <v>2008</v>
      </c>
      <c r="I575" s="1">
        <v>52</v>
      </c>
    </row>
    <row r="576" spans="1:9" hidden="1" x14ac:dyDescent="0.35">
      <c r="A576" s="1" t="s">
        <v>32</v>
      </c>
      <c r="B576" s="1" t="s">
        <v>33</v>
      </c>
      <c r="C576" s="7">
        <v>2012</v>
      </c>
      <c r="D576" s="7" t="s">
        <v>35</v>
      </c>
      <c r="E576" s="1" t="s">
        <v>329</v>
      </c>
      <c r="F576" s="1" t="s">
        <v>330</v>
      </c>
      <c r="H576" s="7">
        <v>2009</v>
      </c>
      <c r="I576" s="1">
        <v>50</v>
      </c>
    </row>
    <row r="577" spans="1:9" hidden="1" x14ac:dyDescent="0.35">
      <c r="A577" s="1" t="s">
        <v>32</v>
      </c>
      <c r="B577" s="1" t="s">
        <v>33</v>
      </c>
      <c r="C577" s="7">
        <v>2012</v>
      </c>
      <c r="D577" s="7" t="s">
        <v>35</v>
      </c>
      <c r="E577" s="1" t="s">
        <v>329</v>
      </c>
      <c r="F577" s="1" t="s">
        <v>330</v>
      </c>
      <c r="H577" s="7">
        <v>2010</v>
      </c>
      <c r="I577" s="1">
        <v>51</v>
      </c>
    </row>
    <row r="578" spans="1:9" hidden="1" x14ac:dyDescent="0.35">
      <c r="A578" s="1" t="s">
        <v>32</v>
      </c>
      <c r="B578" s="1" t="s">
        <v>33</v>
      </c>
      <c r="C578" s="7">
        <v>2012</v>
      </c>
      <c r="D578" s="7" t="s">
        <v>35</v>
      </c>
      <c r="E578" s="1" t="s">
        <v>329</v>
      </c>
      <c r="F578" s="1" t="s">
        <v>330</v>
      </c>
      <c r="H578" s="7">
        <v>2011</v>
      </c>
      <c r="I578" s="1">
        <v>50</v>
      </c>
    </row>
    <row r="579" spans="1:9" hidden="1" x14ac:dyDescent="0.35">
      <c r="A579" s="1" t="s">
        <v>32</v>
      </c>
      <c r="B579" s="1" t="s">
        <v>33</v>
      </c>
      <c r="C579" s="7">
        <v>2012</v>
      </c>
      <c r="D579" s="7" t="s">
        <v>35</v>
      </c>
      <c r="E579" s="1" t="s">
        <v>329</v>
      </c>
      <c r="F579" s="1" t="s">
        <v>306</v>
      </c>
      <c r="H579" s="7">
        <v>2008</v>
      </c>
      <c r="I579" s="1">
        <v>788</v>
      </c>
    </row>
    <row r="580" spans="1:9" hidden="1" x14ac:dyDescent="0.35">
      <c r="A580" s="1" t="s">
        <v>32</v>
      </c>
      <c r="B580" s="1" t="s">
        <v>33</v>
      </c>
      <c r="C580" s="7">
        <v>2012</v>
      </c>
      <c r="D580" s="7" t="s">
        <v>35</v>
      </c>
      <c r="E580" s="1" t="s">
        <v>329</v>
      </c>
      <c r="F580" s="1" t="s">
        <v>306</v>
      </c>
      <c r="H580" s="7">
        <v>2009</v>
      </c>
      <c r="I580" s="1">
        <v>787</v>
      </c>
    </row>
    <row r="581" spans="1:9" hidden="1" x14ac:dyDescent="0.35">
      <c r="A581" s="1" t="s">
        <v>32</v>
      </c>
      <c r="B581" s="1" t="s">
        <v>33</v>
      </c>
      <c r="C581" s="7">
        <v>2012</v>
      </c>
      <c r="D581" s="7" t="s">
        <v>35</v>
      </c>
      <c r="E581" s="1" t="s">
        <v>329</v>
      </c>
      <c r="F581" s="1" t="s">
        <v>306</v>
      </c>
      <c r="H581" s="7">
        <v>2010</v>
      </c>
      <c r="I581" s="1">
        <v>781</v>
      </c>
    </row>
    <row r="582" spans="1:9" hidden="1" x14ac:dyDescent="0.35">
      <c r="A582" s="1" t="s">
        <v>32</v>
      </c>
      <c r="B582" s="1" t="s">
        <v>33</v>
      </c>
      <c r="C582" s="7">
        <v>2012</v>
      </c>
      <c r="D582" s="7" t="s">
        <v>35</v>
      </c>
      <c r="E582" s="1" t="s">
        <v>329</v>
      </c>
      <c r="F582" s="1" t="s">
        <v>306</v>
      </c>
      <c r="H582" s="7">
        <v>2011</v>
      </c>
      <c r="I582" s="1">
        <v>781</v>
      </c>
    </row>
    <row r="583" spans="1:9" hidden="1" x14ac:dyDescent="0.35">
      <c r="A583" s="1" t="s">
        <v>32</v>
      </c>
      <c r="B583" s="1" t="s">
        <v>33</v>
      </c>
      <c r="C583" s="7">
        <v>2012</v>
      </c>
      <c r="D583" s="7" t="s">
        <v>35</v>
      </c>
      <c r="E583" s="1" t="s">
        <v>329</v>
      </c>
      <c r="F583" s="1" t="s">
        <v>307</v>
      </c>
      <c r="H583" s="7">
        <v>2008</v>
      </c>
      <c r="I583" s="1">
        <v>201</v>
      </c>
    </row>
    <row r="584" spans="1:9" hidden="1" x14ac:dyDescent="0.35">
      <c r="A584" s="1" t="s">
        <v>32</v>
      </c>
      <c r="B584" s="1" t="s">
        <v>33</v>
      </c>
      <c r="C584" s="7">
        <v>2012</v>
      </c>
      <c r="D584" s="7" t="s">
        <v>35</v>
      </c>
      <c r="E584" s="1" t="s">
        <v>329</v>
      </c>
      <c r="F584" s="1" t="s">
        <v>307</v>
      </c>
      <c r="H584" s="7">
        <v>2009</v>
      </c>
      <c r="I584" s="1">
        <v>200</v>
      </c>
    </row>
    <row r="585" spans="1:9" hidden="1" x14ac:dyDescent="0.35">
      <c r="A585" s="1" t="s">
        <v>32</v>
      </c>
      <c r="B585" s="1" t="s">
        <v>33</v>
      </c>
      <c r="C585" s="7">
        <v>2012</v>
      </c>
      <c r="D585" s="7" t="s">
        <v>35</v>
      </c>
      <c r="E585" s="1" t="s">
        <v>329</v>
      </c>
      <c r="F585" s="1" t="s">
        <v>307</v>
      </c>
      <c r="H585" s="7">
        <v>2010</v>
      </c>
      <c r="I585" s="1">
        <v>198</v>
      </c>
    </row>
    <row r="586" spans="1:9" hidden="1" x14ac:dyDescent="0.35">
      <c r="A586" s="1" t="s">
        <v>32</v>
      </c>
      <c r="B586" s="1" t="s">
        <v>33</v>
      </c>
      <c r="C586" s="7">
        <v>2012</v>
      </c>
      <c r="D586" s="7" t="s">
        <v>35</v>
      </c>
      <c r="E586" s="1" t="s">
        <v>329</v>
      </c>
      <c r="F586" s="1" t="s">
        <v>307</v>
      </c>
      <c r="H586" s="7">
        <v>2011</v>
      </c>
      <c r="I586" s="1">
        <v>190</v>
      </c>
    </row>
    <row r="587" spans="1:9" hidden="1" x14ac:dyDescent="0.35">
      <c r="A587" s="1" t="s">
        <v>32</v>
      </c>
      <c r="B587" s="1" t="s">
        <v>33</v>
      </c>
      <c r="C587" s="7">
        <v>2012</v>
      </c>
      <c r="D587" s="7" t="s">
        <v>35</v>
      </c>
      <c r="E587" s="1" t="s">
        <v>329</v>
      </c>
      <c r="F587" s="1" t="s">
        <v>300</v>
      </c>
      <c r="H587" s="7">
        <v>2008</v>
      </c>
      <c r="I587" s="1">
        <v>10117</v>
      </c>
    </row>
    <row r="588" spans="1:9" hidden="1" x14ac:dyDescent="0.35">
      <c r="A588" s="1" t="s">
        <v>32</v>
      </c>
      <c r="B588" s="1" t="s">
        <v>33</v>
      </c>
      <c r="C588" s="7">
        <v>2012</v>
      </c>
      <c r="D588" s="7" t="s">
        <v>35</v>
      </c>
      <c r="E588" s="1" t="s">
        <v>329</v>
      </c>
      <c r="F588" s="1" t="s">
        <v>300</v>
      </c>
      <c r="H588" s="7">
        <v>2009</v>
      </c>
      <c r="I588" s="1">
        <v>10050</v>
      </c>
    </row>
    <row r="589" spans="1:9" hidden="1" x14ac:dyDescent="0.35">
      <c r="A589" s="1" t="s">
        <v>32</v>
      </c>
      <c r="B589" s="1" t="s">
        <v>33</v>
      </c>
      <c r="C589" s="7">
        <v>2012</v>
      </c>
      <c r="D589" s="7" t="s">
        <v>35</v>
      </c>
      <c r="E589" s="1" t="s">
        <v>329</v>
      </c>
      <c r="F589" s="1" t="s">
        <v>300</v>
      </c>
      <c r="H589" s="7">
        <v>2010</v>
      </c>
      <c r="I589" s="1">
        <v>9947</v>
      </c>
    </row>
    <row r="590" spans="1:9" hidden="1" x14ac:dyDescent="0.35">
      <c r="A590" s="1" t="s">
        <v>32</v>
      </c>
      <c r="B590" s="1" t="s">
        <v>33</v>
      </c>
      <c r="C590" s="7">
        <v>2012</v>
      </c>
      <c r="D590" s="7" t="s">
        <v>35</v>
      </c>
      <c r="E590" s="1" t="s">
        <v>329</v>
      </c>
      <c r="F590" s="1" t="s">
        <v>300</v>
      </c>
      <c r="H590" s="7">
        <v>2011</v>
      </c>
      <c r="I590" s="1">
        <v>9884</v>
      </c>
    </row>
    <row r="591" spans="1:9" hidden="1" x14ac:dyDescent="0.35">
      <c r="A591" s="1" t="s">
        <v>32</v>
      </c>
      <c r="B591" s="1" t="s">
        <v>33</v>
      </c>
      <c r="C591" s="7">
        <v>2012</v>
      </c>
      <c r="D591" s="7" t="s">
        <v>35</v>
      </c>
      <c r="E591" s="1" t="s">
        <v>329</v>
      </c>
      <c r="F591" s="1" t="s">
        <v>308</v>
      </c>
      <c r="H591" s="7">
        <v>2008</v>
      </c>
      <c r="I591" s="1">
        <v>366</v>
      </c>
    </row>
    <row r="592" spans="1:9" hidden="1" x14ac:dyDescent="0.35">
      <c r="A592" s="1" t="s">
        <v>32</v>
      </c>
      <c r="B592" s="1" t="s">
        <v>33</v>
      </c>
      <c r="C592" s="7">
        <v>2012</v>
      </c>
      <c r="D592" s="7" t="s">
        <v>35</v>
      </c>
      <c r="E592" s="1" t="s">
        <v>329</v>
      </c>
      <c r="F592" s="1" t="s">
        <v>308</v>
      </c>
      <c r="H592" s="7">
        <v>2009</v>
      </c>
      <c r="I592" s="1">
        <v>365</v>
      </c>
    </row>
    <row r="593" spans="1:9" hidden="1" x14ac:dyDescent="0.35">
      <c r="A593" s="1" t="s">
        <v>32</v>
      </c>
      <c r="B593" s="1" t="s">
        <v>33</v>
      </c>
      <c r="C593" s="7">
        <v>2012</v>
      </c>
      <c r="D593" s="7" t="s">
        <v>35</v>
      </c>
      <c r="E593" s="1" t="s">
        <v>329</v>
      </c>
      <c r="F593" s="1" t="s">
        <v>308</v>
      </c>
      <c r="H593" s="7">
        <v>2010</v>
      </c>
      <c r="I593" s="1">
        <v>364</v>
      </c>
    </row>
    <row r="594" spans="1:9" hidden="1" x14ac:dyDescent="0.35">
      <c r="A594" s="1" t="s">
        <v>32</v>
      </c>
      <c r="B594" s="1" t="s">
        <v>33</v>
      </c>
      <c r="C594" s="7">
        <v>2012</v>
      </c>
      <c r="D594" s="7" t="s">
        <v>35</v>
      </c>
      <c r="E594" s="1" t="s">
        <v>329</v>
      </c>
      <c r="F594" s="1" t="s">
        <v>308</v>
      </c>
      <c r="H594" s="7">
        <v>2011</v>
      </c>
      <c r="I594" s="1">
        <v>363</v>
      </c>
    </row>
    <row r="595" spans="1:9" hidden="1" x14ac:dyDescent="0.35">
      <c r="A595" s="1" t="s">
        <v>32</v>
      </c>
      <c r="B595" s="1" t="s">
        <v>33</v>
      </c>
      <c r="C595" s="7">
        <v>2012</v>
      </c>
      <c r="D595" s="7" t="s">
        <v>35</v>
      </c>
      <c r="E595" s="1" t="s">
        <v>329</v>
      </c>
      <c r="F595" s="1" t="s">
        <v>311</v>
      </c>
      <c r="H595" s="7">
        <v>2008</v>
      </c>
      <c r="I595" s="1">
        <v>1431</v>
      </c>
    </row>
    <row r="596" spans="1:9" hidden="1" x14ac:dyDescent="0.35">
      <c r="A596" s="1" t="s">
        <v>32</v>
      </c>
      <c r="B596" s="1" t="s">
        <v>33</v>
      </c>
      <c r="C596" s="7">
        <v>2012</v>
      </c>
      <c r="D596" s="7" t="s">
        <v>35</v>
      </c>
      <c r="E596" s="1" t="s">
        <v>329</v>
      </c>
      <c r="F596" s="1" t="s">
        <v>311</v>
      </c>
      <c r="H596" s="7">
        <v>2009</v>
      </c>
      <c r="I596" s="1">
        <v>1435</v>
      </c>
    </row>
    <row r="597" spans="1:9" hidden="1" x14ac:dyDescent="0.35">
      <c r="A597" s="1" t="s">
        <v>32</v>
      </c>
      <c r="B597" s="1" t="s">
        <v>33</v>
      </c>
      <c r="C597" s="7">
        <v>2012</v>
      </c>
      <c r="D597" s="7" t="s">
        <v>35</v>
      </c>
      <c r="E597" s="1" t="s">
        <v>329</v>
      </c>
      <c r="F597" s="1" t="s">
        <v>311</v>
      </c>
      <c r="H597" s="7">
        <v>2010</v>
      </c>
      <c r="I597" s="1">
        <v>1431</v>
      </c>
    </row>
    <row r="598" spans="1:9" hidden="1" x14ac:dyDescent="0.35">
      <c r="A598" s="1" t="s">
        <v>32</v>
      </c>
      <c r="B598" s="1" t="s">
        <v>33</v>
      </c>
      <c r="C598" s="7">
        <v>2012</v>
      </c>
      <c r="D598" s="7" t="s">
        <v>35</v>
      </c>
      <c r="E598" s="1" t="s">
        <v>329</v>
      </c>
      <c r="F598" s="1" t="s">
        <v>311</v>
      </c>
      <c r="H598" s="7">
        <v>2011</v>
      </c>
      <c r="I598" s="1">
        <v>1430</v>
      </c>
    </row>
    <row r="599" spans="1:9" hidden="1" x14ac:dyDescent="0.35">
      <c r="A599" s="1" t="s">
        <v>32</v>
      </c>
      <c r="B599" s="1" t="s">
        <v>33</v>
      </c>
      <c r="C599" s="7">
        <v>2012</v>
      </c>
      <c r="D599" s="7" t="s">
        <v>35</v>
      </c>
      <c r="E599" s="1" t="s">
        <v>329</v>
      </c>
      <c r="F599" s="1" t="s">
        <v>312</v>
      </c>
      <c r="H599" s="7">
        <v>2008</v>
      </c>
      <c r="I599" s="1">
        <v>330</v>
      </c>
    </row>
    <row r="600" spans="1:9" hidden="1" x14ac:dyDescent="0.35">
      <c r="A600" s="1" t="s">
        <v>32</v>
      </c>
      <c r="B600" s="1" t="s">
        <v>33</v>
      </c>
      <c r="C600" s="7">
        <v>2012</v>
      </c>
      <c r="D600" s="7" t="s">
        <v>35</v>
      </c>
      <c r="E600" s="1" t="s">
        <v>329</v>
      </c>
      <c r="F600" s="1" t="s">
        <v>312</v>
      </c>
      <c r="H600" s="7">
        <v>2009</v>
      </c>
      <c r="I600" s="1">
        <v>330</v>
      </c>
    </row>
    <row r="601" spans="1:9" hidden="1" x14ac:dyDescent="0.35">
      <c r="A601" s="1" t="s">
        <v>32</v>
      </c>
      <c r="B601" s="1" t="s">
        <v>33</v>
      </c>
      <c r="C601" s="7">
        <v>2012</v>
      </c>
      <c r="D601" s="7" t="s">
        <v>35</v>
      </c>
      <c r="E601" s="1" t="s">
        <v>329</v>
      </c>
      <c r="F601" s="1" t="s">
        <v>312</v>
      </c>
      <c r="H601" s="7">
        <v>2010</v>
      </c>
      <c r="I601" s="1">
        <v>331</v>
      </c>
    </row>
    <row r="602" spans="1:9" hidden="1" x14ac:dyDescent="0.35">
      <c r="A602" s="1" t="s">
        <v>32</v>
      </c>
      <c r="B602" s="1" t="s">
        <v>33</v>
      </c>
      <c r="C602" s="7">
        <v>2012</v>
      </c>
      <c r="D602" s="7" t="s">
        <v>35</v>
      </c>
      <c r="E602" s="1" t="s">
        <v>329</v>
      </c>
      <c r="F602" s="1" t="s">
        <v>312</v>
      </c>
      <c r="H602" s="7">
        <v>2011</v>
      </c>
      <c r="I602" s="1">
        <v>331</v>
      </c>
    </row>
    <row r="603" spans="1:9" hidden="1" x14ac:dyDescent="0.35">
      <c r="A603" s="1" t="s">
        <v>32</v>
      </c>
      <c r="B603" s="1" t="s">
        <v>33</v>
      </c>
      <c r="C603" s="7">
        <v>2012</v>
      </c>
      <c r="D603" s="7" t="s">
        <v>35</v>
      </c>
      <c r="E603" s="1" t="s">
        <v>329</v>
      </c>
      <c r="F603" s="1" t="s">
        <v>309</v>
      </c>
      <c r="H603" s="7">
        <v>2008</v>
      </c>
      <c r="I603" s="1">
        <v>1004</v>
      </c>
    </row>
    <row r="604" spans="1:9" hidden="1" x14ac:dyDescent="0.35">
      <c r="A604" s="1" t="s">
        <v>32</v>
      </c>
      <c r="B604" s="1" t="s">
        <v>33</v>
      </c>
      <c r="C604" s="7">
        <v>2012</v>
      </c>
      <c r="D604" s="7" t="s">
        <v>35</v>
      </c>
      <c r="E604" s="1" t="s">
        <v>329</v>
      </c>
      <c r="F604" s="1" t="s">
        <v>309</v>
      </c>
      <c r="H604" s="7">
        <v>2009</v>
      </c>
      <c r="I604" s="1">
        <v>1004</v>
      </c>
    </row>
    <row r="605" spans="1:9" hidden="1" x14ac:dyDescent="0.35">
      <c r="A605" s="1" t="s">
        <v>32</v>
      </c>
      <c r="B605" s="1" t="s">
        <v>33</v>
      </c>
      <c r="C605" s="7">
        <v>2012</v>
      </c>
      <c r="D605" s="7" t="s">
        <v>35</v>
      </c>
      <c r="E605" s="1" t="s">
        <v>329</v>
      </c>
      <c r="F605" s="1" t="s">
        <v>309</v>
      </c>
      <c r="H605" s="7">
        <v>2010</v>
      </c>
      <c r="I605" s="1">
        <v>1002</v>
      </c>
    </row>
    <row r="606" spans="1:9" hidden="1" x14ac:dyDescent="0.35">
      <c r="A606" s="1" t="s">
        <v>32</v>
      </c>
      <c r="B606" s="1" t="s">
        <v>33</v>
      </c>
      <c r="C606" s="7">
        <v>2012</v>
      </c>
      <c r="D606" s="7" t="s">
        <v>35</v>
      </c>
      <c r="E606" s="1" t="s">
        <v>329</v>
      </c>
      <c r="F606" s="1" t="s">
        <v>309</v>
      </c>
      <c r="H606" s="7">
        <v>2011</v>
      </c>
      <c r="I606" s="1">
        <v>1001</v>
      </c>
    </row>
    <row r="607" spans="1:9" hidden="1" x14ac:dyDescent="0.35">
      <c r="A607" s="1" t="s">
        <v>32</v>
      </c>
      <c r="B607" s="1" t="s">
        <v>33</v>
      </c>
      <c r="C607" s="7">
        <v>2012</v>
      </c>
      <c r="D607" s="7" t="s">
        <v>35</v>
      </c>
      <c r="E607" s="1" t="s">
        <v>329</v>
      </c>
      <c r="F607" s="1" t="s">
        <v>313</v>
      </c>
      <c r="H607" s="7">
        <v>2008</v>
      </c>
      <c r="I607" s="1">
        <v>882</v>
      </c>
    </row>
    <row r="608" spans="1:9" hidden="1" x14ac:dyDescent="0.35">
      <c r="A608" s="1" t="s">
        <v>32</v>
      </c>
      <c r="B608" s="1" t="s">
        <v>33</v>
      </c>
      <c r="C608" s="7">
        <v>2012</v>
      </c>
      <c r="D608" s="7" t="s">
        <v>35</v>
      </c>
      <c r="E608" s="1" t="s">
        <v>329</v>
      </c>
      <c r="F608" s="1" t="s">
        <v>313</v>
      </c>
      <c r="H608" s="7">
        <v>2009</v>
      </c>
      <c r="I608" s="1">
        <v>881</v>
      </c>
    </row>
    <row r="609" spans="1:9" hidden="1" x14ac:dyDescent="0.35">
      <c r="A609" s="1" t="s">
        <v>32</v>
      </c>
      <c r="B609" s="1" t="s">
        <v>33</v>
      </c>
      <c r="C609" s="7">
        <v>2012</v>
      </c>
      <c r="D609" s="7" t="s">
        <v>35</v>
      </c>
      <c r="E609" s="1" t="s">
        <v>329</v>
      </c>
      <c r="F609" s="1" t="s">
        <v>313</v>
      </c>
      <c r="H609" s="7">
        <v>2010</v>
      </c>
      <c r="I609" s="1">
        <v>880</v>
      </c>
    </row>
    <row r="610" spans="1:9" hidden="1" x14ac:dyDescent="0.35">
      <c r="A610" s="1" t="s">
        <v>32</v>
      </c>
      <c r="B610" s="1" t="s">
        <v>33</v>
      </c>
      <c r="C610" s="7">
        <v>2012</v>
      </c>
      <c r="D610" s="7" t="s">
        <v>35</v>
      </c>
      <c r="E610" s="1" t="s">
        <v>329</v>
      </c>
      <c r="F610" s="1" t="s">
        <v>313</v>
      </c>
      <c r="H610" s="7">
        <v>2011</v>
      </c>
      <c r="I610" s="1">
        <v>879</v>
      </c>
    </row>
    <row r="611" spans="1:9" hidden="1" x14ac:dyDescent="0.35">
      <c r="A611" s="1" t="s">
        <v>32</v>
      </c>
      <c r="B611" s="1" t="s">
        <v>33</v>
      </c>
      <c r="C611" s="7">
        <v>2012</v>
      </c>
      <c r="D611" s="7" t="s">
        <v>35</v>
      </c>
      <c r="E611" s="1" t="s">
        <v>329</v>
      </c>
      <c r="F611" s="1" t="s">
        <v>314</v>
      </c>
      <c r="H611" s="7">
        <v>2008</v>
      </c>
      <c r="I611" s="1">
        <v>2149</v>
      </c>
    </row>
    <row r="612" spans="1:9" hidden="1" x14ac:dyDescent="0.35">
      <c r="A612" s="1" t="s">
        <v>32</v>
      </c>
      <c r="B612" s="1" t="s">
        <v>33</v>
      </c>
      <c r="C612" s="7">
        <v>2012</v>
      </c>
      <c r="D612" s="7" t="s">
        <v>35</v>
      </c>
      <c r="E612" s="1" t="s">
        <v>329</v>
      </c>
      <c r="F612" s="1" t="s">
        <v>314</v>
      </c>
      <c r="H612" s="7">
        <v>2009</v>
      </c>
      <c r="I612" s="1">
        <v>2154</v>
      </c>
    </row>
    <row r="613" spans="1:9" hidden="1" x14ac:dyDescent="0.35">
      <c r="A613" s="1" t="s">
        <v>32</v>
      </c>
      <c r="B613" s="1" t="s">
        <v>33</v>
      </c>
      <c r="C613" s="7">
        <v>2012</v>
      </c>
      <c r="D613" s="7" t="s">
        <v>35</v>
      </c>
      <c r="E613" s="1" t="s">
        <v>329</v>
      </c>
      <c r="F613" s="1" t="s">
        <v>314</v>
      </c>
      <c r="H613" s="7">
        <v>2010</v>
      </c>
      <c r="I613" s="1">
        <v>2100</v>
      </c>
    </row>
    <row r="614" spans="1:9" hidden="1" x14ac:dyDescent="0.35">
      <c r="A614" s="1" t="s">
        <v>32</v>
      </c>
      <c r="B614" s="1" t="s">
        <v>33</v>
      </c>
      <c r="C614" s="7">
        <v>2012</v>
      </c>
      <c r="D614" s="7" t="s">
        <v>35</v>
      </c>
      <c r="E614" s="1" t="s">
        <v>329</v>
      </c>
      <c r="F614" s="1" t="s">
        <v>314</v>
      </c>
      <c r="H614" s="7">
        <v>2011</v>
      </c>
      <c r="I614" s="1">
        <v>2083</v>
      </c>
    </row>
    <row r="615" spans="1:9" hidden="1" x14ac:dyDescent="0.35">
      <c r="A615" s="1" t="s">
        <v>32</v>
      </c>
      <c r="B615" s="1" t="s">
        <v>33</v>
      </c>
      <c r="C615" s="7">
        <v>2012</v>
      </c>
      <c r="D615" s="7" t="s">
        <v>35</v>
      </c>
      <c r="E615" s="1" t="s">
        <v>329</v>
      </c>
      <c r="F615" s="1" t="s">
        <v>310</v>
      </c>
      <c r="H615" s="7">
        <v>2008</v>
      </c>
      <c r="I615" s="1">
        <v>2268</v>
      </c>
    </row>
    <row r="616" spans="1:9" hidden="1" x14ac:dyDescent="0.35">
      <c r="A616" s="1" t="s">
        <v>32</v>
      </c>
      <c r="B616" s="1" t="s">
        <v>33</v>
      </c>
      <c r="C616" s="7">
        <v>2012</v>
      </c>
      <c r="D616" s="7" t="s">
        <v>35</v>
      </c>
      <c r="E616" s="1" t="s">
        <v>329</v>
      </c>
      <c r="F616" s="1" t="s">
        <v>310</v>
      </c>
      <c r="H616" s="7">
        <v>2009</v>
      </c>
      <c r="I616" s="1">
        <v>2268</v>
      </c>
    </row>
    <row r="617" spans="1:9" hidden="1" x14ac:dyDescent="0.35">
      <c r="A617" s="1" t="s">
        <v>32</v>
      </c>
      <c r="B617" s="1" t="s">
        <v>33</v>
      </c>
      <c r="C617" s="7">
        <v>2012</v>
      </c>
      <c r="D617" s="7" t="s">
        <v>35</v>
      </c>
      <c r="E617" s="1" t="s">
        <v>329</v>
      </c>
      <c r="F617" s="1" t="s">
        <v>310</v>
      </c>
      <c r="H617" s="7">
        <v>2010</v>
      </c>
      <c r="I617" s="1">
        <v>2267</v>
      </c>
    </row>
    <row r="618" spans="1:9" hidden="1" x14ac:dyDescent="0.35">
      <c r="A618" s="1" t="s">
        <v>32</v>
      </c>
      <c r="B618" s="1" t="s">
        <v>33</v>
      </c>
      <c r="C618" s="7">
        <v>2012</v>
      </c>
      <c r="D618" s="7" t="s">
        <v>35</v>
      </c>
      <c r="E618" s="1" t="s">
        <v>329</v>
      </c>
      <c r="F618" s="1" t="s">
        <v>310</v>
      </c>
      <c r="H618" s="7">
        <v>2011</v>
      </c>
      <c r="I618" s="1">
        <v>2265</v>
      </c>
    </row>
    <row r="619" spans="1:9" hidden="1" x14ac:dyDescent="0.35">
      <c r="A619" s="1" t="s">
        <v>32</v>
      </c>
      <c r="B619" s="1" t="s">
        <v>33</v>
      </c>
      <c r="C619" s="7">
        <v>2012</v>
      </c>
      <c r="D619" s="7" t="s">
        <v>35</v>
      </c>
      <c r="E619" s="1" t="s">
        <v>329</v>
      </c>
      <c r="F619" s="1" t="s">
        <v>315</v>
      </c>
      <c r="H619" s="7">
        <v>2008</v>
      </c>
      <c r="I619" s="1">
        <v>331</v>
      </c>
    </row>
    <row r="620" spans="1:9" hidden="1" x14ac:dyDescent="0.35">
      <c r="A620" s="1" t="s">
        <v>32</v>
      </c>
      <c r="B620" s="1" t="s">
        <v>33</v>
      </c>
      <c r="C620" s="7">
        <v>2012</v>
      </c>
      <c r="D620" s="7" t="s">
        <v>35</v>
      </c>
      <c r="E620" s="1" t="s">
        <v>329</v>
      </c>
      <c r="F620" s="1" t="s">
        <v>315</v>
      </c>
      <c r="H620" s="7">
        <v>2009</v>
      </c>
      <c r="I620" s="1">
        <v>331</v>
      </c>
    </row>
    <row r="621" spans="1:9" hidden="1" x14ac:dyDescent="0.35">
      <c r="A621" s="1" t="s">
        <v>32</v>
      </c>
      <c r="B621" s="1" t="s">
        <v>33</v>
      </c>
      <c r="C621" s="7">
        <v>2012</v>
      </c>
      <c r="D621" s="7" t="s">
        <v>35</v>
      </c>
      <c r="E621" s="1" t="s">
        <v>329</v>
      </c>
      <c r="F621" s="1" t="s">
        <v>315</v>
      </c>
      <c r="H621" s="7">
        <v>2010</v>
      </c>
      <c r="I621" s="1">
        <v>332</v>
      </c>
    </row>
    <row r="622" spans="1:9" hidden="1" x14ac:dyDescent="0.35">
      <c r="A622" s="1" t="s">
        <v>32</v>
      </c>
      <c r="B622" s="1" t="s">
        <v>33</v>
      </c>
      <c r="C622" s="7">
        <v>2012</v>
      </c>
      <c r="D622" s="7" t="s">
        <v>35</v>
      </c>
      <c r="E622" s="1" t="s">
        <v>329</v>
      </c>
      <c r="F622" s="1" t="s">
        <v>315</v>
      </c>
      <c r="H622" s="7">
        <v>2011</v>
      </c>
      <c r="I622" s="1">
        <v>334</v>
      </c>
    </row>
    <row r="623" spans="1:9" hidden="1" x14ac:dyDescent="0.35">
      <c r="A623" s="1" t="s">
        <v>32</v>
      </c>
      <c r="B623" s="1" t="s">
        <v>33</v>
      </c>
      <c r="C623" s="7">
        <v>2013</v>
      </c>
      <c r="D623" s="7" t="s">
        <v>35</v>
      </c>
      <c r="E623" s="1" t="s">
        <v>320</v>
      </c>
      <c r="F623" s="1" t="s">
        <v>321</v>
      </c>
      <c r="H623" s="7">
        <v>2012</v>
      </c>
      <c r="I623" s="1">
        <v>20005</v>
      </c>
    </row>
    <row r="624" spans="1:9" x14ac:dyDescent="0.35">
      <c r="A624" s="1" t="s">
        <v>32</v>
      </c>
      <c r="B624" s="1" t="s">
        <v>33</v>
      </c>
      <c r="C624" s="7">
        <v>2013</v>
      </c>
      <c r="D624" s="7" t="s">
        <v>35</v>
      </c>
      <c r="E624" s="1" t="s">
        <v>320</v>
      </c>
      <c r="F624" s="1" t="s">
        <v>322</v>
      </c>
      <c r="H624" s="7">
        <v>2012</v>
      </c>
      <c r="I624" s="1">
        <v>1293</v>
      </c>
    </row>
    <row r="625" spans="1:9" hidden="1" x14ac:dyDescent="0.35">
      <c r="A625" s="1" t="s">
        <v>32</v>
      </c>
      <c r="B625" s="1" t="s">
        <v>33</v>
      </c>
      <c r="C625" s="7">
        <v>2013</v>
      </c>
      <c r="D625" s="7" t="s">
        <v>35</v>
      </c>
      <c r="E625" s="1" t="s">
        <v>320</v>
      </c>
      <c r="F625" s="1" t="s">
        <v>323</v>
      </c>
      <c r="H625" s="7">
        <v>2012</v>
      </c>
      <c r="I625" s="1">
        <v>63</v>
      </c>
    </row>
    <row r="626" spans="1:9" hidden="1" x14ac:dyDescent="0.35">
      <c r="A626" s="1" t="s">
        <v>32</v>
      </c>
      <c r="B626" s="1" t="s">
        <v>33</v>
      </c>
      <c r="C626" s="7">
        <v>2013</v>
      </c>
      <c r="D626" s="7" t="s">
        <v>35</v>
      </c>
      <c r="E626" s="1" t="s">
        <v>320</v>
      </c>
      <c r="F626" s="1" t="s">
        <v>324</v>
      </c>
      <c r="H626" s="7">
        <v>2012</v>
      </c>
      <c r="I626" s="1">
        <v>133</v>
      </c>
    </row>
    <row r="627" spans="1:9" hidden="1" x14ac:dyDescent="0.35">
      <c r="A627" s="1" t="s">
        <v>32</v>
      </c>
      <c r="B627" s="1" t="s">
        <v>33</v>
      </c>
      <c r="C627" s="7">
        <v>2013</v>
      </c>
      <c r="D627" s="7" t="s">
        <v>35</v>
      </c>
      <c r="E627" s="1" t="s">
        <v>320</v>
      </c>
      <c r="F627" s="1" t="s">
        <v>325</v>
      </c>
      <c r="H627" s="7">
        <v>2012</v>
      </c>
      <c r="I627" s="1">
        <v>4</v>
      </c>
    </row>
    <row r="628" spans="1:9" hidden="1" x14ac:dyDescent="0.35">
      <c r="A628" s="1" t="s">
        <v>32</v>
      </c>
      <c r="B628" s="1" t="s">
        <v>33</v>
      </c>
      <c r="C628" s="7">
        <v>2013</v>
      </c>
      <c r="D628" s="7" t="s">
        <v>35</v>
      </c>
      <c r="E628" s="1" t="s">
        <v>326</v>
      </c>
      <c r="F628" s="1" t="s">
        <v>327</v>
      </c>
      <c r="H628" s="7">
        <v>2012</v>
      </c>
      <c r="I628" s="1">
        <v>8590</v>
      </c>
    </row>
    <row r="629" spans="1:9" hidden="1" x14ac:dyDescent="0.35">
      <c r="A629" s="1" t="s">
        <v>32</v>
      </c>
      <c r="B629" s="1" t="s">
        <v>33</v>
      </c>
      <c r="C629" s="7">
        <v>2013</v>
      </c>
      <c r="D629" s="7" t="s">
        <v>35</v>
      </c>
      <c r="E629" s="1" t="s">
        <v>326</v>
      </c>
      <c r="F629" s="1" t="s">
        <v>328</v>
      </c>
      <c r="H629" s="7">
        <v>2012</v>
      </c>
      <c r="I629" s="1">
        <v>12908</v>
      </c>
    </row>
    <row r="630" spans="1:9" hidden="1" x14ac:dyDescent="0.35">
      <c r="A630" s="1" t="s">
        <v>32</v>
      </c>
      <c r="B630" s="1" t="s">
        <v>33</v>
      </c>
      <c r="C630" s="7">
        <v>2013</v>
      </c>
      <c r="D630" s="7" t="s">
        <v>35</v>
      </c>
      <c r="E630" s="1" t="s">
        <v>329</v>
      </c>
      <c r="F630" s="1" t="s">
        <v>300</v>
      </c>
      <c r="H630" s="7">
        <v>2012</v>
      </c>
      <c r="I630" s="1">
        <v>9830</v>
      </c>
    </row>
    <row r="631" spans="1:9" hidden="1" x14ac:dyDescent="0.35">
      <c r="A631" s="1" t="s">
        <v>32</v>
      </c>
      <c r="B631" s="1" t="s">
        <v>33</v>
      </c>
      <c r="C631" s="7">
        <v>2013</v>
      </c>
      <c r="D631" s="7" t="s">
        <v>35</v>
      </c>
      <c r="E631" s="1" t="s">
        <v>329</v>
      </c>
      <c r="F631" s="1" t="s">
        <v>310</v>
      </c>
      <c r="H631" s="7">
        <v>2012</v>
      </c>
      <c r="I631" s="1">
        <v>2267</v>
      </c>
    </row>
    <row r="632" spans="1:9" hidden="1" x14ac:dyDescent="0.35">
      <c r="A632" s="1" t="s">
        <v>32</v>
      </c>
      <c r="B632" s="1" t="s">
        <v>33</v>
      </c>
      <c r="C632" s="7">
        <v>2013</v>
      </c>
      <c r="D632" s="7" t="s">
        <v>35</v>
      </c>
      <c r="E632" s="1" t="s">
        <v>329</v>
      </c>
      <c r="F632" s="1" t="s">
        <v>304</v>
      </c>
      <c r="H632" s="7">
        <v>2012</v>
      </c>
      <c r="I632" s="1">
        <v>533</v>
      </c>
    </row>
    <row r="633" spans="1:9" hidden="1" x14ac:dyDescent="0.35">
      <c r="A633" s="1" t="s">
        <v>32</v>
      </c>
      <c r="B633" s="1" t="s">
        <v>33</v>
      </c>
      <c r="C633" s="7">
        <v>2013</v>
      </c>
      <c r="D633" s="7" t="s">
        <v>35</v>
      </c>
      <c r="E633" s="1" t="s">
        <v>329</v>
      </c>
      <c r="F633" s="1" t="s">
        <v>309</v>
      </c>
      <c r="H633" s="7">
        <v>2012</v>
      </c>
      <c r="I633" s="1">
        <v>1000</v>
      </c>
    </row>
    <row r="634" spans="1:9" hidden="1" x14ac:dyDescent="0.35">
      <c r="A634" s="1" t="s">
        <v>32</v>
      </c>
      <c r="B634" s="1" t="s">
        <v>33</v>
      </c>
      <c r="C634" s="7">
        <v>2013</v>
      </c>
      <c r="D634" s="7" t="s">
        <v>35</v>
      </c>
      <c r="E634" s="1" t="s">
        <v>329</v>
      </c>
      <c r="F634" s="1" t="s">
        <v>306</v>
      </c>
      <c r="H634" s="7">
        <v>2012</v>
      </c>
      <c r="I634" s="1">
        <v>779</v>
      </c>
    </row>
    <row r="635" spans="1:9" hidden="1" x14ac:dyDescent="0.35">
      <c r="A635" s="1" t="s">
        <v>32</v>
      </c>
      <c r="B635" s="1" t="s">
        <v>33</v>
      </c>
      <c r="C635" s="7">
        <v>2013</v>
      </c>
      <c r="D635" s="7" t="s">
        <v>35</v>
      </c>
      <c r="E635" s="1" t="s">
        <v>329</v>
      </c>
      <c r="F635" s="1" t="s">
        <v>302</v>
      </c>
      <c r="H635" s="7">
        <v>2012</v>
      </c>
      <c r="I635" s="1">
        <v>365</v>
      </c>
    </row>
    <row r="636" spans="1:9" hidden="1" x14ac:dyDescent="0.35">
      <c r="A636" s="1" t="s">
        <v>32</v>
      </c>
      <c r="B636" s="1" t="s">
        <v>33</v>
      </c>
      <c r="C636" s="7">
        <v>2013</v>
      </c>
      <c r="D636" s="7" t="s">
        <v>35</v>
      </c>
      <c r="E636" s="1" t="s">
        <v>329</v>
      </c>
      <c r="F636" s="1" t="s">
        <v>308</v>
      </c>
      <c r="H636" s="7">
        <v>2012</v>
      </c>
      <c r="I636" s="1">
        <v>364</v>
      </c>
    </row>
    <row r="637" spans="1:9" hidden="1" x14ac:dyDescent="0.35">
      <c r="A637" s="1" t="s">
        <v>32</v>
      </c>
      <c r="B637" s="1" t="s">
        <v>33</v>
      </c>
      <c r="C637" s="7">
        <v>2013</v>
      </c>
      <c r="D637" s="7" t="s">
        <v>35</v>
      </c>
      <c r="E637" s="1" t="s">
        <v>329</v>
      </c>
      <c r="F637" s="1" t="s">
        <v>305</v>
      </c>
      <c r="H637" s="7">
        <v>2012</v>
      </c>
      <c r="I637" s="1">
        <v>645</v>
      </c>
    </row>
    <row r="638" spans="1:9" hidden="1" x14ac:dyDescent="0.35">
      <c r="A638" s="1" t="s">
        <v>32</v>
      </c>
      <c r="B638" s="1" t="s">
        <v>33</v>
      </c>
      <c r="C638" s="7">
        <v>2013</v>
      </c>
      <c r="D638" s="7" t="s">
        <v>35</v>
      </c>
      <c r="E638" s="1" t="s">
        <v>329</v>
      </c>
      <c r="F638" s="1" t="s">
        <v>307</v>
      </c>
      <c r="H638" s="7">
        <v>2012</v>
      </c>
      <c r="I638" s="1">
        <v>189</v>
      </c>
    </row>
    <row r="639" spans="1:9" hidden="1" x14ac:dyDescent="0.35">
      <c r="A639" s="1" t="s">
        <v>32</v>
      </c>
      <c r="B639" s="1" t="s">
        <v>33</v>
      </c>
      <c r="C639" s="7">
        <v>2013</v>
      </c>
      <c r="D639" s="7" t="s">
        <v>35</v>
      </c>
      <c r="E639" s="1" t="s">
        <v>329</v>
      </c>
      <c r="F639" s="1" t="s">
        <v>314</v>
      </c>
      <c r="H639" s="7">
        <v>2012</v>
      </c>
      <c r="I639" s="1">
        <v>2076</v>
      </c>
    </row>
    <row r="640" spans="1:9" hidden="1" x14ac:dyDescent="0.35">
      <c r="A640" s="1" t="s">
        <v>32</v>
      </c>
      <c r="B640" s="1" t="s">
        <v>33</v>
      </c>
      <c r="C640" s="7">
        <v>2013</v>
      </c>
      <c r="D640" s="7" t="s">
        <v>35</v>
      </c>
      <c r="E640" s="1" t="s">
        <v>329</v>
      </c>
      <c r="F640" s="1" t="s">
        <v>311</v>
      </c>
      <c r="H640" s="7">
        <v>2012</v>
      </c>
      <c r="I640" s="1">
        <v>1427</v>
      </c>
    </row>
    <row r="641" spans="1:9" hidden="1" x14ac:dyDescent="0.35">
      <c r="A641" s="1" t="s">
        <v>32</v>
      </c>
      <c r="B641" s="1" t="s">
        <v>33</v>
      </c>
      <c r="C641" s="7">
        <v>2013</v>
      </c>
      <c r="D641" s="7" t="s">
        <v>35</v>
      </c>
      <c r="E641" s="1" t="s">
        <v>329</v>
      </c>
      <c r="F641" s="1" t="s">
        <v>313</v>
      </c>
      <c r="H641" s="7">
        <v>2012</v>
      </c>
      <c r="I641" s="1">
        <v>870</v>
      </c>
    </row>
    <row r="642" spans="1:9" hidden="1" x14ac:dyDescent="0.35">
      <c r="A642" s="1" t="s">
        <v>32</v>
      </c>
      <c r="B642" s="1" t="s">
        <v>33</v>
      </c>
      <c r="C642" s="7">
        <v>2013</v>
      </c>
      <c r="D642" s="7" t="s">
        <v>35</v>
      </c>
      <c r="E642" s="1" t="s">
        <v>329</v>
      </c>
      <c r="F642" s="1" t="s">
        <v>315</v>
      </c>
      <c r="H642" s="7">
        <v>2012</v>
      </c>
      <c r="I642" s="1">
        <v>335</v>
      </c>
    </row>
    <row r="643" spans="1:9" hidden="1" x14ac:dyDescent="0.35">
      <c r="A643" s="1" t="s">
        <v>32</v>
      </c>
      <c r="B643" s="1" t="s">
        <v>33</v>
      </c>
      <c r="C643" s="7">
        <v>2013</v>
      </c>
      <c r="D643" s="7" t="s">
        <v>35</v>
      </c>
      <c r="E643" s="1" t="s">
        <v>329</v>
      </c>
      <c r="F643" s="1" t="s">
        <v>330</v>
      </c>
      <c r="H643" s="7">
        <v>2012</v>
      </c>
      <c r="I643" s="1">
        <v>51</v>
      </c>
    </row>
    <row r="644" spans="1:9" hidden="1" x14ac:dyDescent="0.35">
      <c r="A644" s="1" t="s">
        <v>32</v>
      </c>
      <c r="B644" s="1" t="s">
        <v>33</v>
      </c>
      <c r="C644" s="7">
        <v>2013</v>
      </c>
      <c r="D644" s="7" t="s">
        <v>35</v>
      </c>
      <c r="E644" s="1" t="s">
        <v>329</v>
      </c>
      <c r="F644" s="1" t="s">
        <v>297</v>
      </c>
      <c r="H644" s="7">
        <v>2012</v>
      </c>
      <c r="I644" s="1">
        <v>437</v>
      </c>
    </row>
    <row r="645" spans="1:9" hidden="1" x14ac:dyDescent="0.35">
      <c r="A645" s="1" t="s">
        <v>32</v>
      </c>
      <c r="B645" s="1" t="s">
        <v>33</v>
      </c>
      <c r="C645" s="7">
        <v>2013</v>
      </c>
      <c r="D645" s="7" t="s">
        <v>35</v>
      </c>
      <c r="E645" s="1" t="s">
        <v>329</v>
      </c>
      <c r="F645" s="1" t="s">
        <v>312</v>
      </c>
      <c r="H645" s="7">
        <v>2012</v>
      </c>
      <c r="I645" s="1">
        <v>330</v>
      </c>
    </row>
    <row r="646" spans="1:9" hidden="1" x14ac:dyDescent="0.35">
      <c r="A646" s="1" t="s">
        <v>32</v>
      </c>
      <c r="B646" s="1" t="s">
        <v>33</v>
      </c>
      <c r="C646" s="7">
        <v>2017</v>
      </c>
      <c r="D646" s="7" t="s">
        <v>35</v>
      </c>
      <c r="E646" s="1" t="s">
        <v>320</v>
      </c>
      <c r="F646" s="1" t="s">
        <v>321</v>
      </c>
      <c r="H646" s="7">
        <v>2012</v>
      </c>
      <c r="I646" s="1">
        <v>20005</v>
      </c>
    </row>
    <row r="647" spans="1:9" hidden="1" x14ac:dyDescent="0.35">
      <c r="A647" s="1" t="s">
        <v>32</v>
      </c>
      <c r="B647" s="1" t="s">
        <v>33</v>
      </c>
      <c r="C647" s="7">
        <v>2017</v>
      </c>
      <c r="D647" s="7" t="s">
        <v>35</v>
      </c>
      <c r="E647" s="1" t="s">
        <v>320</v>
      </c>
      <c r="F647" s="1" t="s">
        <v>321</v>
      </c>
      <c r="H647" s="7">
        <v>2013</v>
      </c>
      <c r="I647" s="1">
        <v>19965</v>
      </c>
    </row>
    <row r="648" spans="1:9" hidden="1" x14ac:dyDescent="0.35">
      <c r="A648" s="1" t="s">
        <v>32</v>
      </c>
      <c r="B648" s="1" t="s">
        <v>33</v>
      </c>
      <c r="C648" s="7">
        <v>2017</v>
      </c>
      <c r="D648" s="7" t="s">
        <v>35</v>
      </c>
      <c r="E648" s="1" t="s">
        <v>320</v>
      </c>
      <c r="F648" s="1" t="s">
        <v>321</v>
      </c>
      <c r="H648" s="7">
        <v>2014</v>
      </c>
      <c r="I648" s="1">
        <v>19910</v>
      </c>
    </row>
    <row r="649" spans="1:9" hidden="1" x14ac:dyDescent="0.35">
      <c r="A649" s="1" t="s">
        <v>32</v>
      </c>
      <c r="B649" s="1" t="s">
        <v>33</v>
      </c>
      <c r="C649" s="7">
        <v>2017</v>
      </c>
      <c r="D649" s="7" t="s">
        <v>35</v>
      </c>
      <c r="E649" s="1" t="s">
        <v>320</v>
      </c>
      <c r="F649" s="1" t="s">
        <v>321</v>
      </c>
      <c r="H649" s="7">
        <v>2015</v>
      </c>
      <c r="I649" s="1">
        <v>19746</v>
      </c>
    </row>
    <row r="650" spans="1:9" hidden="1" x14ac:dyDescent="0.35">
      <c r="A650" s="1" t="s">
        <v>32</v>
      </c>
      <c r="B650" s="1" t="s">
        <v>33</v>
      </c>
      <c r="C650" s="7">
        <v>2017</v>
      </c>
      <c r="D650" s="7" t="s">
        <v>35</v>
      </c>
      <c r="E650" s="1" t="s">
        <v>320</v>
      </c>
      <c r="F650" s="1" t="s">
        <v>321</v>
      </c>
      <c r="H650" s="7">
        <v>2016</v>
      </c>
      <c r="I650" s="1">
        <v>19753</v>
      </c>
    </row>
    <row r="651" spans="1:9" x14ac:dyDescent="0.35">
      <c r="A651" s="1" t="s">
        <v>32</v>
      </c>
      <c r="B651" s="1" t="s">
        <v>33</v>
      </c>
      <c r="C651" s="7">
        <v>2017</v>
      </c>
      <c r="D651" s="7" t="s">
        <v>35</v>
      </c>
      <c r="E651" s="1" t="s">
        <v>320</v>
      </c>
      <c r="F651" s="1" t="s">
        <v>322</v>
      </c>
      <c r="H651" s="7">
        <v>2012</v>
      </c>
      <c r="I651" s="1">
        <v>1293</v>
      </c>
    </row>
    <row r="652" spans="1:9" x14ac:dyDescent="0.35">
      <c r="A652" s="1" t="s">
        <v>32</v>
      </c>
      <c r="B652" s="1" t="s">
        <v>33</v>
      </c>
      <c r="C652" s="7">
        <v>2017</v>
      </c>
      <c r="D652" s="7" t="s">
        <v>35</v>
      </c>
      <c r="E652" s="1" t="s">
        <v>320</v>
      </c>
      <c r="F652" s="1" t="s">
        <v>322</v>
      </c>
      <c r="H652" s="7">
        <v>2013</v>
      </c>
      <c r="I652" s="1">
        <v>1291</v>
      </c>
    </row>
    <row r="653" spans="1:9" x14ac:dyDescent="0.35">
      <c r="A653" s="1" t="s">
        <v>32</v>
      </c>
      <c r="B653" s="1" t="s">
        <v>33</v>
      </c>
      <c r="C653" s="7">
        <v>2017</v>
      </c>
      <c r="D653" s="7" t="s">
        <v>35</v>
      </c>
      <c r="E653" s="1" t="s">
        <v>320</v>
      </c>
      <c r="F653" s="1" t="s">
        <v>322</v>
      </c>
      <c r="H653" s="7">
        <v>2014</v>
      </c>
      <c r="I653" s="1">
        <v>1289</v>
      </c>
    </row>
    <row r="654" spans="1:9" x14ac:dyDescent="0.35">
      <c r="A654" s="1" t="s">
        <v>32</v>
      </c>
      <c r="B654" s="1" t="s">
        <v>33</v>
      </c>
      <c r="C654" s="7">
        <v>2017</v>
      </c>
      <c r="D654" s="7" t="s">
        <v>35</v>
      </c>
      <c r="E654" s="1" t="s">
        <v>320</v>
      </c>
      <c r="F654" s="1" t="s">
        <v>322</v>
      </c>
      <c r="H654" s="7">
        <v>2015</v>
      </c>
      <c r="I654" s="1">
        <v>1275</v>
      </c>
    </row>
    <row r="655" spans="1:9" x14ac:dyDescent="0.35">
      <c r="A655" s="1" t="s">
        <v>32</v>
      </c>
      <c r="B655" s="1" t="s">
        <v>33</v>
      </c>
      <c r="C655" s="7">
        <v>2017</v>
      </c>
      <c r="D655" s="7" t="s">
        <v>35</v>
      </c>
      <c r="E655" s="1" t="s">
        <v>320</v>
      </c>
      <c r="F655" s="1" t="s">
        <v>322</v>
      </c>
      <c r="H655" s="7">
        <v>2016</v>
      </c>
      <c r="I655" s="1">
        <v>1305</v>
      </c>
    </row>
    <row r="656" spans="1:9" hidden="1" x14ac:dyDescent="0.35">
      <c r="A656" s="1" t="s">
        <v>32</v>
      </c>
      <c r="B656" s="1" t="s">
        <v>33</v>
      </c>
      <c r="C656" s="7">
        <v>2017</v>
      </c>
      <c r="D656" s="7" t="s">
        <v>35</v>
      </c>
      <c r="E656" s="1" t="s">
        <v>320</v>
      </c>
      <c r="F656" s="1" t="s">
        <v>323</v>
      </c>
      <c r="H656" s="7">
        <v>2012</v>
      </c>
      <c r="I656" s="1">
        <v>63</v>
      </c>
    </row>
    <row r="657" spans="1:10" hidden="1" x14ac:dyDescent="0.35">
      <c r="A657" s="1" t="s">
        <v>32</v>
      </c>
      <c r="B657" s="1" t="s">
        <v>33</v>
      </c>
      <c r="C657" s="7">
        <v>2017</v>
      </c>
      <c r="D657" s="7" t="s">
        <v>35</v>
      </c>
      <c r="E657" s="1" t="s">
        <v>320</v>
      </c>
      <c r="F657" s="1" t="s">
        <v>323</v>
      </c>
      <c r="H657" s="7">
        <v>2013</v>
      </c>
      <c r="I657" s="1">
        <v>63</v>
      </c>
    </row>
    <row r="658" spans="1:10" hidden="1" x14ac:dyDescent="0.35">
      <c r="A658" s="1" t="s">
        <v>32</v>
      </c>
      <c r="B658" s="1" t="s">
        <v>33</v>
      </c>
      <c r="C658" s="7">
        <v>2017</v>
      </c>
      <c r="D658" s="7" t="s">
        <v>35</v>
      </c>
      <c r="E658" s="1" t="s">
        <v>320</v>
      </c>
      <c r="F658" s="1" t="s">
        <v>323</v>
      </c>
      <c r="H658" s="7">
        <v>2014</v>
      </c>
      <c r="I658" s="1">
        <v>65</v>
      </c>
    </row>
    <row r="659" spans="1:10" hidden="1" x14ac:dyDescent="0.35">
      <c r="A659" s="1" t="s">
        <v>32</v>
      </c>
      <c r="B659" s="1" t="s">
        <v>33</v>
      </c>
      <c r="C659" s="7">
        <v>2017</v>
      </c>
      <c r="D659" s="7" t="s">
        <v>35</v>
      </c>
      <c r="E659" s="1" t="s">
        <v>320</v>
      </c>
      <c r="F659" s="1" t="s">
        <v>323</v>
      </c>
      <c r="H659" s="7">
        <v>2015</v>
      </c>
      <c r="I659" s="1">
        <v>67</v>
      </c>
    </row>
    <row r="660" spans="1:10" hidden="1" x14ac:dyDescent="0.35">
      <c r="A660" s="1" t="s">
        <v>32</v>
      </c>
      <c r="B660" s="1" t="s">
        <v>33</v>
      </c>
      <c r="C660" s="7">
        <v>2017</v>
      </c>
      <c r="D660" s="7" t="s">
        <v>35</v>
      </c>
      <c r="E660" s="1" t="s">
        <v>320</v>
      </c>
      <c r="F660" s="1" t="s">
        <v>323</v>
      </c>
      <c r="H660" s="7">
        <v>2016</v>
      </c>
      <c r="I660" s="1">
        <v>78</v>
      </c>
    </row>
    <row r="661" spans="1:10" hidden="1" x14ac:dyDescent="0.35">
      <c r="A661" s="1" t="s">
        <v>32</v>
      </c>
      <c r="B661" s="1" t="s">
        <v>33</v>
      </c>
      <c r="C661" s="7">
        <v>2017</v>
      </c>
      <c r="D661" s="7" t="s">
        <v>35</v>
      </c>
      <c r="E661" s="1" t="s">
        <v>320</v>
      </c>
      <c r="F661" s="1" t="s">
        <v>324</v>
      </c>
      <c r="H661" s="7">
        <v>2012</v>
      </c>
      <c r="I661" s="1">
        <v>133</v>
      </c>
    </row>
    <row r="662" spans="1:10" hidden="1" x14ac:dyDescent="0.35">
      <c r="A662" s="1" t="s">
        <v>32</v>
      </c>
      <c r="B662" s="1" t="s">
        <v>33</v>
      </c>
      <c r="C662" s="7">
        <v>2017</v>
      </c>
      <c r="D662" s="7" t="s">
        <v>35</v>
      </c>
      <c r="E662" s="1" t="s">
        <v>320</v>
      </c>
      <c r="F662" s="1" t="s">
        <v>324</v>
      </c>
      <c r="H662" s="7">
        <v>2013</v>
      </c>
      <c r="I662" s="1">
        <v>133</v>
      </c>
    </row>
    <row r="663" spans="1:10" hidden="1" x14ac:dyDescent="0.35">
      <c r="A663" s="1" t="s">
        <v>32</v>
      </c>
      <c r="B663" s="1" t="s">
        <v>33</v>
      </c>
      <c r="C663" s="7">
        <v>2017</v>
      </c>
      <c r="D663" s="7" t="s">
        <v>35</v>
      </c>
      <c r="E663" s="1" t="s">
        <v>320</v>
      </c>
      <c r="F663" s="1" t="s">
        <v>324</v>
      </c>
      <c r="H663" s="7">
        <v>2014</v>
      </c>
      <c r="I663" s="1">
        <v>136</v>
      </c>
    </row>
    <row r="664" spans="1:10" hidden="1" x14ac:dyDescent="0.35">
      <c r="A664" s="1" t="s">
        <v>32</v>
      </c>
      <c r="B664" s="1" t="s">
        <v>33</v>
      </c>
      <c r="C664" s="7">
        <v>2017</v>
      </c>
      <c r="D664" s="7" t="s">
        <v>35</v>
      </c>
      <c r="E664" s="1" t="s">
        <v>320</v>
      </c>
      <c r="F664" s="1" t="s">
        <v>324</v>
      </c>
      <c r="H664" s="7">
        <v>2015</v>
      </c>
      <c r="I664" s="1">
        <v>137</v>
      </c>
    </row>
    <row r="665" spans="1:10" hidden="1" x14ac:dyDescent="0.35">
      <c r="A665" s="1" t="s">
        <v>32</v>
      </c>
      <c r="B665" s="1" t="s">
        <v>33</v>
      </c>
      <c r="C665" s="7">
        <v>2017</v>
      </c>
      <c r="D665" s="7" t="s">
        <v>35</v>
      </c>
      <c r="E665" s="1" t="s">
        <v>320</v>
      </c>
      <c r="F665" s="1" t="s">
        <v>324</v>
      </c>
      <c r="H665" s="7">
        <v>2016</v>
      </c>
      <c r="I665" s="1">
        <v>141</v>
      </c>
    </row>
    <row r="666" spans="1:10" hidden="1" x14ac:dyDescent="0.35">
      <c r="A666" s="1" t="s">
        <v>32</v>
      </c>
      <c r="B666" s="1" t="s">
        <v>33</v>
      </c>
      <c r="C666" s="7">
        <v>2017</v>
      </c>
      <c r="D666" s="7" t="s">
        <v>35</v>
      </c>
      <c r="E666" s="1" t="s">
        <v>320</v>
      </c>
      <c r="F666" s="1" t="s">
        <v>325</v>
      </c>
      <c r="H666" s="7">
        <v>2012</v>
      </c>
      <c r="I666" s="1">
        <v>4</v>
      </c>
    </row>
    <row r="667" spans="1:10" hidden="1" x14ac:dyDescent="0.35">
      <c r="A667" s="1" t="s">
        <v>32</v>
      </c>
      <c r="B667" s="1" t="s">
        <v>33</v>
      </c>
      <c r="C667" s="7">
        <v>2017</v>
      </c>
      <c r="D667" s="7" t="s">
        <v>35</v>
      </c>
      <c r="E667" s="1" t="s">
        <v>320</v>
      </c>
      <c r="F667" s="1" t="s">
        <v>325</v>
      </c>
      <c r="H667" s="7">
        <v>2013</v>
      </c>
      <c r="I667" s="1">
        <v>5</v>
      </c>
    </row>
    <row r="668" spans="1:10" hidden="1" x14ac:dyDescent="0.35">
      <c r="A668" s="1" t="s">
        <v>32</v>
      </c>
      <c r="B668" s="1" t="s">
        <v>33</v>
      </c>
      <c r="C668" s="7">
        <v>2017</v>
      </c>
      <c r="D668" s="7" t="s">
        <v>35</v>
      </c>
      <c r="E668" s="1" t="s">
        <v>320</v>
      </c>
      <c r="F668" s="1" t="s">
        <v>325</v>
      </c>
      <c r="H668" s="7">
        <v>2014</v>
      </c>
      <c r="I668" s="1">
        <v>5</v>
      </c>
    </row>
    <row r="669" spans="1:10" hidden="1" x14ac:dyDescent="0.35">
      <c r="A669" s="1" t="s">
        <v>32</v>
      </c>
      <c r="B669" s="1" t="s">
        <v>33</v>
      </c>
      <c r="C669" s="7">
        <v>2017</v>
      </c>
      <c r="D669" s="7" t="s">
        <v>35</v>
      </c>
      <c r="E669" s="1" t="s">
        <v>320</v>
      </c>
      <c r="F669" s="1" t="s">
        <v>325</v>
      </c>
      <c r="H669" s="7">
        <v>2015</v>
      </c>
      <c r="I669" s="1">
        <v>6</v>
      </c>
    </row>
    <row r="670" spans="1:10" hidden="1" x14ac:dyDescent="0.35">
      <c r="A670" s="1" t="s">
        <v>32</v>
      </c>
      <c r="B670" s="1" t="s">
        <v>33</v>
      </c>
      <c r="C670" s="7">
        <v>2017</v>
      </c>
      <c r="D670" s="7" t="s">
        <v>35</v>
      </c>
      <c r="E670" s="1" t="s">
        <v>320</v>
      </c>
      <c r="F670" s="1" t="s">
        <v>325</v>
      </c>
      <c r="H670" s="7">
        <v>2016</v>
      </c>
      <c r="I670" s="1">
        <v>5</v>
      </c>
    </row>
    <row r="671" spans="1:10" hidden="1" x14ac:dyDescent="0.35">
      <c r="A671" s="1" t="s">
        <v>32</v>
      </c>
      <c r="B671" s="1" t="s">
        <v>33</v>
      </c>
      <c r="C671" s="7">
        <v>2017</v>
      </c>
      <c r="D671" s="7" t="s">
        <v>35</v>
      </c>
      <c r="E671" s="1" t="s">
        <v>326</v>
      </c>
      <c r="F671" s="1" t="s">
        <v>327</v>
      </c>
      <c r="H671" s="7">
        <v>2012</v>
      </c>
      <c r="I671" s="1">
        <v>8590</v>
      </c>
    </row>
    <row r="672" spans="1:10" hidden="1" x14ac:dyDescent="0.35">
      <c r="A672" s="1" t="s">
        <v>32</v>
      </c>
      <c r="B672" s="1" t="s">
        <v>33</v>
      </c>
      <c r="C672" s="7">
        <v>2017</v>
      </c>
      <c r="D672" s="7" t="s">
        <v>35</v>
      </c>
      <c r="E672" s="1" t="s">
        <v>326</v>
      </c>
      <c r="F672" s="1" t="s">
        <v>327</v>
      </c>
      <c r="H672" s="7">
        <v>2013</v>
      </c>
      <c r="I672" s="1" t="s">
        <v>38</v>
      </c>
      <c r="J672" s="1" t="s">
        <v>332</v>
      </c>
    </row>
    <row r="673" spans="1:10" hidden="1" x14ac:dyDescent="0.35">
      <c r="A673" s="1" t="s">
        <v>32</v>
      </c>
      <c r="B673" s="1" t="s">
        <v>33</v>
      </c>
      <c r="C673" s="7">
        <v>2017</v>
      </c>
      <c r="D673" s="7" t="s">
        <v>35</v>
      </c>
      <c r="E673" s="1" t="s">
        <v>326</v>
      </c>
      <c r="F673" s="1" t="s">
        <v>327</v>
      </c>
      <c r="H673" s="7">
        <v>2014</v>
      </c>
      <c r="I673" s="1" t="s">
        <v>38</v>
      </c>
      <c r="J673" s="1" t="s">
        <v>333</v>
      </c>
    </row>
    <row r="674" spans="1:10" hidden="1" x14ac:dyDescent="0.35">
      <c r="A674" s="1" t="s">
        <v>32</v>
      </c>
      <c r="B674" s="1" t="s">
        <v>33</v>
      </c>
      <c r="C674" s="7">
        <v>2017</v>
      </c>
      <c r="D674" s="7" t="s">
        <v>35</v>
      </c>
      <c r="E674" s="1" t="s">
        <v>326</v>
      </c>
      <c r="F674" s="1" t="s">
        <v>327</v>
      </c>
      <c r="H674" s="7">
        <v>2015</v>
      </c>
      <c r="I674" s="1" t="s">
        <v>38</v>
      </c>
      <c r="J674" s="1" t="s">
        <v>334</v>
      </c>
    </row>
    <row r="675" spans="1:10" hidden="1" x14ac:dyDescent="0.35">
      <c r="A675" s="1" t="s">
        <v>32</v>
      </c>
      <c r="B675" s="1" t="s">
        <v>33</v>
      </c>
      <c r="C675" s="7">
        <v>2017</v>
      </c>
      <c r="D675" s="7" t="s">
        <v>35</v>
      </c>
      <c r="E675" s="1" t="s">
        <v>326</v>
      </c>
      <c r="F675" s="1" t="s">
        <v>327</v>
      </c>
      <c r="H675" s="7">
        <v>2016</v>
      </c>
      <c r="I675" s="1" t="s">
        <v>38</v>
      </c>
      <c r="J675" s="1" t="s">
        <v>335</v>
      </c>
    </row>
    <row r="676" spans="1:10" hidden="1" x14ac:dyDescent="0.35">
      <c r="A676" s="1" t="s">
        <v>32</v>
      </c>
      <c r="B676" s="1" t="s">
        <v>33</v>
      </c>
      <c r="C676" s="7">
        <v>2017</v>
      </c>
      <c r="D676" s="7" t="s">
        <v>35</v>
      </c>
      <c r="E676" s="1" t="s">
        <v>326</v>
      </c>
      <c r="F676" s="1" t="s">
        <v>328</v>
      </c>
      <c r="H676" s="7">
        <v>2012</v>
      </c>
      <c r="I676" s="1">
        <v>12908</v>
      </c>
    </row>
    <row r="677" spans="1:10" hidden="1" x14ac:dyDescent="0.35">
      <c r="A677" s="1" t="s">
        <v>32</v>
      </c>
      <c r="B677" s="1" t="s">
        <v>33</v>
      </c>
      <c r="C677" s="7">
        <v>2017</v>
      </c>
      <c r="D677" s="7" t="s">
        <v>35</v>
      </c>
      <c r="E677" s="1" t="s">
        <v>326</v>
      </c>
      <c r="F677" s="1" t="s">
        <v>328</v>
      </c>
      <c r="H677" s="7">
        <v>2013</v>
      </c>
      <c r="I677" s="1">
        <v>21457</v>
      </c>
    </row>
    <row r="678" spans="1:10" hidden="1" x14ac:dyDescent="0.35">
      <c r="A678" s="1" t="s">
        <v>32</v>
      </c>
      <c r="B678" s="1" t="s">
        <v>33</v>
      </c>
      <c r="C678" s="7">
        <v>2017</v>
      </c>
      <c r="D678" s="7" t="s">
        <v>35</v>
      </c>
      <c r="E678" s="1" t="s">
        <v>326</v>
      </c>
      <c r="F678" s="1" t="s">
        <v>328</v>
      </c>
      <c r="H678" s="7">
        <v>2014</v>
      </c>
      <c r="I678" s="1">
        <v>21405</v>
      </c>
    </row>
    <row r="679" spans="1:10" hidden="1" x14ac:dyDescent="0.35">
      <c r="A679" s="1" t="s">
        <v>32</v>
      </c>
      <c r="B679" s="1" t="s">
        <v>33</v>
      </c>
      <c r="C679" s="7">
        <v>2017</v>
      </c>
      <c r="D679" s="7" t="s">
        <v>35</v>
      </c>
      <c r="E679" s="1" t="s">
        <v>326</v>
      </c>
      <c r="F679" s="1" t="s">
        <v>328</v>
      </c>
      <c r="H679" s="7">
        <v>2015</v>
      </c>
      <c r="I679" s="1">
        <v>21231</v>
      </c>
    </row>
    <row r="680" spans="1:10" hidden="1" x14ac:dyDescent="0.35">
      <c r="A680" s="1" t="s">
        <v>32</v>
      </c>
      <c r="B680" s="1" t="s">
        <v>33</v>
      </c>
      <c r="C680" s="7">
        <v>2017</v>
      </c>
      <c r="D680" s="7" t="s">
        <v>35</v>
      </c>
      <c r="E680" s="1" t="s">
        <v>326</v>
      </c>
      <c r="F680" s="1" t="s">
        <v>328</v>
      </c>
      <c r="H680" s="7">
        <v>2016</v>
      </c>
      <c r="I680" s="1">
        <v>21282</v>
      </c>
    </row>
    <row r="681" spans="1:10" hidden="1" x14ac:dyDescent="0.35">
      <c r="A681" s="1" t="s">
        <v>32</v>
      </c>
      <c r="B681" s="1" t="s">
        <v>33</v>
      </c>
      <c r="C681" s="7">
        <v>2017</v>
      </c>
      <c r="D681" s="7" t="s">
        <v>35</v>
      </c>
      <c r="E681" s="1" t="s">
        <v>329</v>
      </c>
      <c r="F681" s="1" t="s">
        <v>302</v>
      </c>
      <c r="H681" s="7">
        <v>2012</v>
      </c>
      <c r="I681" s="1">
        <v>365</v>
      </c>
    </row>
    <row r="682" spans="1:10" hidden="1" x14ac:dyDescent="0.35">
      <c r="A682" s="1" t="s">
        <v>32</v>
      </c>
      <c r="B682" s="1" t="s">
        <v>33</v>
      </c>
      <c r="C682" s="7">
        <v>2017</v>
      </c>
      <c r="D682" s="7" t="s">
        <v>35</v>
      </c>
      <c r="E682" s="1" t="s">
        <v>329</v>
      </c>
      <c r="F682" s="1" t="s">
        <v>302</v>
      </c>
      <c r="H682" s="7">
        <v>2013</v>
      </c>
      <c r="I682" s="1">
        <v>365</v>
      </c>
    </row>
    <row r="683" spans="1:10" hidden="1" x14ac:dyDescent="0.35">
      <c r="A683" s="1" t="s">
        <v>32</v>
      </c>
      <c r="B683" s="1" t="s">
        <v>33</v>
      </c>
      <c r="C683" s="7">
        <v>2017</v>
      </c>
      <c r="D683" s="7" t="s">
        <v>35</v>
      </c>
      <c r="E683" s="1" t="s">
        <v>329</v>
      </c>
      <c r="F683" s="1" t="s">
        <v>302</v>
      </c>
      <c r="H683" s="7">
        <v>2014</v>
      </c>
      <c r="I683" s="1">
        <v>365</v>
      </c>
    </row>
    <row r="684" spans="1:10" hidden="1" x14ac:dyDescent="0.35">
      <c r="A684" s="1" t="s">
        <v>32</v>
      </c>
      <c r="B684" s="1" t="s">
        <v>33</v>
      </c>
      <c r="C684" s="7">
        <v>2017</v>
      </c>
      <c r="D684" s="7" t="s">
        <v>35</v>
      </c>
      <c r="E684" s="1" t="s">
        <v>329</v>
      </c>
      <c r="F684" s="1" t="s">
        <v>302</v>
      </c>
      <c r="H684" s="7">
        <v>2015</v>
      </c>
      <c r="I684" s="1">
        <v>365</v>
      </c>
    </row>
    <row r="685" spans="1:10" hidden="1" x14ac:dyDescent="0.35">
      <c r="A685" s="1" t="s">
        <v>32</v>
      </c>
      <c r="B685" s="1" t="s">
        <v>33</v>
      </c>
      <c r="C685" s="7">
        <v>2017</v>
      </c>
      <c r="D685" s="7" t="s">
        <v>35</v>
      </c>
      <c r="E685" s="1" t="s">
        <v>329</v>
      </c>
      <c r="F685" s="1" t="s">
        <v>302</v>
      </c>
      <c r="H685" s="7">
        <v>2016</v>
      </c>
      <c r="I685" s="1">
        <v>366</v>
      </c>
    </row>
    <row r="686" spans="1:10" hidden="1" x14ac:dyDescent="0.35">
      <c r="A686" s="1" t="s">
        <v>32</v>
      </c>
      <c r="B686" s="1" t="s">
        <v>33</v>
      </c>
      <c r="C686" s="7">
        <v>2017</v>
      </c>
      <c r="D686" s="7" t="s">
        <v>35</v>
      </c>
      <c r="E686" s="1" t="s">
        <v>329</v>
      </c>
      <c r="F686" s="1" t="s">
        <v>297</v>
      </c>
      <c r="H686" s="7">
        <v>2012</v>
      </c>
      <c r="I686" s="1">
        <v>473</v>
      </c>
    </row>
    <row r="687" spans="1:10" hidden="1" x14ac:dyDescent="0.35">
      <c r="A687" s="1" t="s">
        <v>32</v>
      </c>
      <c r="B687" s="1" t="s">
        <v>33</v>
      </c>
      <c r="C687" s="7">
        <v>2017</v>
      </c>
      <c r="D687" s="7" t="s">
        <v>35</v>
      </c>
      <c r="E687" s="1" t="s">
        <v>329</v>
      </c>
      <c r="F687" s="1" t="s">
        <v>297</v>
      </c>
      <c r="H687" s="7">
        <v>2013</v>
      </c>
      <c r="I687" s="1">
        <v>440</v>
      </c>
    </row>
    <row r="688" spans="1:10" hidden="1" x14ac:dyDescent="0.35">
      <c r="A688" s="1" t="s">
        <v>32</v>
      </c>
      <c r="B688" s="1" t="s">
        <v>33</v>
      </c>
      <c r="C688" s="7">
        <v>2017</v>
      </c>
      <c r="D688" s="7" t="s">
        <v>35</v>
      </c>
      <c r="E688" s="1" t="s">
        <v>329</v>
      </c>
      <c r="F688" s="1" t="s">
        <v>297</v>
      </c>
      <c r="H688" s="7">
        <v>2014</v>
      </c>
      <c r="I688" s="1">
        <v>438</v>
      </c>
    </row>
    <row r="689" spans="1:9" hidden="1" x14ac:dyDescent="0.35">
      <c r="A689" s="1" t="s">
        <v>32</v>
      </c>
      <c r="B689" s="1" t="s">
        <v>33</v>
      </c>
      <c r="C689" s="7">
        <v>2017</v>
      </c>
      <c r="D689" s="7" t="s">
        <v>35</v>
      </c>
      <c r="E689" s="1" t="s">
        <v>329</v>
      </c>
      <c r="F689" s="1" t="s">
        <v>297</v>
      </c>
      <c r="H689" s="7">
        <v>2015</v>
      </c>
      <c r="I689" s="1">
        <v>440</v>
      </c>
    </row>
    <row r="690" spans="1:9" hidden="1" x14ac:dyDescent="0.35">
      <c r="A690" s="1" t="s">
        <v>32</v>
      </c>
      <c r="B690" s="1" t="s">
        <v>33</v>
      </c>
      <c r="C690" s="7">
        <v>2017</v>
      </c>
      <c r="D690" s="7" t="s">
        <v>35</v>
      </c>
      <c r="E690" s="1" t="s">
        <v>329</v>
      </c>
      <c r="F690" s="1" t="s">
        <v>297</v>
      </c>
      <c r="H690" s="7">
        <v>2016</v>
      </c>
      <c r="I690" s="1">
        <v>444</v>
      </c>
    </row>
    <row r="691" spans="1:9" hidden="1" x14ac:dyDescent="0.35">
      <c r="A691" s="1" t="s">
        <v>32</v>
      </c>
      <c r="B691" s="1" t="s">
        <v>33</v>
      </c>
      <c r="C691" s="7">
        <v>2017</v>
      </c>
      <c r="D691" s="7" t="s">
        <v>35</v>
      </c>
      <c r="E691" s="1" t="s">
        <v>329</v>
      </c>
      <c r="F691" s="1" t="s">
        <v>304</v>
      </c>
      <c r="H691" s="7">
        <v>2012</v>
      </c>
      <c r="I691" s="1">
        <v>533</v>
      </c>
    </row>
    <row r="692" spans="1:9" hidden="1" x14ac:dyDescent="0.35">
      <c r="A692" s="1" t="s">
        <v>32</v>
      </c>
      <c r="B692" s="1" t="s">
        <v>33</v>
      </c>
      <c r="C692" s="7">
        <v>2017</v>
      </c>
      <c r="D692" s="7" t="s">
        <v>35</v>
      </c>
      <c r="E692" s="1" t="s">
        <v>329</v>
      </c>
      <c r="F692" s="1" t="s">
        <v>304</v>
      </c>
      <c r="H692" s="7">
        <v>2013</v>
      </c>
      <c r="I692" s="1">
        <v>534</v>
      </c>
    </row>
    <row r="693" spans="1:9" hidden="1" x14ac:dyDescent="0.35">
      <c r="A693" s="1" t="s">
        <v>32</v>
      </c>
      <c r="B693" s="1" t="s">
        <v>33</v>
      </c>
      <c r="C693" s="7">
        <v>2017</v>
      </c>
      <c r="D693" s="7" t="s">
        <v>35</v>
      </c>
      <c r="E693" s="1" t="s">
        <v>329</v>
      </c>
      <c r="F693" s="1" t="s">
        <v>304</v>
      </c>
      <c r="H693" s="7">
        <v>2014</v>
      </c>
      <c r="I693" s="1">
        <v>534</v>
      </c>
    </row>
    <row r="694" spans="1:9" hidden="1" x14ac:dyDescent="0.35">
      <c r="A694" s="1" t="s">
        <v>32</v>
      </c>
      <c r="B694" s="1" t="s">
        <v>33</v>
      </c>
      <c r="C694" s="7">
        <v>2017</v>
      </c>
      <c r="D694" s="7" t="s">
        <v>35</v>
      </c>
      <c r="E694" s="1" t="s">
        <v>329</v>
      </c>
      <c r="F694" s="1" t="s">
        <v>304</v>
      </c>
      <c r="H694" s="7">
        <v>2015</v>
      </c>
      <c r="I694" s="1">
        <v>521</v>
      </c>
    </row>
    <row r="695" spans="1:9" hidden="1" x14ac:dyDescent="0.35">
      <c r="A695" s="1" t="s">
        <v>32</v>
      </c>
      <c r="B695" s="1" t="s">
        <v>33</v>
      </c>
      <c r="C695" s="7">
        <v>2017</v>
      </c>
      <c r="D695" s="7" t="s">
        <v>35</v>
      </c>
      <c r="E695" s="1" t="s">
        <v>329</v>
      </c>
      <c r="F695" s="1" t="s">
        <v>304</v>
      </c>
      <c r="H695" s="7">
        <v>2016</v>
      </c>
      <c r="I695" s="1">
        <v>531</v>
      </c>
    </row>
    <row r="696" spans="1:9" hidden="1" x14ac:dyDescent="0.35">
      <c r="A696" s="1" t="s">
        <v>32</v>
      </c>
      <c r="B696" s="1" t="s">
        <v>33</v>
      </c>
      <c r="C696" s="7">
        <v>2017</v>
      </c>
      <c r="D696" s="7" t="s">
        <v>35</v>
      </c>
      <c r="E696" s="1" t="s">
        <v>329</v>
      </c>
      <c r="F696" s="1" t="s">
        <v>305</v>
      </c>
      <c r="H696" s="7">
        <v>2012</v>
      </c>
      <c r="I696" s="1">
        <v>645</v>
      </c>
    </row>
    <row r="697" spans="1:9" hidden="1" x14ac:dyDescent="0.35">
      <c r="A697" s="1" t="s">
        <v>32</v>
      </c>
      <c r="B697" s="1" t="s">
        <v>33</v>
      </c>
      <c r="C697" s="7">
        <v>2017</v>
      </c>
      <c r="D697" s="7" t="s">
        <v>35</v>
      </c>
      <c r="E697" s="1" t="s">
        <v>329</v>
      </c>
      <c r="F697" s="1" t="s">
        <v>305</v>
      </c>
      <c r="H697" s="7">
        <v>2013</v>
      </c>
      <c r="I697" s="1">
        <v>646</v>
      </c>
    </row>
    <row r="698" spans="1:9" hidden="1" x14ac:dyDescent="0.35">
      <c r="A698" s="1" t="s">
        <v>32</v>
      </c>
      <c r="B698" s="1" t="s">
        <v>33</v>
      </c>
      <c r="C698" s="7">
        <v>2017</v>
      </c>
      <c r="D698" s="7" t="s">
        <v>35</v>
      </c>
      <c r="E698" s="1" t="s">
        <v>329</v>
      </c>
      <c r="F698" s="1" t="s">
        <v>305</v>
      </c>
      <c r="H698" s="7">
        <v>2014</v>
      </c>
      <c r="I698" s="1">
        <v>646</v>
      </c>
    </row>
    <row r="699" spans="1:9" hidden="1" x14ac:dyDescent="0.35">
      <c r="A699" s="1" t="s">
        <v>32</v>
      </c>
      <c r="B699" s="1" t="s">
        <v>33</v>
      </c>
      <c r="C699" s="7">
        <v>2017</v>
      </c>
      <c r="D699" s="7" t="s">
        <v>35</v>
      </c>
      <c r="E699" s="1" t="s">
        <v>329</v>
      </c>
      <c r="F699" s="1" t="s">
        <v>305</v>
      </c>
      <c r="H699" s="7">
        <v>2015</v>
      </c>
      <c r="I699" s="1">
        <v>639</v>
      </c>
    </row>
    <row r="700" spans="1:9" hidden="1" x14ac:dyDescent="0.35">
      <c r="A700" s="1" t="s">
        <v>32</v>
      </c>
      <c r="B700" s="1" t="s">
        <v>33</v>
      </c>
      <c r="C700" s="7">
        <v>2017</v>
      </c>
      <c r="D700" s="7" t="s">
        <v>35</v>
      </c>
      <c r="E700" s="1" t="s">
        <v>329</v>
      </c>
      <c r="F700" s="1" t="s">
        <v>305</v>
      </c>
      <c r="H700" s="7">
        <v>2016</v>
      </c>
      <c r="I700" s="1">
        <v>647</v>
      </c>
    </row>
    <row r="701" spans="1:9" hidden="1" x14ac:dyDescent="0.35">
      <c r="A701" s="1" t="s">
        <v>32</v>
      </c>
      <c r="B701" s="1" t="s">
        <v>33</v>
      </c>
      <c r="C701" s="7">
        <v>2017</v>
      </c>
      <c r="D701" s="7" t="s">
        <v>35</v>
      </c>
      <c r="E701" s="1" t="s">
        <v>329</v>
      </c>
      <c r="F701" s="1" t="s">
        <v>330</v>
      </c>
      <c r="H701" s="7">
        <v>2012</v>
      </c>
      <c r="I701" s="1">
        <v>51</v>
      </c>
    </row>
    <row r="702" spans="1:9" hidden="1" x14ac:dyDescent="0.35">
      <c r="A702" s="1" t="s">
        <v>32</v>
      </c>
      <c r="B702" s="1" t="s">
        <v>33</v>
      </c>
      <c r="C702" s="7">
        <v>2017</v>
      </c>
      <c r="D702" s="7" t="s">
        <v>35</v>
      </c>
      <c r="E702" s="1" t="s">
        <v>329</v>
      </c>
      <c r="F702" s="1" t="s">
        <v>330</v>
      </c>
      <c r="H702" s="7">
        <v>2013</v>
      </c>
      <c r="I702" s="1">
        <v>52</v>
      </c>
    </row>
    <row r="703" spans="1:9" hidden="1" x14ac:dyDescent="0.35">
      <c r="A703" s="1" t="s">
        <v>32</v>
      </c>
      <c r="B703" s="1" t="s">
        <v>33</v>
      </c>
      <c r="C703" s="7">
        <v>2017</v>
      </c>
      <c r="D703" s="7" t="s">
        <v>35</v>
      </c>
      <c r="E703" s="1" t="s">
        <v>329</v>
      </c>
      <c r="F703" s="1" t="s">
        <v>330</v>
      </c>
      <c r="H703" s="7">
        <v>2014</v>
      </c>
      <c r="I703" s="1">
        <v>52</v>
      </c>
    </row>
    <row r="704" spans="1:9" hidden="1" x14ac:dyDescent="0.35">
      <c r="A704" s="1" t="s">
        <v>32</v>
      </c>
      <c r="B704" s="1" t="s">
        <v>33</v>
      </c>
      <c r="C704" s="7">
        <v>2017</v>
      </c>
      <c r="D704" s="7" t="s">
        <v>35</v>
      </c>
      <c r="E704" s="1" t="s">
        <v>329</v>
      </c>
      <c r="F704" s="1" t="s">
        <v>330</v>
      </c>
      <c r="H704" s="7">
        <v>2015</v>
      </c>
      <c r="I704" s="1">
        <v>52</v>
      </c>
    </row>
    <row r="705" spans="1:9" hidden="1" x14ac:dyDescent="0.35">
      <c r="A705" s="1" t="s">
        <v>32</v>
      </c>
      <c r="B705" s="1" t="s">
        <v>33</v>
      </c>
      <c r="C705" s="7">
        <v>2017</v>
      </c>
      <c r="D705" s="7" t="s">
        <v>35</v>
      </c>
      <c r="E705" s="1" t="s">
        <v>329</v>
      </c>
      <c r="F705" s="1" t="s">
        <v>330</v>
      </c>
      <c r="H705" s="7">
        <v>2016</v>
      </c>
      <c r="I705" s="1">
        <v>51</v>
      </c>
    </row>
    <row r="706" spans="1:9" hidden="1" x14ac:dyDescent="0.35">
      <c r="A706" s="1" t="s">
        <v>32</v>
      </c>
      <c r="B706" s="1" t="s">
        <v>33</v>
      </c>
      <c r="C706" s="7">
        <v>2017</v>
      </c>
      <c r="D706" s="7" t="s">
        <v>35</v>
      </c>
      <c r="E706" s="1" t="s">
        <v>329</v>
      </c>
      <c r="F706" s="1" t="s">
        <v>306</v>
      </c>
      <c r="H706" s="7">
        <v>2012</v>
      </c>
      <c r="I706" s="1">
        <v>779</v>
      </c>
    </row>
    <row r="707" spans="1:9" hidden="1" x14ac:dyDescent="0.35">
      <c r="A707" s="1" t="s">
        <v>32</v>
      </c>
      <c r="B707" s="1" t="s">
        <v>33</v>
      </c>
      <c r="C707" s="7">
        <v>2017</v>
      </c>
      <c r="D707" s="7" t="s">
        <v>35</v>
      </c>
      <c r="E707" s="1" t="s">
        <v>329</v>
      </c>
      <c r="F707" s="1" t="s">
        <v>306</v>
      </c>
      <c r="H707" s="7">
        <v>2013</v>
      </c>
      <c r="I707" s="1">
        <v>779</v>
      </c>
    </row>
    <row r="708" spans="1:9" hidden="1" x14ac:dyDescent="0.35">
      <c r="A708" s="1" t="s">
        <v>32</v>
      </c>
      <c r="B708" s="1" t="s">
        <v>33</v>
      </c>
      <c r="C708" s="7">
        <v>2017</v>
      </c>
      <c r="D708" s="7" t="s">
        <v>35</v>
      </c>
      <c r="E708" s="1" t="s">
        <v>329</v>
      </c>
      <c r="F708" s="1" t="s">
        <v>306</v>
      </c>
      <c r="H708" s="7">
        <v>2014</v>
      </c>
      <c r="I708" s="1">
        <v>779</v>
      </c>
    </row>
    <row r="709" spans="1:9" hidden="1" x14ac:dyDescent="0.35">
      <c r="A709" s="1" t="s">
        <v>32</v>
      </c>
      <c r="B709" s="1" t="s">
        <v>33</v>
      </c>
      <c r="C709" s="7">
        <v>2017</v>
      </c>
      <c r="D709" s="7" t="s">
        <v>35</v>
      </c>
      <c r="E709" s="1" t="s">
        <v>329</v>
      </c>
      <c r="F709" s="1" t="s">
        <v>306</v>
      </c>
      <c r="H709" s="7">
        <v>2015</v>
      </c>
      <c r="I709" s="1">
        <v>775</v>
      </c>
    </row>
    <row r="710" spans="1:9" hidden="1" x14ac:dyDescent="0.35">
      <c r="A710" s="1" t="s">
        <v>32</v>
      </c>
      <c r="B710" s="1" t="s">
        <v>33</v>
      </c>
      <c r="C710" s="7">
        <v>2017</v>
      </c>
      <c r="D710" s="7" t="s">
        <v>35</v>
      </c>
      <c r="E710" s="1" t="s">
        <v>329</v>
      </c>
      <c r="F710" s="1" t="s">
        <v>306</v>
      </c>
      <c r="H710" s="7">
        <v>2016</v>
      </c>
      <c r="I710" s="1">
        <v>781</v>
      </c>
    </row>
    <row r="711" spans="1:9" hidden="1" x14ac:dyDescent="0.35">
      <c r="A711" s="1" t="s">
        <v>32</v>
      </c>
      <c r="B711" s="1" t="s">
        <v>33</v>
      </c>
      <c r="C711" s="7">
        <v>2017</v>
      </c>
      <c r="D711" s="7" t="s">
        <v>35</v>
      </c>
      <c r="E711" s="1" t="s">
        <v>329</v>
      </c>
      <c r="F711" s="1" t="s">
        <v>307</v>
      </c>
      <c r="H711" s="7">
        <v>2012</v>
      </c>
      <c r="I711" s="1">
        <v>189</v>
      </c>
    </row>
    <row r="712" spans="1:9" hidden="1" x14ac:dyDescent="0.35">
      <c r="A712" s="1" t="s">
        <v>32</v>
      </c>
      <c r="B712" s="1" t="s">
        <v>33</v>
      </c>
      <c r="C712" s="7">
        <v>2017</v>
      </c>
      <c r="D712" s="7" t="s">
        <v>35</v>
      </c>
      <c r="E712" s="1" t="s">
        <v>329</v>
      </c>
      <c r="F712" s="1" t="s">
        <v>307</v>
      </c>
      <c r="H712" s="7">
        <v>2013</v>
      </c>
      <c r="I712" s="1">
        <v>187</v>
      </c>
    </row>
    <row r="713" spans="1:9" hidden="1" x14ac:dyDescent="0.35">
      <c r="A713" s="1" t="s">
        <v>32</v>
      </c>
      <c r="B713" s="1" t="s">
        <v>33</v>
      </c>
      <c r="C713" s="7">
        <v>2017</v>
      </c>
      <c r="D713" s="7" t="s">
        <v>35</v>
      </c>
      <c r="E713" s="1" t="s">
        <v>329</v>
      </c>
      <c r="F713" s="1" t="s">
        <v>307</v>
      </c>
      <c r="H713" s="7">
        <v>2014</v>
      </c>
      <c r="I713" s="1">
        <v>187</v>
      </c>
    </row>
    <row r="714" spans="1:9" hidden="1" x14ac:dyDescent="0.35">
      <c r="A714" s="1" t="s">
        <v>32</v>
      </c>
      <c r="B714" s="1" t="s">
        <v>33</v>
      </c>
      <c r="C714" s="7">
        <v>2017</v>
      </c>
      <c r="D714" s="7" t="s">
        <v>35</v>
      </c>
      <c r="E714" s="1" t="s">
        <v>329</v>
      </c>
      <c r="F714" s="1" t="s">
        <v>307</v>
      </c>
      <c r="H714" s="7">
        <v>2015</v>
      </c>
      <c r="I714" s="1">
        <v>181</v>
      </c>
    </row>
    <row r="715" spans="1:9" hidden="1" x14ac:dyDescent="0.35">
      <c r="A715" s="1" t="s">
        <v>32</v>
      </c>
      <c r="B715" s="1" t="s">
        <v>33</v>
      </c>
      <c r="C715" s="7">
        <v>2017</v>
      </c>
      <c r="D715" s="7" t="s">
        <v>35</v>
      </c>
      <c r="E715" s="1" t="s">
        <v>329</v>
      </c>
      <c r="F715" s="1" t="s">
        <v>307</v>
      </c>
      <c r="H715" s="7">
        <v>2016</v>
      </c>
      <c r="I715" s="1">
        <v>181</v>
      </c>
    </row>
    <row r="716" spans="1:9" hidden="1" x14ac:dyDescent="0.35">
      <c r="A716" s="1" t="s">
        <v>32</v>
      </c>
      <c r="B716" s="1" t="s">
        <v>33</v>
      </c>
      <c r="C716" s="7">
        <v>2017</v>
      </c>
      <c r="D716" s="7" t="s">
        <v>35</v>
      </c>
      <c r="E716" s="1" t="s">
        <v>329</v>
      </c>
      <c r="F716" s="1" t="s">
        <v>300</v>
      </c>
      <c r="H716" s="7">
        <v>2012</v>
      </c>
      <c r="I716" s="1">
        <v>9830</v>
      </c>
    </row>
    <row r="717" spans="1:9" hidden="1" x14ac:dyDescent="0.35">
      <c r="A717" s="1" t="s">
        <v>32</v>
      </c>
      <c r="B717" s="1" t="s">
        <v>33</v>
      </c>
      <c r="C717" s="7">
        <v>2017</v>
      </c>
      <c r="D717" s="7" t="s">
        <v>35</v>
      </c>
      <c r="E717" s="1" t="s">
        <v>329</v>
      </c>
      <c r="F717" s="1" t="s">
        <v>300</v>
      </c>
      <c r="H717" s="7">
        <v>2013</v>
      </c>
      <c r="I717" s="1">
        <v>9780</v>
      </c>
    </row>
    <row r="718" spans="1:9" hidden="1" x14ac:dyDescent="0.35">
      <c r="A718" s="1" t="s">
        <v>32</v>
      </c>
      <c r="B718" s="1" t="s">
        <v>33</v>
      </c>
      <c r="C718" s="7">
        <v>2017</v>
      </c>
      <c r="D718" s="7" t="s">
        <v>35</v>
      </c>
      <c r="E718" s="1" t="s">
        <v>329</v>
      </c>
      <c r="F718" s="1" t="s">
        <v>300</v>
      </c>
      <c r="H718" s="7">
        <v>2014</v>
      </c>
      <c r="I718" s="1">
        <v>9736</v>
      </c>
    </row>
    <row r="719" spans="1:9" hidden="1" x14ac:dyDescent="0.35">
      <c r="A719" s="1" t="s">
        <v>32</v>
      </c>
      <c r="B719" s="1" t="s">
        <v>33</v>
      </c>
      <c r="C719" s="7">
        <v>2017</v>
      </c>
      <c r="D719" s="7" t="s">
        <v>35</v>
      </c>
      <c r="E719" s="1" t="s">
        <v>329</v>
      </c>
      <c r="F719" s="1" t="s">
        <v>300</v>
      </c>
      <c r="H719" s="7">
        <v>2015</v>
      </c>
      <c r="I719" s="1">
        <v>9596</v>
      </c>
    </row>
    <row r="720" spans="1:9" hidden="1" x14ac:dyDescent="0.35">
      <c r="A720" s="1" t="s">
        <v>32</v>
      </c>
      <c r="B720" s="1" t="s">
        <v>33</v>
      </c>
      <c r="C720" s="7">
        <v>2017</v>
      </c>
      <c r="D720" s="7" t="s">
        <v>35</v>
      </c>
      <c r="E720" s="1" t="s">
        <v>329</v>
      </c>
      <c r="F720" s="1" t="s">
        <v>300</v>
      </c>
      <c r="H720" s="7">
        <v>2016</v>
      </c>
      <c r="I720" s="1">
        <v>9807</v>
      </c>
    </row>
    <row r="721" spans="1:9" hidden="1" x14ac:dyDescent="0.35">
      <c r="A721" s="1" t="s">
        <v>32</v>
      </c>
      <c r="B721" s="1" t="s">
        <v>33</v>
      </c>
      <c r="C721" s="7">
        <v>2017</v>
      </c>
      <c r="D721" s="7" t="s">
        <v>35</v>
      </c>
      <c r="E721" s="1" t="s">
        <v>329</v>
      </c>
      <c r="F721" s="1" t="s">
        <v>308</v>
      </c>
      <c r="H721" s="7">
        <v>2012</v>
      </c>
      <c r="I721" s="1">
        <v>364</v>
      </c>
    </row>
    <row r="722" spans="1:9" hidden="1" x14ac:dyDescent="0.35">
      <c r="A722" s="1" t="s">
        <v>32</v>
      </c>
      <c r="B722" s="1" t="s">
        <v>33</v>
      </c>
      <c r="C722" s="7">
        <v>2017</v>
      </c>
      <c r="D722" s="7" t="s">
        <v>35</v>
      </c>
      <c r="E722" s="1" t="s">
        <v>329</v>
      </c>
      <c r="F722" s="1" t="s">
        <v>308</v>
      </c>
      <c r="H722" s="7">
        <v>2013</v>
      </c>
      <c r="I722" s="1">
        <v>363</v>
      </c>
    </row>
    <row r="723" spans="1:9" hidden="1" x14ac:dyDescent="0.35">
      <c r="A723" s="1" t="s">
        <v>32</v>
      </c>
      <c r="B723" s="1" t="s">
        <v>33</v>
      </c>
      <c r="C723" s="7">
        <v>2017</v>
      </c>
      <c r="D723" s="7" t="s">
        <v>35</v>
      </c>
      <c r="E723" s="1" t="s">
        <v>329</v>
      </c>
      <c r="F723" s="1" t="s">
        <v>308</v>
      </c>
      <c r="H723" s="7">
        <v>2014</v>
      </c>
      <c r="I723" s="1">
        <v>363</v>
      </c>
    </row>
    <row r="724" spans="1:9" hidden="1" x14ac:dyDescent="0.35">
      <c r="A724" s="1" t="s">
        <v>32</v>
      </c>
      <c r="B724" s="1" t="s">
        <v>33</v>
      </c>
      <c r="C724" s="7">
        <v>2017</v>
      </c>
      <c r="D724" s="7" t="s">
        <v>35</v>
      </c>
      <c r="E724" s="1" t="s">
        <v>329</v>
      </c>
      <c r="F724" s="1" t="s">
        <v>308</v>
      </c>
      <c r="H724" s="7">
        <v>2015</v>
      </c>
      <c r="I724" s="1">
        <v>363</v>
      </c>
    </row>
    <row r="725" spans="1:9" hidden="1" x14ac:dyDescent="0.35">
      <c r="A725" s="1" t="s">
        <v>32</v>
      </c>
      <c r="B725" s="1" t="s">
        <v>33</v>
      </c>
      <c r="C725" s="7">
        <v>2017</v>
      </c>
      <c r="D725" s="7" t="s">
        <v>35</v>
      </c>
      <c r="E725" s="1" t="s">
        <v>329</v>
      </c>
      <c r="F725" s="1" t="s">
        <v>308</v>
      </c>
      <c r="H725" s="7">
        <v>2016</v>
      </c>
      <c r="I725" s="1">
        <v>363</v>
      </c>
    </row>
    <row r="726" spans="1:9" hidden="1" x14ac:dyDescent="0.35">
      <c r="A726" s="1" t="s">
        <v>32</v>
      </c>
      <c r="B726" s="1" t="s">
        <v>33</v>
      </c>
      <c r="C726" s="7">
        <v>2017</v>
      </c>
      <c r="D726" s="7" t="s">
        <v>35</v>
      </c>
      <c r="E726" s="1" t="s">
        <v>329</v>
      </c>
      <c r="F726" s="1" t="s">
        <v>311</v>
      </c>
      <c r="H726" s="7">
        <v>2012</v>
      </c>
      <c r="I726" s="1">
        <v>1427</v>
      </c>
    </row>
    <row r="727" spans="1:9" hidden="1" x14ac:dyDescent="0.35">
      <c r="A727" s="1" t="s">
        <v>32</v>
      </c>
      <c r="B727" s="1" t="s">
        <v>33</v>
      </c>
      <c r="C727" s="7">
        <v>2017</v>
      </c>
      <c r="D727" s="7" t="s">
        <v>35</v>
      </c>
      <c r="E727" s="1" t="s">
        <v>329</v>
      </c>
      <c r="F727" s="1" t="s">
        <v>311</v>
      </c>
      <c r="H727" s="7">
        <v>2013</v>
      </c>
      <c r="I727" s="1">
        <v>1431</v>
      </c>
    </row>
    <row r="728" spans="1:9" hidden="1" x14ac:dyDescent="0.35">
      <c r="A728" s="1" t="s">
        <v>32</v>
      </c>
      <c r="B728" s="1" t="s">
        <v>33</v>
      </c>
      <c r="C728" s="7">
        <v>2017</v>
      </c>
      <c r="D728" s="7" t="s">
        <v>35</v>
      </c>
      <c r="E728" s="1" t="s">
        <v>329</v>
      </c>
      <c r="F728" s="1" t="s">
        <v>311</v>
      </c>
      <c r="H728" s="7">
        <v>2014</v>
      </c>
      <c r="I728" s="1">
        <v>1429</v>
      </c>
    </row>
    <row r="729" spans="1:9" hidden="1" x14ac:dyDescent="0.35">
      <c r="A729" s="1" t="s">
        <v>32</v>
      </c>
      <c r="B729" s="1" t="s">
        <v>33</v>
      </c>
      <c r="C729" s="7">
        <v>2017</v>
      </c>
      <c r="D729" s="7" t="s">
        <v>35</v>
      </c>
      <c r="E729" s="1" t="s">
        <v>329</v>
      </c>
      <c r="F729" s="1" t="s">
        <v>311</v>
      </c>
      <c r="H729" s="7">
        <v>2015</v>
      </c>
      <c r="I729" s="1">
        <v>1422</v>
      </c>
    </row>
    <row r="730" spans="1:9" hidden="1" x14ac:dyDescent="0.35">
      <c r="A730" s="1" t="s">
        <v>32</v>
      </c>
      <c r="B730" s="1" t="s">
        <v>33</v>
      </c>
      <c r="C730" s="7">
        <v>2017</v>
      </c>
      <c r="D730" s="7" t="s">
        <v>35</v>
      </c>
      <c r="E730" s="1" t="s">
        <v>329</v>
      </c>
      <c r="F730" s="1" t="s">
        <v>311</v>
      </c>
      <c r="H730" s="7">
        <v>2016</v>
      </c>
      <c r="I730" s="1">
        <v>1431</v>
      </c>
    </row>
    <row r="731" spans="1:9" hidden="1" x14ac:dyDescent="0.35">
      <c r="A731" s="1" t="s">
        <v>32</v>
      </c>
      <c r="B731" s="1" t="s">
        <v>33</v>
      </c>
      <c r="C731" s="7">
        <v>2017</v>
      </c>
      <c r="D731" s="7" t="s">
        <v>35</v>
      </c>
      <c r="E731" s="1" t="s">
        <v>329</v>
      </c>
      <c r="F731" s="1" t="s">
        <v>312</v>
      </c>
      <c r="H731" s="7">
        <v>2012</v>
      </c>
      <c r="I731" s="1">
        <v>330</v>
      </c>
    </row>
    <row r="732" spans="1:9" hidden="1" x14ac:dyDescent="0.35">
      <c r="A732" s="1" t="s">
        <v>32</v>
      </c>
      <c r="B732" s="1" t="s">
        <v>33</v>
      </c>
      <c r="C732" s="7">
        <v>2017</v>
      </c>
      <c r="D732" s="7" t="s">
        <v>35</v>
      </c>
      <c r="E732" s="1" t="s">
        <v>329</v>
      </c>
      <c r="F732" s="1" t="s">
        <v>312</v>
      </c>
      <c r="H732" s="7">
        <v>2013</v>
      </c>
      <c r="I732" s="1">
        <v>332</v>
      </c>
    </row>
    <row r="733" spans="1:9" hidden="1" x14ac:dyDescent="0.35">
      <c r="A733" s="1" t="s">
        <v>32</v>
      </c>
      <c r="B733" s="1" t="s">
        <v>33</v>
      </c>
      <c r="C733" s="7">
        <v>2017</v>
      </c>
      <c r="D733" s="7" t="s">
        <v>35</v>
      </c>
      <c r="E733" s="1" t="s">
        <v>329</v>
      </c>
      <c r="F733" s="1" t="s">
        <v>312</v>
      </c>
      <c r="H733" s="7">
        <v>2014</v>
      </c>
      <c r="I733" s="1">
        <v>332</v>
      </c>
    </row>
    <row r="734" spans="1:9" hidden="1" x14ac:dyDescent="0.35">
      <c r="A734" s="1" t="s">
        <v>32</v>
      </c>
      <c r="B734" s="1" t="s">
        <v>33</v>
      </c>
      <c r="C734" s="7">
        <v>2017</v>
      </c>
      <c r="D734" s="7" t="s">
        <v>35</v>
      </c>
      <c r="E734" s="1" t="s">
        <v>329</v>
      </c>
      <c r="F734" s="1" t="s">
        <v>312</v>
      </c>
      <c r="H734" s="7">
        <v>2015</v>
      </c>
      <c r="I734" s="1">
        <v>331</v>
      </c>
    </row>
    <row r="735" spans="1:9" hidden="1" x14ac:dyDescent="0.35">
      <c r="A735" s="1" t="s">
        <v>32</v>
      </c>
      <c r="B735" s="1" t="s">
        <v>33</v>
      </c>
      <c r="C735" s="7">
        <v>2017</v>
      </c>
      <c r="D735" s="7" t="s">
        <v>35</v>
      </c>
      <c r="E735" s="1" t="s">
        <v>329</v>
      </c>
      <c r="F735" s="1" t="s">
        <v>312</v>
      </c>
      <c r="H735" s="7">
        <v>2016</v>
      </c>
      <c r="I735" s="1">
        <v>331</v>
      </c>
    </row>
    <row r="736" spans="1:9" hidden="1" x14ac:dyDescent="0.35">
      <c r="A736" s="1" t="s">
        <v>32</v>
      </c>
      <c r="B736" s="1" t="s">
        <v>33</v>
      </c>
      <c r="C736" s="7">
        <v>2017</v>
      </c>
      <c r="D736" s="7" t="s">
        <v>35</v>
      </c>
      <c r="E736" s="1" t="s">
        <v>329</v>
      </c>
      <c r="F736" s="1" t="s">
        <v>309</v>
      </c>
      <c r="H736" s="7">
        <v>2012</v>
      </c>
      <c r="I736" s="1">
        <v>1000</v>
      </c>
    </row>
    <row r="737" spans="1:9" hidden="1" x14ac:dyDescent="0.35">
      <c r="A737" s="1" t="s">
        <v>32</v>
      </c>
      <c r="B737" s="1" t="s">
        <v>33</v>
      </c>
      <c r="C737" s="7">
        <v>2017</v>
      </c>
      <c r="D737" s="7" t="s">
        <v>35</v>
      </c>
      <c r="E737" s="1" t="s">
        <v>329</v>
      </c>
      <c r="F737" s="1" t="s">
        <v>309</v>
      </c>
      <c r="H737" s="7">
        <v>2013</v>
      </c>
      <c r="I737" s="1">
        <v>10000</v>
      </c>
    </row>
    <row r="738" spans="1:9" hidden="1" x14ac:dyDescent="0.35">
      <c r="A738" s="1" t="s">
        <v>32</v>
      </c>
      <c r="B738" s="1" t="s">
        <v>33</v>
      </c>
      <c r="C738" s="7">
        <v>2017</v>
      </c>
      <c r="D738" s="7" t="s">
        <v>35</v>
      </c>
      <c r="E738" s="1" t="s">
        <v>329</v>
      </c>
      <c r="F738" s="1" t="s">
        <v>309</v>
      </c>
      <c r="H738" s="7">
        <v>2014</v>
      </c>
      <c r="I738" s="1">
        <v>998</v>
      </c>
    </row>
    <row r="739" spans="1:9" hidden="1" x14ac:dyDescent="0.35">
      <c r="A739" s="1" t="s">
        <v>32</v>
      </c>
      <c r="B739" s="1" t="s">
        <v>33</v>
      </c>
      <c r="C739" s="7">
        <v>2017</v>
      </c>
      <c r="D739" s="7" t="s">
        <v>35</v>
      </c>
      <c r="E739" s="1" t="s">
        <v>329</v>
      </c>
      <c r="F739" s="1" t="s">
        <v>309</v>
      </c>
      <c r="H739" s="7">
        <v>2015</v>
      </c>
      <c r="I739" s="1">
        <v>999</v>
      </c>
    </row>
    <row r="740" spans="1:9" hidden="1" x14ac:dyDescent="0.35">
      <c r="A740" s="1" t="s">
        <v>32</v>
      </c>
      <c r="B740" s="1" t="s">
        <v>33</v>
      </c>
      <c r="C740" s="7">
        <v>2017</v>
      </c>
      <c r="D740" s="7" t="s">
        <v>35</v>
      </c>
      <c r="E740" s="1" t="s">
        <v>329</v>
      </c>
      <c r="F740" s="1" t="s">
        <v>309</v>
      </c>
      <c r="H740" s="7">
        <v>2016</v>
      </c>
      <c r="I740" s="1">
        <v>10000</v>
      </c>
    </row>
    <row r="741" spans="1:9" hidden="1" x14ac:dyDescent="0.35">
      <c r="A741" s="1" t="s">
        <v>32</v>
      </c>
      <c r="B741" s="1" t="s">
        <v>33</v>
      </c>
      <c r="C741" s="7">
        <v>2017</v>
      </c>
      <c r="D741" s="7" t="s">
        <v>35</v>
      </c>
      <c r="E741" s="1" t="s">
        <v>329</v>
      </c>
      <c r="F741" s="1" t="s">
        <v>313</v>
      </c>
      <c r="H741" s="7">
        <v>2012</v>
      </c>
      <c r="I741" s="1">
        <v>870</v>
      </c>
    </row>
    <row r="742" spans="1:9" hidden="1" x14ac:dyDescent="0.35">
      <c r="A742" s="1" t="s">
        <v>32</v>
      </c>
      <c r="B742" s="1" t="s">
        <v>33</v>
      </c>
      <c r="C742" s="7">
        <v>2017</v>
      </c>
      <c r="D742" s="7" t="s">
        <v>35</v>
      </c>
      <c r="E742" s="1" t="s">
        <v>329</v>
      </c>
      <c r="F742" s="1" t="s">
        <v>313</v>
      </c>
      <c r="H742" s="7">
        <v>2013</v>
      </c>
      <c r="I742" s="1">
        <v>870</v>
      </c>
    </row>
    <row r="743" spans="1:9" hidden="1" x14ac:dyDescent="0.35">
      <c r="A743" s="1" t="s">
        <v>32</v>
      </c>
      <c r="B743" s="1" t="s">
        <v>33</v>
      </c>
      <c r="C743" s="7">
        <v>2017</v>
      </c>
      <c r="D743" s="7" t="s">
        <v>35</v>
      </c>
      <c r="E743" s="1" t="s">
        <v>329</v>
      </c>
      <c r="F743" s="1" t="s">
        <v>313</v>
      </c>
      <c r="H743" s="7">
        <v>2014</v>
      </c>
      <c r="I743" s="1">
        <v>870</v>
      </c>
    </row>
    <row r="744" spans="1:9" hidden="1" x14ac:dyDescent="0.35">
      <c r="A744" s="1" t="s">
        <v>32</v>
      </c>
      <c r="B744" s="1" t="s">
        <v>33</v>
      </c>
      <c r="C744" s="7">
        <v>2017</v>
      </c>
      <c r="D744" s="7" t="s">
        <v>35</v>
      </c>
      <c r="E744" s="1" t="s">
        <v>329</v>
      </c>
      <c r="F744" s="1" t="s">
        <v>313</v>
      </c>
      <c r="H744" s="7">
        <v>2015</v>
      </c>
      <c r="I744" s="1">
        <v>870</v>
      </c>
    </row>
    <row r="745" spans="1:9" hidden="1" x14ac:dyDescent="0.35">
      <c r="A745" s="1" t="s">
        <v>32</v>
      </c>
      <c r="B745" s="1" t="s">
        <v>33</v>
      </c>
      <c r="C745" s="7">
        <v>2017</v>
      </c>
      <c r="D745" s="7" t="s">
        <v>35</v>
      </c>
      <c r="E745" s="1" t="s">
        <v>329</v>
      </c>
      <c r="F745" s="1" t="s">
        <v>313</v>
      </c>
      <c r="H745" s="7">
        <v>2016</v>
      </c>
      <c r="I745" s="1">
        <v>657</v>
      </c>
    </row>
    <row r="746" spans="1:9" hidden="1" x14ac:dyDescent="0.35">
      <c r="A746" s="1" t="s">
        <v>32</v>
      </c>
      <c r="B746" s="1" t="s">
        <v>33</v>
      </c>
      <c r="C746" s="7">
        <v>2017</v>
      </c>
      <c r="D746" s="7" t="s">
        <v>35</v>
      </c>
      <c r="E746" s="1" t="s">
        <v>329</v>
      </c>
      <c r="F746" s="1" t="s">
        <v>314</v>
      </c>
      <c r="H746" s="7">
        <v>2012</v>
      </c>
      <c r="I746" s="1">
        <v>2076</v>
      </c>
    </row>
    <row r="747" spans="1:9" hidden="1" x14ac:dyDescent="0.35">
      <c r="A747" s="1" t="s">
        <v>32</v>
      </c>
      <c r="B747" s="1" t="s">
        <v>33</v>
      </c>
      <c r="C747" s="7">
        <v>2017</v>
      </c>
      <c r="D747" s="7" t="s">
        <v>35</v>
      </c>
      <c r="E747" s="1" t="s">
        <v>329</v>
      </c>
      <c r="F747" s="1" t="s">
        <v>314</v>
      </c>
      <c r="H747" s="7">
        <v>2013</v>
      </c>
      <c r="I747" s="1">
        <v>2078</v>
      </c>
    </row>
    <row r="748" spans="1:9" hidden="1" x14ac:dyDescent="0.35">
      <c r="A748" s="1" t="s">
        <v>32</v>
      </c>
      <c r="B748" s="1" t="s">
        <v>33</v>
      </c>
      <c r="C748" s="7">
        <v>2017</v>
      </c>
      <c r="D748" s="7" t="s">
        <v>35</v>
      </c>
      <c r="E748" s="1" t="s">
        <v>329</v>
      </c>
      <c r="F748" s="1" t="s">
        <v>314</v>
      </c>
      <c r="H748" s="7">
        <v>2014</v>
      </c>
      <c r="I748" s="1">
        <v>2078</v>
      </c>
    </row>
    <row r="749" spans="1:9" hidden="1" x14ac:dyDescent="0.35">
      <c r="A749" s="1" t="s">
        <v>32</v>
      </c>
      <c r="B749" s="1" t="s">
        <v>33</v>
      </c>
      <c r="C749" s="7">
        <v>2017</v>
      </c>
      <c r="D749" s="7" t="s">
        <v>35</v>
      </c>
      <c r="E749" s="1" t="s">
        <v>329</v>
      </c>
      <c r="F749" s="1" t="s">
        <v>314</v>
      </c>
      <c r="H749" s="7">
        <v>2015</v>
      </c>
      <c r="I749" s="1">
        <v>2078</v>
      </c>
    </row>
    <row r="750" spans="1:9" hidden="1" x14ac:dyDescent="0.35">
      <c r="A750" s="1" t="s">
        <v>32</v>
      </c>
      <c r="B750" s="1" t="s">
        <v>33</v>
      </c>
      <c r="C750" s="7">
        <v>2017</v>
      </c>
      <c r="D750" s="7" t="s">
        <v>35</v>
      </c>
      <c r="E750" s="1" t="s">
        <v>329</v>
      </c>
      <c r="F750" s="1" t="s">
        <v>314</v>
      </c>
      <c r="H750" s="7">
        <v>2016</v>
      </c>
      <c r="I750" s="1">
        <v>2083</v>
      </c>
    </row>
    <row r="751" spans="1:9" hidden="1" x14ac:dyDescent="0.35">
      <c r="A751" s="1" t="s">
        <v>32</v>
      </c>
      <c r="B751" s="1" t="s">
        <v>33</v>
      </c>
      <c r="C751" s="7">
        <v>2017</v>
      </c>
      <c r="D751" s="7" t="s">
        <v>35</v>
      </c>
      <c r="E751" s="1" t="s">
        <v>329</v>
      </c>
      <c r="F751" s="1" t="s">
        <v>310</v>
      </c>
      <c r="H751" s="7">
        <v>2012</v>
      </c>
      <c r="I751" s="1">
        <v>2267</v>
      </c>
    </row>
    <row r="752" spans="1:9" hidden="1" x14ac:dyDescent="0.35">
      <c r="A752" s="1" t="s">
        <v>32</v>
      </c>
      <c r="B752" s="1" t="s">
        <v>33</v>
      </c>
      <c r="C752" s="7">
        <v>2017</v>
      </c>
      <c r="D752" s="7" t="s">
        <v>35</v>
      </c>
      <c r="E752" s="1" t="s">
        <v>329</v>
      </c>
      <c r="F752" s="1" t="s">
        <v>310</v>
      </c>
      <c r="H752" s="7">
        <v>2013</v>
      </c>
      <c r="I752" s="1">
        <v>2269</v>
      </c>
    </row>
    <row r="753" spans="1:9" hidden="1" x14ac:dyDescent="0.35">
      <c r="A753" s="1" t="s">
        <v>32</v>
      </c>
      <c r="B753" s="1" t="s">
        <v>33</v>
      </c>
      <c r="C753" s="7">
        <v>2017</v>
      </c>
      <c r="D753" s="7" t="s">
        <v>35</v>
      </c>
      <c r="E753" s="1" t="s">
        <v>329</v>
      </c>
      <c r="F753" s="1" t="s">
        <v>310</v>
      </c>
      <c r="H753" s="7">
        <v>2014</v>
      </c>
      <c r="I753" s="1">
        <v>2267</v>
      </c>
    </row>
    <row r="754" spans="1:9" hidden="1" x14ac:dyDescent="0.35">
      <c r="A754" s="1" t="s">
        <v>32</v>
      </c>
      <c r="B754" s="1" t="s">
        <v>33</v>
      </c>
      <c r="C754" s="7">
        <v>2017</v>
      </c>
      <c r="D754" s="7" t="s">
        <v>35</v>
      </c>
      <c r="E754" s="1" t="s">
        <v>329</v>
      </c>
      <c r="F754" s="1" t="s">
        <v>310</v>
      </c>
      <c r="H754" s="7">
        <v>2015</v>
      </c>
      <c r="I754" s="1">
        <v>2268</v>
      </c>
    </row>
    <row r="755" spans="1:9" hidden="1" x14ac:dyDescent="0.35">
      <c r="A755" s="1" t="s">
        <v>32</v>
      </c>
      <c r="B755" s="1" t="s">
        <v>33</v>
      </c>
      <c r="C755" s="7">
        <v>2017</v>
      </c>
      <c r="D755" s="7" t="s">
        <v>35</v>
      </c>
      <c r="E755" s="1" t="s">
        <v>329</v>
      </c>
      <c r="F755" s="1" t="s">
        <v>310</v>
      </c>
      <c r="H755" s="7">
        <v>2016</v>
      </c>
      <c r="I755" s="1">
        <v>2268</v>
      </c>
    </row>
    <row r="756" spans="1:9" hidden="1" x14ac:dyDescent="0.35">
      <c r="A756" s="1" t="s">
        <v>32</v>
      </c>
      <c r="B756" s="1" t="s">
        <v>33</v>
      </c>
      <c r="C756" s="7">
        <v>2017</v>
      </c>
      <c r="D756" s="7" t="s">
        <v>35</v>
      </c>
      <c r="E756" s="1" t="s">
        <v>329</v>
      </c>
      <c r="F756" s="1" t="s">
        <v>315</v>
      </c>
      <c r="H756" s="7">
        <v>2012</v>
      </c>
      <c r="I756" s="1">
        <v>336</v>
      </c>
    </row>
    <row r="757" spans="1:9" hidden="1" x14ac:dyDescent="0.35">
      <c r="A757" s="1" t="s">
        <v>32</v>
      </c>
      <c r="B757" s="1" t="s">
        <v>33</v>
      </c>
      <c r="C757" s="7">
        <v>2017</v>
      </c>
      <c r="D757" s="7" t="s">
        <v>35</v>
      </c>
      <c r="E757" s="1" t="s">
        <v>329</v>
      </c>
      <c r="F757" s="1" t="s">
        <v>315</v>
      </c>
      <c r="H757" s="7">
        <v>2013</v>
      </c>
      <c r="I757" s="1">
        <v>331</v>
      </c>
    </row>
    <row r="758" spans="1:9" hidden="1" x14ac:dyDescent="0.35">
      <c r="A758" s="1" t="s">
        <v>32</v>
      </c>
      <c r="B758" s="1" t="s">
        <v>33</v>
      </c>
      <c r="C758" s="7">
        <v>2017</v>
      </c>
      <c r="D758" s="7" t="s">
        <v>35</v>
      </c>
      <c r="E758" s="1" t="s">
        <v>329</v>
      </c>
      <c r="F758" s="1" t="s">
        <v>315</v>
      </c>
      <c r="H758" s="7">
        <v>2014</v>
      </c>
      <c r="I758" s="1">
        <v>331</v>
      </c>
    </row>
    <row r="759" spans="1:9" hidden="1" x14ac:dyDescent="0.35">
      <c r="A759" s="1" t="s">
        <v>32</v>
      </c>
      <c r="B759" s="1" t="s">
        <v>33</v>
      </c>
      <c r="C759" s="7">
        <v>2017</v>
      </c>
      <c r="D759" s="7" t="s">
        <v>35</v>
      </c>
      <c r="E759" s="1" t="s">
        <v>329</v>
      </c>
      <c r="F759" s="1" t="s">
        <v>315</v>
      </c>
      <c r="H759" s="7">
        <v>2015</v>
      </c>
      <c r="I759" s="1">
        <v>331</v>
      </c>
    </row>
    <row r="760" spans="1:9" hidden="1" x14ac:dyDescent="0.35">
      <c r="A760" s="1" t="s">
        <v>32</v>
      </c>
      <c r="B760" s="1" t="s">
        <v>33</v>
      </c>
      <c r="C760" s="7">
        <v>2017</v>
      </c>
      <c r="D760" s="7" t="s">
        <v>35</v>
      </c>
      <c r="E760" s="1" t="s">
        <v>329</v>
      </c>
      <c r="F760" s="1" t="s">
        <v>315</v>
      </c>
      <c r="H760" s="7">
        <v>2016</v>
      </c>
      <c r="I760" s="1">
        <v>334</v>
      </c>
    </row>
    <row r="761" spans="1:9" hidden="1" x14ac:dyDescent="0.35">
      <c r="A761" s="1" t="s">
        <v>32</v>
      </c>
      <c r="B761" s="1" t="s">
        <v>33</v>
      </c>
      <c r="C761" s="7">
        <v>2019</v>
      </c>
      <c r="D761" s="7" t="s">
        <v>35</v>
      </c>
      <c r="E761" s="1" t="s">
        <v>320</v>
      </c>
      <c r="F761" s="1" t="s">
        <v>321</v>
      </c>
      <c r="H761" s="7">
        <v>2017</v>
      </c>
      <c r="I761" s="1">
        <v>19869</v>
      </c>
    </row>
    <row r="762" spans="1:9" hidden="1" x14ac:dyDescent="0.35">
      <c r="A762" s="1" t="s">
        <v>32</v>
      </c>
      <c r="B762" s="1" t="s">
        <v>33</v>
      </c>
      <c r="C762" s="7">
        <v>2019</v>
      </c>
      <c r="D762" s="7" t="s">
        <v>35</v>
      </c>
      <c r="E762" s="1" t="s">
        <v>320</v>
      </c>
      <c r="F762" s="1" t="s">
        <v>321</v>
      </c>
      <c r="H762" s="7">
        <v>2018</v>
      </c>
      <c r="I762" s="1">
        <v>19664</v>
      </c>
    </row>
    <row r="763" spans="1:9" x14ac:dyDescent="0.35">
      <c r="A763" s="1" t="s">
        <v>32</v>
      </c>
      <c r="B763" s="1" t="s">
        <v>33</v>
      </c>
      <c r="C763" s="7">
        <v>2019</v>
      </c>
      <c r="D763" s="7" t="s">
        <v>35</v>
      </c>
      <c r="E763" s="1" t="s">
        <v>320</v>
      </c>
      <c r="F763" s="1" t="s">
        <v>322</v>
      </c>
      <c r="H763" s="7">
        <v>2017</v>
      </c>
      <c r="I763" s="1">
        <v>1299</v>
      </c>
    </row>
    <row r="764" spans="1:9" x14ac:dyDescent="0.35">
      <c r="A764" s="1" t="s">
        <v>32</v>
      </c>
      <c r="B764" s="1" t="s">
        <v>33</v>
      </c>
      <c r="C764" s="7">
        <v>2019</v>
      </c>
      <c r="D764" s="7" t="s">
        <v>35</v>
      </c>
      <c r="E764" s="1" t="s">
        <v>320</v>
      </c>
      <c r="F764" s="1" t="s">
        <v>322</v>
      </c>
      <c r="H764" s="7">
        <v>2018</v>
      </c>
      <c r="I764" s="1">
        <v>1299</v>
      </c>
    </row>
    <row r="765" spans="1:9" hidden="1" x14ac:dyDescent="0.35">
      <c r="A765" s="1" t="s">
        <v>32</v>
      </c>
      <c r="B765" s="1" t="s">
        <v>33</v>
      </c>
      <c r="C765" s="7">
        <v>2019</v>
      </c>
      <c r="D765" s="7" t="s">
        <v>35</v>
      </c>
      <c r="E765" s="1" t="s">
        <v>320</v>
      </c>
      <c r="F765" s="1" t="s">
        <v>323</v>
      </c>
      <c r="H765" s="7">
        <v>2017</v>
      </c>
      <c r="I765" s="1">
        <v>80</v>
      </c>
    </row>
    <row r="766" spans="1:9" hidden="1" x14ac:dyDescent="0.35">
      <c r="A766" s="1" t="s">
        <v>32</v>
      </c>
      <c r="B766" s="1" t="s">
        <v>33</v>
      </c>
      <c r="C766" s="7">
        <v>2019</v>
      </c>
      <c r="D766" s="7" t="s">
        <v>35</v>
      </c>
      <c r="E766" s="1" t="s">
        <v>320</v>
      </c>
      <c r="F766" s="1" t="s">
        <v>323</v>
      </c>
      <c r="H766" s="7">
        <v>2018</v>
      </c>
      <c r="I766" s="1">
        <v>67</v>
      </c>
    </row>
    <row r="767" spans="1:9" hidden="1" x14ac:dyDescent="0.35">
      <c r="A767" s="1" t="s">
        <v>32</v>
      </c>
      <c r="B767" s="1" t="s">
        <v>33</v>
      </c>
      <c r="C767" s="7">
        <v>2019</v>
      </c>
      <c r="D767" s="7" t="s">
        <v>35</v>
      </c>
      <c r="E767" s="1" t="s">
        <v>320</v>
      </c>
      <c r="F767" s="1" t="s">
        <v>324</v>
      </c>
      <c r="H767" s="7">
        <v>2017</v>
      </c>
      <c r="I767" s="1">
        <v>146</v>
      </c>
    </row>
    <row r="768" spans="1:9" hidden="1" x14ac:dyDescent="0.35">
      <c r="A768" s="1" t="s">
        <v>32</v>
      </c>
      <c r="B768" s="1" t="s">
        <v>33</v>
      </c>
      <c r="C768" s="7">
        <v>2019</v>
      </c>
      <c r="D768" s="7" t="s">
        <v>35</v>
      </c>
      <c r="E768" s="1" t="s">
        <v>320</v>
      </c>
      <c r="F768" s="1" t="s">
        <v>324</v>
      </c>
      <c r="H768" s="7">
        <v>2018</v>
      </c>
      <c r="I768" s="1">
        <v>137</v>
      </c>
    </row>
    <row r="769" spans="1:9" hidden="1" x14ac:dyDescent="0.35">
      <c r="A769" s="1" t="s">
        <v>32</v>
      </c>
      <c r="B769" s="1" t="s">
        <v>33</v>
      </c>
      <c r="C769" s="7">
        <v>2019</v>
      </c>
      <c r="D769" s="7" t="s">
        <v>35</v>
      </c>
      <c r="E769" s="1" t="s">
        <v>320</v>
      </c>
      <c r="F769" s="1" t="s">
        <v>325</v>
      </c>
      <c r="H769" s="7">
        <v>2017</v>
      </c>
      <c r="I769" s="1">
        <v>5</v>
      </c>
    </row>
    <row r="770" spans="1:9" hidden="1" x14ac:dyDescent="0.35">
      <c r="A770" s="1" t="s">
        <v>32</v>
      </c>
      <c r="B770" s="1" t="s">
        <v>33</v>
      </c>
      <c r="C770" s="7">
        <v>2019</v>
      </c>
      <c r="D770" s="7" t="s">
        <v>35</v>
      </c>
      <c r="E770" s="1" t="s">
        <v>320</v>
      </c>
      <c r="F770" s="1" t="s">
        <v>325</v>
      </c>
      <c r="H770" s="7">
        <v>2018</v>
      </c>
      <c r="I770" s="1">
        <v>5</v>
      </c>
    </row>
    <row r="771" spans="1:9" hidden="1" x14ac:dyDescent="0.35">
      <c r="A771" s="1" t="s">
        <v>32</v>
      </c>
      <c r="B771" s="1" t="s">
        <v>33</v>
      </c>
      <c r="C771" s="7">
        <v>2019</v>
      </c>
      <c r="D771" s="7" t="s">
        <v>35</v>
      </c>
      <c r="E771" s="1" t="s">
        <v>329</v>
      </c>
      <c r="F771" s="1" t="s">
        <v>300</v>
      </c>
      <c r="H771" s="7">
        <v>2017</v>
      </c>
      <c r="I771" s="1">
        <v>9879</v>
      </c>
    </row>
    <row r="772" spans="1:9" hidden="1" x14ac:dyDescent="0.35">
      <c r="A772" s="1" t="s">
        <v>32</v>
      </c>
      <c r="B772" s="1" t="s">
        <v>33</v>
      </c>
      <c r="C772" s="7">
        <v>2019</v>
      </c>
      <c r="D772" s="7" t="s">
        <v>35</v>
      </c>
      <c r="E772" s="1" t="s">
        <v>329</v>
      </c>
      <c r="F772" s="1" t="s">
        <v>310</v>
      </c>
      <c r="H772" s="7">
        <v>2017</v>
      </c>
      <c r="I772" s="1">
        <v>2269</v>
      </c>
    </row>
    <row r="773" spans="1:9" hidden="1" x14ac:dyDescent="0.35">
      <c r="A773" s="1" t="s">
        <v>32</v>
      </c>
      <c r="B773" s="1" t="s">
        <v>33</v>
      </c>
      <c r="C773" s="7">
        <v>2019</v>
      </c>
      <c r="D773" s="7" t="s">
        <v>35</v>
      </c>
      <c r="E773" s="1" t="s">
        <v>329</v>
      </c>
      <c r="F773" s="1" t="s">
        <v>304</v>
      </c>
      <c r="H773" s="7">
        <v>2017</v>
      </c>
      <c r="I773" s="1">
        <v>531</v>
      </c>
    </row>
    <row r="774" spans="1:9" hidden="1" x14ac:dyDescent="0.35">
      <c r="A774" s="1" t="s">
        <v>32</v>
      </c>
      <c r="B774" s="1" t="s">
        <v>33</v>
      </c>
      <c r="C774" s="7">
        <v>2019</v>
      </c>
      <c r="D774" s="7" t="s">
        <v>35</v>
      </c>
      <c r="E774" s="1" t="s">
        <v>329</v>
      </c>
      <c r="F774" s="1" t="s">
        <v>309</v>
      </c>
      <c r="H774" s="7">
        <v>2017</v>
      </c>
      <c r="I774" s="1">
        <v>1001</v>
      </c>
    </row>
    <row r="775" spans="1:9" hidden="1" x14ac:dyDescent="0.35">
      <c r="A775" s="1" t="s">
        <v>32</v>
      </c>
      <c r="B775" s="1" t="s">
        <v>33</v>
      </c>
      <c r="C775" s="7">
        <v>2019</v>
      </c>
      <c r="D775" s="7" t="s">
        <v>35</v>
      </c>
      <c r="E775" s="1" t="s">
        <v>329</v>
      </c>
      <c r="F775" s="1" t="s">
        <v>306</v>
      </c>
      <c r="H775" s="7">
        <v>2017</v>
      </c>
      <c r="I775" s="1">
        <v>783</v>
      </c>
    </row>
    <row r="776" spans="1:9" hidden="1" x14ac:dyDescent="0.35">
      <c r="A776" s="1" t="s">
        <v>32</v>
      </c>
      <c r="B776" s="1" t="s">
        <v>33</v>
      </c>
      <c r="C776" s="7">
        <v>2019</v>
      </c>
      <c r="D776" s="7" t="s">
        <v>35</v>
      </c>
      <c r="E776" s="1" t="s">
        <v>329</v>
      </c>
      <c r="F776" s="1" t="s">
        <v>302</v>
      </c>
      <c r="H776" s="7">
        <v>2017</v>
      </c>
      <c r="I776" s="1">
        <v>366</v>
      </c>
    </row>
    <row r="777" spans="1:9" hidden="1" x14ac:dyDescent="0.35">
      <c r="A777" s="1" t="s">
        <v>32</v>
      </c>
      <c r="B777" s="1" t="s">
        <v>33</v>
      </c>
      <c r="C777" s="7">
        <v>2019</v>
      </c>
      <c r="D777" s="7" t="s">
        <v>35</v>
      </c>
      <c r="E777" s="1" t="s">
        <v>329</v>
      </c>
      <c r="F777" s="1" t="s">
        <v>308</v>
      </c>
      <c r="H777" s="7">
        <v>2017</v>
      </c>
      <c r="I777" s="1">
        <v>363</v>
      </c>
    </row>
    <row r="778" spans="1:9" hidden="1" x14ac:dyDescent="0.35">
      <c r="A778" s="1" t="s">
        <v>32</v>
      </c>
      <c r="B778" s="1" t="s">
        <v>33</v>
      </c>
      <c r="C778" s="7">
        <v>2019</v>
      </c>
      <c r="D778" s="7" t="s">
        <v>35</v>
      </c>
      <c r="E778" s="1" t="s">
        <v>329</v>
      </c>
      <c r="F778" s="1" t="s">
        <v>305</v>
      </c>
      <c r="H778" s="7">
        <v>2017</v>
      </c>
      <c r="I778" s="1">
        <v>650</v>
      </c>
    </row>
    <row r="779" spans="1:9" hidden="1" x14ac:dyDescent="0.35">
      <c r="A779" s="1" t="s">
        <v>32</v>
      </c>
      <c r="B779" s="1" t="s">
        <v>33</v>
      </c>
      <c r="C779" s="7">
        <v>2019</v>
      </c>
      <c r="D779" s="7" t="s">
        <v>35</v>
      </c>
      <c r="E779" s="1" t="s">
        <v>329</v>
      </c>
      <c r="F779" s="1" t="s">
        <v>307</v>
      </c>
      <c r="H779" s="7">
        <v>2017</v>
      </c>
      <c r="I779" s="1">
        <v>188</v>
      </c>
    </row>
    <row r="780" spans="1:9" hidden="1" x14ac:dyDescent="0.35">
      <c r="A780" s="1" t="s">
        <v>32</v>
      </c>
      <c r="B780" s="1" t="s">
        <v>33</v>
      </c>
      <c r="C780" s="7">
        <v>2019</v>
      </c>
      <c r="D780" s="7" t="s">
        <v>35</v>
      </c>
      <c r="E780" s="1" t="s">
        <v>329</v>
      </c>
      <c r="F780" s="1" t="s">
        <v>314</v>
      </c>
      <c r="H780" s="7">
        <v>2017</v>
      </c>
      <c r="I780" s="1">
        <v>2088</v>
      </c>
    </row>
    <row r="781" spans="1:9" hidden="1" x14ac:dyDescent="0.35">
      <c r="A781" s="1" t="s">
        <v>32</v>
      </c>
      <c r="B781" s="1" t="s">
        <v>33</v>
      </c>
      <c r="C781" s="7">
        <v>2019</v>
      </c>
      <c r="D781" s="7" t="s">
        <v>35</v>
      </c>
      <c r="E781" s="1" t="s">
        <v>329</v>
      </c>
      <c r="F781" s="1" t="s">
        <v>311</v>
      </c>
      <c r="H781" s="7">
        <v>2017</v>
      </c>
      <c r="I781" s="1">
        <v>1442</v>
      </c>
    </row>
    <row r="782" spans="1:9" hidden="1" x14ac:dyDescent="0.35">
      <c r="A782" s="1" t="s">
        <v>32</v>
      </c>
      <c r="B782" s="1" t="s">
        <v>33</v>
      </c>
      <c r="C782" s="7">
        <v>2019</v>
      </c>
      <c r="D782" s="7" t="s">
        <v>35</v>
      </c>
      <c r="E782" s="1" t="s">
        <v>329</v>
      </c>
      <c r="F782" s="1" t="s">
        <v>313</v>
      </c>
      <c r="H782" s="7">
        <v>2017</v>
      </c>
      <c r="I782" s="1">
        <v>678</v>
      </c>
    </row>
    <row r="783" spans="1:9" hidden="1" x14ac:dyDescent="0.35">
      <c r="A783" s="1" t="s">
        <v>32</v>
      </c>
      <c r="B783" s="1" t="s">
        <v>33</v>
      </c>
      <c r="C783" s="7">
        <v>2019</v>
      </c>
      <c r="D783" s="7" t="s">
        <v>35</v>
      </c>
      <c r="E783" s="1" t="s">
        <v>329</v>
      </c>
      <c r="F783" s="1" t="s">
        <v>315</v>
      </c>
      <c r="H783" s="7">
        <v>2017</v>
      </c>
      <c r="I783" s="1">
        <v>334</v>
      </c>
    </row>
    <row r="784" spans="1:9" hidden="1" x14ac:dyDescent="0.35">
      <c r="A784" s="1" t="s">
        <v>32</v>
      </c>
      <c r="B784" s="1" t="s">
        <v>33</v>
      </c>
      <c r="C784" s="7">
        <v>2019</v>
      </c>
      <c r="D784" s="7" t="s">
        <v>35</v>
      </c>
      <c r="E784" s="1" t="s">
        <v>329</v>
      </c>
      <c r="F784" s="1" t="s">
        <v>330</v>
      </c>
      <c r="H784" s="7">
        <v>2017</v>
      </c>
      <c r="I784" s="1">
        <v>51</v>
      </c>
    </row>
    <row r="785" spans="1:9" hidden="1" x14ac:dyDescent="0.35">
      <c r="A785" s="1" t="s">
        <v>32</v>
      </c>
      <c r="B785" s="1" t="s">
        <v>33</v>
      </c>
      <c r="C785" s="7">
        <v>2019</v>
      </c>
      <c r="D785" s="7" t="s">
        <v>35</v>
      </c>
      <c r="E785" s="1" t="s">
        <v>329</v>
      </c>
      <c r="F785" s="1" t="s">
        <v>297</v>
      </c>
      <c r="H785" s="7">
        <v>2017</v>
      </c>
      <c r="I785" s="1">
        <v>444</v>
      </c>
    </row>
    <row r="786" spans="1:9" hidden="1" x14ac:dyDescent="0.35">
      <c r="A786" s="1" t="s">
        <v>32</v>
      </c>
      <c r="B786" s="1" t="s">
        <v>33</v>
      </c>
      <c r="C786" s="7">
        <v>2019</v>
      </c>
      <c r="D786" s="7" t="s">
        <v>35</v>
      </c>
      <c r="E786" s="1" t="s">
        <v>329</v>
      </c>
      <c r="F786" s="1" t="s">
        <v>312</v>
      </c>
      <c r="H786" s="7">
        <v>2017</v>
      </c>
      <c r="I786" s="1">
        <v>332</v>
      </c>
    </row>
    <row r="787" spans="1:9" hidden="1" x14ac:dyDescent="0.35">
      <c r="A787" s="1" t="s">
        <v>32</v>
      </c>
      <c r="B787" s="1" t="s">
        <v>33</v>
      </c>
      <c r="C787" s="7">
        <v>2019</v>
      </c>
      <c r="D787" s="7" t="s">
        <v>35</v>
      </c>
      <c r="E787" s="1" t="s">
        <v>329</v>
      </c>
      <c r="F787" s="1" t="s">
        <v>300</v>
      </c>
      <c r="H787" s="7">
        <v>2018</v>
      </c>
      <c r="I787" s="1">
        <v>9705</v>
      </c>
    </row>
    <row r="788" spans="1:9" hidden="1" x14ac:dyDescent="0.35">
      <c r="A788" s="1" t="s">
        <v>32</v>
      </c>
      <c r="B788" s="1" t="s">
        <v>33</v>
      </c>
      <c r="C788" s="7">
        <v>2019</v>
      </c>
      <c r="D788" s="7" t="s">
        <v>35</v>
      </c>
      <c r="E788" s="1" t="s">
        <v>329</v>
      </c>
      <c r="F788" s="1" t="s">
        <v>310</v>
      </c>
      <c r="H788" s="7">
        <v>2018</v>
      </c>
      <c r="I788" s="1">
        <v>2268</v>
      </c>
    </row>
    <row r="789" spans="1:9" hidden="1" x14ac:dyDescent="0.35">
      <c r="A789" s="1" t="s">
        <v>32</v>
      </c>
      <c r="B789" s="1" t="s">
        <v>33</v>
      </c>
      <c r="C789" s="7">
        <v>2019</v>
      </c>
      <c r="D789" s="7" t="s">
        <v>35</v>
      </c>
      <c r="E789" s="1" t="s">
        <v>329</v>
      </c>
      <c r="F789" s="1" t="s">
        <v>304</v>
      </c>
      <c r="H789" s="7">
        <v>2018</v>
      </c>
      <c r="I789" s="1">
        <v>531</v>
      </c>
    </row>
    <row r="790" spans="1:9" hidden="1" x14ac:dyDescent="0.35">
      <c r="A790" s="1" t="s">
        <v>32</v>
      </c>
      <c r="B790" s="1" t="s">
        <v>33</v>
      </c>
      <c r="C790" s="7">
        <v>2019</v>
      </c>
      <c r="D790" s="7" t="s">
        <v>35</v>
      </c>
      <c r="E790" s="1" t="s">
        <v>329</v>
      </c>
      <c r="F790" s="1" t="s">
        <v>309</v>
      </c>
      <c r="H790" s="7">
        <v>2018</v>
      </c>
      <c r="I790" s="1">
        <v>1002</v>
      </c>
    </row>
    <row r="791" spans="1:9" hidden="1" x14ac:dyDescent="0.35">
      <c r="A791" s="1" t="s">
        <v>32</v>
      </c>
      <c r="B791" s="1" t="s">
        <v>33</v>
      </c>
      <c r="C791" s="7">
        <v>2019</v>
      </c>
      <c r="D791" s="7" t="s">
        <v>35</v>
      </c>
      <c r="E791" s="1" t="s">
        <v>329</v>
      </c>
      <c r="F791" s="1" t="s">
        <v>306</v>
      </c>
      <c r="H791" s="7">
        <v>2018</v>
      </c>
      <c r="I791" s="1">
        <v>783</v>
      </c>
    </row>
    <row r="792" spans="1:9" hidden="1" x14ac:dyDescent="0.35">
      <c r="A792" s="1" t="s">
        <v>32</v>
      </c>
      <c r="B792" s="1" t="s">
        <v>33</v>
      </c>
      <c r="C792" s="7">
        <v>2019</v>
      </c>
      <c r="D792" s="7" t="s">
        <v>35</v>
      </c>
      <c r="E792" s="1" t="s">
        <v>329</v>
      </c>
      <c r="F792" s="1" t="s">
        <v>302</v>
      </c>
      <c r="H792" s="7">
        <v>2018</v>
      </c>
      <c r="I792" s="1">
        <v>368</v>
      </c>
    </row>
    <row r="793" spans="1:9" hidden="1" x14ac:dyDescent="0.35">
      <c r="A793" s="1" t="s">
        <v>32</v>
      </c>
      <c r="B793" s="1" t="s">
        <v>33</v>
      </c>
      <c r="C793" s="7">
        <v>2019</v>
      </c>
      <c r="D793" s="7" t="s">
        <v>35</v>
      </c>
      <c r="E793" s="1" t="s">
        <v>329</v>
      </c>
      <c r="F793" s="1" t="s">
        <v>308</v>
      </c>
      <c r="H793" s="7">
        <v>2018</v>
      </c>
      <c r="I793" s="1">
        <v>365</v>
      </c>
    </row>
    <row r="794" spans="1:9" hidden="1" x14ac:dyDescent="0.35">
      <c r="A794" s="1" t="s">
        <v>32</v>
      </c>
      <c r="B794" s="1" t="s">
        <v>33</v>
      </c>
      <c r="C794" s="7">
        <v>2019</v>
      </c>
      <c r="D794" s="7" t="s">
        <v>35</v>
      </c>
      <c r="E794" s="1" t="s">
        <v>329</v>
      </c>
      <c r="F794" s="1" t="s">
        <v>305</v>
      </c>
      <c r="H794" s="7">
        <v>2018</v>
      </c>
      <c r="I794" s="1">
        <v>647</v>
      </c>
    </row>
    <row r="795" spans="1:9" hidden="1" x14ac:dyDescent="0.35">
      <c r="A795" s="1" t="s">
        <v>32</v>
      </c>
      <c r="B795" s="1" t="s">
        <v>33</v>
      </c>
      <c r="C795" s="7">
        <v>2019</v>
      </c>
      <c r="D795" s="7" t="s">
        <v>35</v>
      </c>
      <c r="E795" s="1" t="s">
        <v>329</v>
      </c>
      <c r="F795" s="1" t="s">
        <v>307</v>
      </c>
      <c r="H795" s="7">
        <v>2018</v>
      </c>
      <c r="I795" s="1">
        <v>189</v>
      </c>
    </row>
    <row r="796" spans="1:9" hidden="1" x14ac:dyDescent="0.35">
      <c r="A796" s="1" t="s">
        <v>32</v>
      </c>
      <c r="B796" s="1" t="s">
        <v>33</v>
      </c>
      <c r="C796" s="7">
        <v>2019</v>
      </c>
      <c r="D796" s="7" t="s">
        <v>35</v>
      </c>
      <c r="E796" s="1" t="s">
        <v>329</v>
      </c>
      <c r="F796" s="1" t="s">
        <v>314</v>
      </c>
      <c r="H796" s="7">
        <v>2018</v>
      </c>
      <c r="I796" s="1">
        <v>2086</v>
      </c>
    </row>
    <row r="797" spans="1:9" hidden="1" x14ac:dyDescent="0.35">
      <c r="A797" s="1" t="s">
        <v>32</v>
      </c>
      <c r="B797" s="1" t="s">
        <v>33</v>
      </c>
      <c r="C797" s="7">
        <v>2019</v>
      </c>
      <c r="D797" s="7" t="s">
        <v>35</v>
      </c>
      <c r="E797" s="1" t="s">
        <v>329</v>
      </c>
      <c r="F797" s="1" t="s">
        <v>311</v>
      </c>
      <c r="H797" s="7">
        <v>2018</v>
      </c>
      <c r="I797" s="1">
        <v>1433</v>
      </c>
    </row>
    <row r="798" spans="1:9" hidden="1" x14ac:dyDescent="0.35">
      <c r="A798" s="1" t="s">
        <v>32</v>
      </c>
      <c r="B798" s="1" t="s">
        <v>33</v>
      </c>
      <c r="C798" s="7">
        <v>2019</v>
      </c>
      <c r="D798" s="7" t="s">
        <v>35</v>
      </c>
      <c r="E798" s="1" t="s">
        <v>329</v>
      </c>
      <c r="F798" s="1" t="s">
        <v>313</v>
      </c>
      <c r="H798" s="7">
        <v>2018</v>
      </c>
      <c r="I798" s="1">
        <v>627</v>
      </c>
    </row>
    <row r="799" spans="1:9" hidden="1" x14ac:dyDescent="0.35">
      <c r="A799" s="1" t="s">
        <v>32</v>
      </c>
      <c r="B799" s="1" t="s">
        <v>33</v>
      </c>
      <c r="C799" s="7">
        <v>2019</v>
      </c>
      <c r="D799" s="7" t="s">
        <v>35</v>
      </c>
      <c r="E799" s="1" t="s">
        <v>329</v>
      </c>
      <c r="F799" s="1" t="s">
        <v>315</v>
      </c>
      <c r="H799" s="7">
        <v>2018</v>
      </c>
      <c r="I799" s="1">
        <v>335</v>
      </c>
    </row>
    <row r="800" spans="1:9" hidden="1" x14ac:dyDescent="0.35">
      <c r="A800" s="1" t="s">
        <v>32</v>
      </c>
      <c r="B800" s="1" t="s">
        <v>33</v>
      </c>
      <c r="C800" s="7">
        <v>2019</v>
      </c>
      <c r="D800" s="7" t="s">
        <v>35</v>
      </c>
      <c r="E800" s="1" t="s">
        <v>329</v>
      </c>
      <c r="F800" s="1" t="s">
        <v>330</v>
      </c>
      <c r="H800" s="7">
        <v>2018</v>
      </c>
      <c r="I800" s="1">
        <v>53</v>
      </c>
    </row>
    <row r="801" spans="1:9" hidden="1" x14ac:dyDescent="0.35">
      <c r="A801" s="1" t="s">
        <v>32</v>
      </c>
      <c r="B801" s="1" t="s">
        <v>33</v>
      </c>
      <c r="C801" s="7">
        <v>2019</v>
      </c>
      <c r="D801" s="7" t="s">
        <v>35</v>
      </c>
      <c r="E801" s="1" t="s">
        <v>329</v>
      </c>
      <c r="F801" s="1" t="s">
        <v>297</v>
      </c>
      <c r="H801" s="7">
        <v>2018</v>
      </c>
      <c r="I801" s="1">
        <v>447</v>
      </c>
    </row>
    <row r="802" spans="1:9" hidden="1" x14ac:dyDescent="0.35">
      <c r="A802" s="1" t="s">
        <v>32</v>
      </c>
      <c r="B802" s="1" t="s">
        <v>33</v>
      </c>
      <c r="C802" s="7">
        <v>2019</v>
      </c>
      <c r="D802" s="7" t="s">
        <v>35</v>
      </c>
      <c r="E802" s="1" t="s">
        <v>329</v>
      </c>
      <c r="F802" s="1" t="s">
        <v>312</v>
      </c>
      <c r="H802" s="7">
        <v>2018</v>
      </c>
      <c r="I802" s="1">
        <v>333</v>
      </c>
    </row>
    <row r="803" spans="1:9" hidden="1" x14ac:dyDescent="0.35">
      <c r="I803" s="1">
        <f>(I2-I762)/I2</f>
        <v>5.5342044581091467E-2</v>
      </c>
    </row>
  </sheetData>
  <autoFilter ref="A1:I803" xr:uid="{00000000-0009-0000-0000-00000D000000}">
    <filterColumn colId="5">
      <filters>
        <filter val="Commercial"/>
      </filters>
    </filterColumn>
  </autoFilter>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U32"/>
  <sheetViews>
    <sheetView workbookViewId="0">
      <selection sqref="A1:K1"/>
    </sheetView>
  </sheetViews>
  <sheetFormatPr defaultColWidth="8.81640625" defaultRowHeight="14.5" x14ac:dyDescent="0.35"/>
  <cols>
    <col min="1" max="1" width="10.1796875" style="1" bestFit="1" customWidth="1"/>
    <col min="2" max="2" width="8.81640625" style="1"/>
    <col min="3" max="3" width="11.26953125" style="1" bestFit="1" customWidth="1"/>
    <col min="4" max="4" width="22.1796875" style="1" bestFit="1" customWidth="1"/>
    <col min="5" max="5" width="15.81640625" style="7" bestFit="1" customWidth="1"/>
    <col min="6" max="6" width="13.54296875" style="7" customWidth="1"/>
    <col min="7" max="7" width="11.7265625" style="7" bestFit="1" customWidth="1"/>
    <col min="8" max="12" width="11.7265625" style="7" customWidth="1"/>
    <col min="13" max="13" width="8.7265625" style="7" bestFit="1" customWidth="1"/>
    <col min="14" max="14" width="7.7265625" style="7" bestFit="1" customWidth="1"/>
    <col min="15" max="20" width="8.81640625" style="7"/>
    <col min="21" max="21" width="41.7265625" style="1" customWidth="1"/>
    <col min="22" max="16384" width="8.81640625" style="1"/>
  </cols>
  <sheetData>
    <row r="1" spans="1:21" x14ac:dyDescent="0.35">
      <c r="A1" s="5" t="s">
        <v>1</v>
      </c>
      <c r="B1" s="5" t="s">
        <v>15</v>
      </c>
      <c r="C1" s="5" t="s">
        <v>16</v>
      </c>
      <c r="D1" s="5" t="s">
        <v>336</v>
      </c>
      <c r="E1" s="5" t="s">
        <v>337</v>
      </c>
      <c r="F1" s="5" t="s">
        <v>338</v>
      </c>
      <c r="G1" s="5" t="s">
        <v>83</v>
      </c>
      <c r="H1" s="5" t="s">
        <v>339</v>
      </c>
      <c r="I1" s="5" t="s">
        <v>340</v>
      </c>
      <c r="J1" s="5" t="s">
        <v>341</v>
      </c>
      <c r="K1" s="5" t="s">
        <v>31</v>
      </c>
      <c r="L1" s="5"/>
      <c r="M1" s="5"/>
      <c r="N1" s="5"/>
      <c r="O1" s="5"/>
      <c r="P1" s="5"/>
      <c r="Q1" s="5"/>
      <c r="R1" s="5"/>
      <c r="S1" s="5"/>
      <c r="T1" s="5"/>
      <c r="U1" s="6"/>
    </row>
    <row r="2" spans="1:21" x14ac:dyDescent="0.35">
      <c r="A2" s="1" t="s">
        <v>32</v>
      </c>
      <c r="B2" s="7">
        <v>1992</v>
      </c>
      <c r="C2" s="7" t="s">
        <v>35</v>
      </c>
      <c r="D2" s="7" t="s">
        <v>342</v>
      </c>
      <c r="E2" s="7" t="s">
        <v>38</v>
      </c>
      <c r="F2" s="7">
        <v>5.4</v>
      </c>
      <c r="G2" s="7" t="s">
        <v>343</v>
      </c>
      <c r="H2" s="7" t="s">
        <v>344</v>
      </c>
      <c r="I2" s="7" t="s">
        <v>38</v>
      </c>
      <c r="J2" s="7" t="s">
        <v>38</v>
      </c>
    </row>
    <row r="3" spans="1:21" x14ac:dyDescent="0.35">
      <c r="A3" s="1" t="s">
        <v>32</v>
      </c>
      <c r="B3" s="7">
        <v>1998</v>
      </c>
      <c r="C3" s="7" t="s">
        <v>35</v>
      </c>
      <c r="D3" s="7" t="s">
        <v>342</v>
      </c>
      <c r="E3" s="7" t="s">
        <v>38</v>
      </c>
      <c r="F3" s="7">
        <v>5.4</v>
      </c>
      <c r="G3" s="7" t="s">
        <v>343</v>
      </c>
      <c r="H3" s="7" t="s">
        <v>344</v>
      </c>
      <c r="I3" s="7">
        <v>1990</v>
      </c>
      <c r="J3" s="7">
        <v>2015</v>
      </c>
    </row>
    <row r="4" spans="1:21" x14ac:dyDescent="0.35">
      <c r="A4" s="1" t="s">
        <v>32</v>
      </c>
      <c r="B4" s="7">
        <v>2002</v>
      </c>
      <c r="C4" s="7" t="s">
        <v>35</v>
      </c>
      <c r="D4" s="24" t="s">
        <v>345</v>
      </c>
      <c r="E4" s="7" t="s">
        <v>38</v>
      </c>
      <c r="F4" s="7" t="s">
        <v>38</v>
      </c>
      <c r="G4" s="7" t="s">
        <v>346</v>
      </c>
      <c r="H4" s="7" t="s">
        <v>347</v>
      </c>
    </row>
    <row r="5" spans="1:21" x14ac:dyDescent="0.35">
      <c r="A5" s="1" t="s">
        <v>32</v>
      </c>
      <c r="B5" s="7">
        <v>2002</v>
      </c>
      <c r="C5" s="7" t="s">
        <v>35</v>
      </c>
      <c r="D5" s="24" t="s">
        <v>348</v>
      </c>
      <c r="E5" s="7" t="s">
        <v>38</v>
      </c>
      <c r="F5" s="7">
        <v>5.4</v>
      </c>
      <c r="G5" s="7" t="s">
        <v>343</v>
      </c>
      <c r="H5" s="7" t="s">
        <v>344</v>
      </c>
      <c r="I5" s="7">
        <v>1985</v>
      </c>
      <c r="J5" s="7">
        <v>2015</v>
      </c>
      <c r="K5" s="1" t="s">
        <v>349</v>
      </c>
    </row>
    <row r="6" spans="1:21" x14ac:dyDescent="0.35">
      <c r="A6" s="1" t="s">
        <v>32</v>
      </c>
      <c r="B6" s="7">
        <v>2005</v>
      </c>
      <c r="C6" s="7" t="s">
        <v>35</v>
      </c>
      <c r="D6" s="24" t="s">
        <v>345</v>
      </c>
      <c r="E6" s="7" t="s">
        <v>38</v>
      </c>
      <c r="F6" s="7" t="s">
        <v>38</v>
      </c>
      <c r="G6" s="7" t="s">
        <v>346</v>
      </c>
      <c r="H6" s="7" t="s">
        <v>347</v>
      </c>
    </row>
    <row r="7" spans="1:21" x14ac:dyDescent="0.35">
      <c r="A7" s="1" t="s">
        <v>32</v>
      </c>
      <c r="B7" s="7">
        <v>2005</v>
      </c>
      <c r="C7" s="7" t="s">
        <v>35</v>
      </c>
      <c r="D7" s="24" t="s">
        <v>350</v>
      </c>
      <c r="E7" s="7" t="s">
        <v>38</v>
      </c>
      <c r="F7" s="7" t="s">
        <v>38</v>
      </c>
      <c r="G7" s="7" t="s">
        <v>346</v>
      </c>
      <c r="H7" s="7" t="s">
        <v>347</v>
      </c>
    </row>
    <row r="8" spans="1:21" x14ac:dyDescent="0.35">
      <c r="A8" s="1" t="s">
        <v>32</v>
      </c>
      <c r="B8" s="7">
        <v>2005</v>
      </c>
      <c r="C8" s="7" t="s">
        <v>35</v>
      </c>
      <c r="D8" s="24" t="s">
        <v>351</v>
      </c>
      <c r="E8" s="7" t="s">
        <v>38</v>
      </c>
      <c r="F8" s="7" t="s">
        <v>38</v>
      </c>
      <c r="G8" s="7" t="s">
        <v>346</v>
      </c>
      <c r="H8" s="7" t="s">
        <v>347</v>
      </c>
    </row>
    <row r="9" spans="1:21" x14ac:dyDescent="0.35">
      <c r="A9" s="1" t="s">
        <v>32</v>
      </c>
      <c r="B9" s="7">
        <v>2005</v>
      </c>
      <c r="C9" s="7" t="s">
        <v>35</v>
      </c>
      <c r="D9" s="24" t="s">
        <v>348</v>
      </c>
      <c r="E9" s="7" t="s">
        <v>38</v>
      </c>
      <c r="F9" s="7">
        <v>5.4</v>
      </c>
      <c r="G9" s="7" t="s">
        <v>343</v>
      </c>
      <c r="H9" s="7" t="s">
        <v>344</v>
      </c>
      <c r="I9" s="7">
        <v>1990</v>
      </c>
      <c r="J9" s="7">
        <v>2015</v>
      </c>
    </row>
    <row r="10" spans="1:21" x14ac:dyDescent="0.35">
      <c r="A10" s="1" t="s">
        <v>32</v>
      </c>
      <c r="B10" s="7">
        <v>2008</v>
      </c>
      <c r="C10" s="7" t="s">
        <v>35</v>
      </c>
      <c r="D10" s="24" t="s">
        <v>345</v>
      </c>
      <c r="E10" s="7" t="s">
        <v>38</v>
      </c>
      <c r="F10" s="7" t="s">
        <v>38</v>
      </c>
      <c r="G10" s="7" t="s">
        <v>346</v>
      </c>
      <c r="H10" s="7" t="s">
        <v>347</v>
      </c>
      <c r="K10" s="24" t="s">
        <v>352</v>
      </c>
    </row>
    <row r="11" spans="1:21" x14ac:dyDescent="0.35">
      <c r="A11" s="1" t="s">
        <v>32</v>
      </c>
      <c r="B11" s="7">
        <v>2008</v>
      </c>
      <c r="C11" s="7" t="s">
        <v>35</v>
      </c>
      <c r="D11" s="24" t="s">
        <v>350</v>
      </c>
      <c r="E11" s="7" t="s">
        <v>38</v>
      </c>
      <c r="F11" s="7" t="s">
        <v>38</v>
      </c>
      <c r="G11" s="7" t="s">
        <v>346</v>
      </c>
      <c r="H11" s="7" t="s">
        <v>347</v>
      </c>
    </row>
    <row r="12" spans="1:21" x14ac:dyDescent="0.35">
      <c r="A12" s="1" t="s">
        <v>32</v>
      </c>
      <c r="B12" s="7">
        <v>2008</v>
      </c>
      <c r="C12" s="7" t="s">
        <v>35</v>
      </c>
      <c r="D12" s="24" t="s">
        <v>351</v>
      </c>
      <c r="E12" s="7" t="s">
        <v>38</v>
      </c>
      <c r="F12" s="7" t="s">
        <v>38</v>
      </c>
      <c r="G12" s="7" t="s">
        <v>346</v>
      </c>
      <c r="H12" s="7" t="s">
        <v>347</v>
      </c>
    </row>
    <row r="13" spans="1:21" x14ac:dyDescent="0.35">
      <c r="A13" s="1" t="s">
        <v>32</v>
      </c>
      <c r="B13" s="7">
        <v>2008</v>
      </c>
      <c r="C13" s="7" t="s">
        <v>35</v>
      </c>
      <c r="D13" s="24" t="s">
        <v>348</v>
      </c>
      <c r="E13" s="7" t="s">
        <v>38</v>
      </c>
      <c r="F13" s="7">
        <v>5.4</v>
      </c>
      <c r="G13" s="7" t="s">
        <v>343</v>
      </c>
      <c r="H13" s="7" t="s">
        <v>344</v>
      </c>
      <c r="I13" s="7">
        <v>1990</v>
      </c>
      <c r="J13" s="7">
        <v>2015</v>
      </c>
    </row>
    <row r="14" spans="1:21" x14ac:dyDescent="0.35">
      <c r="A14" s="1" t="s">
        <v>32</v>
      </c>
      <c r="B14" s="7">
        <v>2012</v>
      </c>
      <c r="C14" s="7" t="s">
        <v>35</v>
      </c>
      <c r="D14" s="24" t="s">
        <v>350</v>
      </c>
      <c r="E14" s="7" t="s">
        <v>38</v>
      </c>
      <c r="F14" s="7" t="s">
        <v>38</v>
      </c>
      <c r="G14" s="7" t="s">
        <v>346</v>
      </c>
      <c r="H14" s="7" t="s">
        <v>347</v>
      </c>
      <c r="I14" s="7">
        <v>2007</v>
      </c>
    </row>
    <row r="15" spans="1:21" x14ac:dyDescent="0.35">
      <c r="A15" s="1" t="s">
        <v>32</v>
      </c>
      <c r="B15" s="7">
        <v>2012</v>
      </c>
      <c r="C15" s="7" t="s">
        <v>35</v>
      </c>
      <c r="D15" s="24" t="s">
        <v>345</v>
      </c>
      <c r="E15" s="7" t="s">
        <v>38</v>
      </c>
      <c r="F15" s="7" t="s">
        <v>38</v>
      </c>
      <c r="G15" s="7" t="s">
        <v>346</v>
      </c>
      <c r="H15" s="7" t="s">
        <v>347</v>
      </c>
    </row>
    <row r="16" spans="1:21" x14ac:dyDescent="0.35">
      <c r="A16" s="1" t="s">
        <v>32</v>
      </c>
      <c r="B16" s="7">
        <v>2012</v>
      </c>
      <c r="C16" s="7" t="s">
        <v>35</v>
      </c>
      <c r="D16" s="1" t="s">
        <v>351</v>
      </c>
      <c r="E16" s="7">
        <v>0.26</v>
      </c>
      <c r="F16" s="7" t="s">
        <v>38</v>
      </c>
      <c r="G16" s="7" t="s">
        <v>346</v>
      </c>
      <c r="H16" s="7" t="s">
        <v>347</v>
      </c>
      <c r="I16" s="7">
        <v>2006</v>
      </c>
      <c r="K16" s="24" t="s">
        <v>353</v>
      </c>
    </row>
    <row r="17" spans="1:11" x14ac:dyDescent="0.35">
      <c r="A17" s="1" t="s">
        <v>32</v>
      </c>
      <c r="B17" s="7">
        <v>2012</v>
      </c>
      <c r="C17" s="7" t="s">
        <v>35</v>
      </c>
      <c r="D17" s="24" t="s">
        <v>348</v>
      </c>
      <c r="E17" s="7" t="s">
        <v>38</v>
      </c>
      <c r="F17" s="7">
        <v>5.4</v>
      </c>
      <c r="G17" s="7" t="s">
        <v>343</v>
      </c>
      <c r="H17" s="7" t="s">
        <v>344</v>
      </c>
      <c r="I17" s="7">
        <v>1990</v>
      </c>
      <c r="J17" s="7">
        <v>2015</v>
      </c>
    </row>
    <row r="18" spans="1:11" x14ac:dyDescent="0.35">
      <c r="A18" s="1" t="s">
        <v>32</v>
      </c>
      <c r="B18" s="7">
        <v>2013</v>
      </c>
      <c r="C18" s="7" t="s">
        <v>35</v>
      </c>
      <c r="D18" s="24" t="s">
        <v>350</v>
      </c>
      <c r="E18" s="7">
        <v>0.125</v>
      </c>
      <c r="F18" s="7" t="s">
        <v>38</v>
      </c>
      <c r="G18" s="7" t="s">
        <v>346</v>
      </c>
      <c r="H18" s="7" t="s">
        <v>347</v>
      </c>
      <c r="I18" s="7">
        <v>2007</v>
      </c>
      <c r="K18" s="24" t="s">
        <v>354</v>
      </c>
    </row>
    <row r="19" spans="1:11" x14ac:dyDescent="0.35">
      <c r="A19" s="1" t="s">
        <v>32</v>
      </c>
      <c r="B19" s="7">
        <v>2013</v>
      </c>
      <c r="C19" s="7" t="s">
        <v>35</v>
      </c>
      <c r="D19" s="24" t="s">
        <v>345</v>
      </c>
      <c r="E19" s="7">
        <v>0.2</v>
      </c>
      <c r="F19" s="7" t="s">
        <v>38</v>
      </c>
      <c r="G19" s="7" t="s">
        <v>346</v>
      </c>
      <c r="H19" s="7" t="s">
        <v>347</v>
      </c>
    </row>
    <row r="20" spans="1:11" x14ac:dyDescent="0.35">
      <c r="A20" s="1" t="s">
        <v>32</v>
      </c>
      <c r="B20" s="7">
        <v>2013</v>
      </c>
      <c r="C20" s="7" t="s">
        <v>35</v>
      </c>
      <c r="D20" s="1" t="s">
        <v>351</v>
      </c>
      <c r="E20" s="7">
        <v>0.06</v>
      </c>
      <c r="F20" s="7" t="s">
        <v>38</v>
      </c>
      <c r="G20" s="7" t="s">
        <v>346</v>
      </c>
      <c r="H20" s="7" t="s">
        <v>347</v>
      </c>
    </row>
    <row r="21" spans="1:11" x14ac:dyDescent="0.35">
      <c r="A21" s="1" t="s">
        <v>32</v>
      </c>
      <c r="B21" s="7">
        <v>2013</v>
      </c>
      <c r="C21" s="7" t="s">
        <v>35</v>
      </c>
      <c r="D21" s="1" t="s">
        <v>355</v>
      </c>
      <c r="E21" s="7">
        <v>0.52</v>
      </c>
      <c r="F21" s="7">
        <v>3.5</v>
      </c>
      <c r="G21" s="7" t="s">
        <v>346</v>
      </c>
      <c r="H21" s="7" t="s">
        <v>347</v>
      </c>
      <c r="I21" s="7">
        <v>2013</v>
      </c>
    </row>
    <row r="22" spans="1:11" x14ac:dyDescent="0.35">
      <c r="A22" s="1" t="s">
        <v>32</v>
      </c>
      <c r="B22" s="7">
        <v>2013</v>
      </c>
      <c r="C22" s="7" t="s">
        <v>35</v>
      </c>
      <c r="D22" s="24" t="s">
        <v>348</v>
      </c>
      <c r="E22" s="7" t="s">
        <v>38</v>
      </c>
      <c r="F22" s="7">
        <v>5.4</v>
      </c>
      <c r="G22" s="7" t="s">
        <v>343</v>
      </c>
      <c r="H22" s="7" t="s">
        <v>344</v>
      </c>
      <c r="I22" s="7">
        <v>1990</v>
      </c>
      <c r="J22" s="7">
        <v>2015</v>
      </c>
    </row>
    <row r="23" spans="1:11" x14ac:dyDescent="0.35">
      <c r="A23" s="1" t="s">
        <v>32</v>
      </c>
      <c r="B23" s="7">
        <v>2017</v>
      </c>
      <c r="C23" s="7" t="s">
        <v>35</v>
      </c>
      <c r="D23" s="24" t="s">
        <v>345</v>
      </c>
      <c r="F23" s="7" t="s">
        <v>38</v>
      </c>
      <c r="G23" s="7" t="s">
        <v>346</v>
      </c>
      <c r="H23" s="7" t="s">
        <v>347</v>
      </c>
    </row>
    <row r="24" spans="1:11" x14ac:dyDescent="0.35">
      <c r="A24" s="1" t="s">
        <v>32</v>
      </c>
      <c r="B24" s="7">
        <v>2017</v>
      </c>
      <c r="C24" s="7" t="s">
        <v>35</v>
      </c>
      <c r="D24" s="1" t="s">
        <v>351</v>
      </c>
      <c r="E24" s="7">
        <v>0.06</v>
      </c>
      <c r="F24" s="7" t="s">
        <v>38</v>
      </c>
      <c r="G24" s="7" t="s">
        <v>346</v>
      </c>
      <c r="H24" s="7" t="s">
        <v>347</v>
      </c>
    </row>
    <row r="25" spans="1:11" x14ac:dyDescent="0.35">
      <c r="A25" s="1" t="s">
        <v>32</v>
      </c>
      <c r="B25" s="7">
        <v>2017</v>
      </c>
      <c r="C25" s="7" t="s">
        <v>35</v>
      </c>
      <c r="D25" s="1" t="s">
        <v>355</v>
      </c>
      <c r="E25" s="7">
        <v>0.52</v>
      </c>
      <c r="F25" s="7">
        <v>3.5</v>
      </c>
      <c r="G25" s="7" t="s">
        <v>346</v>
      </c>
      <c r="H25" s="7" t="s">
        <v>347</v>
      </c>
      <c r="I25" s="7">
        <v>2013</v>
      </c>
    </row>
    <row r="26" spans="1:11" x14ac:dyDescent="0.35">
      <c r="A26" s="1" t="s">
        <v>32</v>
      </c>
      <c r="B26" s="7">
        <v>2017</v>
      </c>
      <c r="C26" s="7" t="s">
        <v>35</v>
      </c>
      <c r="D26" s="1" t="s">
        <v>350</v>
      </c>
      <c r="E26" s="7">
        <v>0.22500000000000001</v>
      </c>
      <c r="G26" s="7" t="s">
        <v>346</v>
      </c>
      <c r="H26" s="7" t="s">
        <v>347</v>
      </c>
      <c r="I26" s="7">
        <v>2007</v>
      </c>
    </row>
    <row r="27" spans="1:11" x14ac:dyDescent="0.35">
      <c r="A27" s="1" t="s">
        <v>32</v>
      </c>
      <c r="B27" s="7">
        <v>2017</v>
      </c>
      <c r="C27" s="7" t="s">
        <v>35</v>
      </c>
      <c r="D27" s="24" t="s">
        <v>348</v>
      </c>
      <c r="E27" s="7" t="s">
        <v>38</v>
      </c>
      <c r="F27" s="7">
        <v>5.4</v>
      </c>
      <c r="G27" s="7" t="s">
        <v>343</v>
      </c>
      <c r="H27" s="7" t="s">
        <v>344</v>
      </c>
      <c r="I27" s="7">
        <v>2014</v>
      </c>
      <c r="J27" s="7">
        <v>2035</v>
      </c>
    </row>
    <row r="28" spans="1:11" x14ac:dyDescent="0.35">
      <c r="A28" s="1" t="s">
        <v>32</v>
      </c>
      <c r="B28" s="7">
        <v>2019</v>
      </c>
      <c r="C28" s="7" t="s">
        <v>35</v>
      </c>
      <c r="D28" s="24" t="s">
        <v>345</v>
      </c>
      <c r="F28" s="7" t="s">
        <v>38</v>
      </c>
      <c r="G28" s="7" t="s">
        <v>346</v>
      </c>
      <c r="H28" s="7" t="s">
        <v>347</v>
      </c>
    </row>
    <row r="29" spans="1:11" x14ac:dyDescent="0.35">
      <c r="A29" s="1" t="s">
        <v>32</v>
      </c>
      <c r="B29" s="7">
        <v>2019</v>
      </c>
      <c r="C29" s="7" t="s">
        <v>35</v>
      </c>
      <c r="D29" s="1" t="s">
        <v>351</v>
      </c>
      <c r="E29" s="7">
        <v>0.06</v>
      </c>
      <c r="F29" s="7" t="s">
        <v>38</v>
      </c>
      <c r="G29" s="7" t="s">
        <v>346</v>
      </c>
      <c r="H29" s="7" t="s">
        <v>347</v>
      </c>
    </row>
    <row r="30" spans="1:11" x14ac:dyDescent="0.35">
      <c r="A30" s="1" t="s">
        <v>32</v>
      </c>
      <c r="B30" s="7">
        <v>2019</v>
      </c>
      <c r="C30" s="7" t="s">
        <v>35</v>
      </c>
      <c r="D30" s="1" t="s">
        <v>355</v>
      </c>
      <c r="E30" s="7">
        <v>0.52</v>
      </c>
      <c r="F30" s="7">
        <v>3.5</v>
      </c>
      <c r="G30" s="7" t="s">
        <v>346</v>
      </c>
      <c r="H30" s="7" t="s">
        <v>347</v>
      </c>
      <c r="I30" s="7">
        <v>2013</v>
      </c>
    </row>
    <row r="31" spans="1:11" x14ac:dyDescent="0.35">
      <c r="A31" s="1" t="s">
        <v>32</v>
      </c>
      <c r="B31" s="7">
        <v>2019</v>
      </c>
      <c r="C31" s="7" t="s">
        <v>35</v>
      </c>
      <c r="D31" s="24" t="s">
        <v>348</v>
      </c>
      <c r="E31" s="7" t="s">
        <v>38</v>
      </c>
      <c r="F31" s="7">
        <v>5.4</v>
      </c>
      <c r="G31" s="7" t="s">
        <v>343</v>
      </c>
      <c r="H31" s="7" t="s">
        <v>344</v>
      </c>
      <c r="I31" s="7">
        <v>2014</v>
      </c>
      <c r="J31" s="7">
        <v>2035</v>
      </c>
    </row>
    <row r="32" spans="1:11" x14ac:dyDescent="0.35">
      <c r="A32" s="1" t="s">
        <v>32</v>
      </c>
      <c r="B32" s="7">
        <v>2017</v>
      </c>
      <c r="C32" s="7" t="s">
        <v>35</v>
      </c>
      <c r="D32" s="1" t="s">
        <v>350</v>
      </c>
      <c r="E32" s="7">
        <v>0.22500000000000001</v>
      </c>
      <c r="G32" s="7" t="s">
        <v>346</v>
      </c>
      <c r="H32" s="7" t="s">
        <v>347</v>
      </c>
      <c r="I32" s="7">
        <v>2007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45"/>
  <sheetViews>
    <sheetView workbookViewId="0">
      <selection activeCell="G7" sqref="G7"/>
    </sheetView>
  </sheetViews>
  <sheetFormatPr defaultColWidth="8.81640625" defaultRowHeight="14.5" x14ac:dyDescent="0.35"/>
  <cols>
    <col min="1" max="1" width="10.1796875" style="1" bestFit="1" customWidth="1"/>
    <col min="2" max="2" width="15.7265625" style="1" customWidth="1"/>
    <col min="3" max="3" width="8.81640625" style="1"/>
    <col min="4" max="4" width="11.453125" style="1" customWidth="1"/>
    <col min="5" max="5" width="12.7265625" style="1" customWidth="1"/>
    <col min="6" max="16384" width="8.81640625" style="1"/>
  </cols>
  <sheetData>
    <row r="1" spans="1:12" x14ac:dyDescent="0.35">
      <c r="A1" s="5" t="s">
        <v>1</v>
      </c>
      <c r="B1" s="5" t="s">
        <v>14</v>
      </c>
      <c r="C1" s="5" t="s">
        <v>15</v>
      </c>
      <c r="D1" s="6" t="s">
        <v>356</v>
      </c>
      <c r="E1" s="6" t="s">
        <v>357</v>
      </c>
      <c r="F1" s="6" t="s">
        <v>358</v>
      </c>
      <c r="G1" s="6" t="s">
        <v>359</v>
      </c>
      <c r="H1" s="6" t="s">
        <v>360</v>
      </c>
      <c r="I1" s="6" t="s">
        <v>361</v>
      </c>
      <c r="J1" s="6" t="s">
        <v>362</v>
      </c>
      <c r="K1" s="6" t="s">
        <v>363</v>
      </c>
      <c r="L1" s="6" t="s">
        <v>31</v>
      </c>
    </row>
    <row r="2" spans="1:12" x14ac:dyDescent="0.35">
      <c r="A2" s="1" t="s">
        <v>32</v>
      </c>
      <c r="B2" s="1" t="s">
        <v>33</v>
      </c>
      <c r="C2" s="7">
        <v>1992</v>
      </c>
      <c r="D2" s="1" t="s">
        <v>364</v>
      </c>
      <c r="E2" s="1" t="s">
        <v>365</v>
      </c>
      <c r="F2" s="1" t="s">
        <v>366</v>
      </c>
      <c r="G2" s="1" t="s">
        <v>38</v>
      </c>
    </row>
    <row r="3" spans="1:12" x14ac:dyDescent="0.35">
      <c r="A3" s="1" t="s">
        <v>32</v>
      </c>
      <c r="B3" s="1" t="s">
        <v>33</v>
      </c>
      <c r="C3" s="7">
        <v>1992</v>
      </c>
      <c r="D3" s="1" t="s">
        <v>364</v>
      </c>
      <c r="E3" s="1" t="s">
        <v>367</v>
      </c>
      <c r="F3" s="1" t="s">
        <v>366</v>
      </c>
      <c r="G3" s="1" t="s">
        <v>38</v>
      </c>
    </row>
    <row r="4" spans="1:12" x14ac:dyDescent="0.35">
      <c r="A4" s="1" t="s">
        <v>32</v>
      </c>
      <c r="B4" s="1" t="s">
        <v>33</v>
      </c>
      <c r="C4" s="7">
        <v>1992</v>
      </c>
      <c r="D4" s="1" t="s">
        <v>364</v>
      </c>
      <c r="E4" s="1" t="s">
        <v>368</v>
      </c>
      <c r="F4" s="1" t="s">
        <v>366</v>
      </c>
      <c r="G4" s="1" t="s">
        <v>38</v>
      </c>
    </row>
    <row r="5" spans="1:12" x14ac:dyDescent="0.35">
      <c r="A5" s="1" t="s">
        <v>32</v>
      </c>
      <c r="B5" s="1" t="s">
        <v>33</v>
      </c>
      <c r="C5" s="7">
        <v>1992</v>
      </c>
      <c r="D5" s="1" t="s">
        <v>369</v>
      </c>
      <c r="E5" s="1" t="s">
        <v>370</v>
      </c>
      <c r="F5" s="1" t="s">
        <v>371</v>
      </c>
      <c r="G5" s="1" t="s">
        <v>372</v>
      </c>
    </row>
    <row r="6" spans="1:12" x14ac:dyDescent="0.35">
      <c r="A6" s="1" t="s">
        <v>32</v>
      </c>
      <c r="B6" s="1" t="s">
        <v>33</v>
      </c>
      <c r="C6" s="7">
        <v>1998</v>
      </c>
      <c r="D6" s="1" t="s">
        <v>364</v>
      </c>
      <c r="E6" s="1" t="s">
        <v>365</v>
      </c>
      <c r="F6" s="1" t="s">
        <v>366</v>
      </c>
      <c r="G6" s="1" t="s">
        <v>38</v>
      </c>
    </row>
    <row r="7" spans="1:12" x14ac:dyDescent="0.35">
      <c r="A7" s="1" t="s">
        <v>32</v>
      </c>
      <c r="B7" s="1" t="s">
        <v>33</v>
      </c>
      <c r="C7" s="7">
        <v>1998</v>
      </c>
      <c r="D7" s="1" t="s">
        <v>364</v>
      </c>
      <c r="E7" s="1" t="s">
        <v>367</v>
      </c>
      <c r="F7" s="1" t="s">
        <v>366</v>
      </c>
      <c r="G7" s="1" t="s">
        <v>38</v>
      </c>
    </row>
    <row r="8" spans="1:12" x14ac:dyDescent="0.35">
      <c r="A8" s="1" t="s">
        <v>32</v>
      </c>
      <c r="B8" s="1" t="s">
        <v>33</v>
      </c>
      <c r="C8" s="7">
        <v>1998</v>
      </c>
      <c r="D8" s="1" t="s">
        <v>364</v>
      </c>
      <c r="E8" s="1" t="s">
        <v>368</v>
      </c>
      <c r="F8" s="1" t="s">
        <v>366</v>
      </c>
      <c r="G8" s="1" t="s">
        <v>38</v>
      </c>
    </row>
    <row r="9" spans="1:12" x14ac:dyDescent="0.35">
      <c r="A9" s="1" t="s">
        <v>32</v>
      </c>
      <c r="B9" s="1" t="s">
        <v>33</v>
      </c>
      <c r="C9" s="7">
        <v>1998</v>
      </c>
      <c r="D9" s="1" t="s">
        <v>369</v>
      </c>
      <c r="E9" s="1" t="s">
        <v>370</v>
      </c>
      <c r="F9" s="1" t="s">
        <v>371</v>
      </c>
      <c r="G9" s="1" t="s">
        <v>372</v>
      </c>
    </row>
    <row r="10" spans="1:12" x14ac:dyDescent="0.35">
      <c r="A10" s="1" t="s">
        <v>32</v>
      </c>
      <c r="B10" s="1" t="s">
        <v>33</v>
      </c>
      <c r="C10" s="7">
        <v>2002</v>
      </c>
      <c r="D10" s="1" t="s">
        <v>364</v>
      </c>
      <c r="E10" s="1" t="s">
        <v>365</v>
      </c>
      <c r="F10" s="1" t="s">
        <v>366</v>
      </c>
      <c r="G10" s="1" t="s">
        <v>38</v>
      </c>
      <c r="J10" s="1" t="s">
        <v>373</v>
      </c>
      <c r="K10" s="1" t="s">
        <v>374</v>
      </c>
    </row>
    <row r="11" spans="1:12" x14ac:dyDescent="0.35">
      <c r="A11" s="1" t="s">
        <v>32</v>
      </c>
      <c r="B11" s="1" t="s">
        <v>33</v>
      </c>
      <c r="C11" s="7">
        <v>2002</v>
      </c>
      <c r="D11" s="1" t="s">
        <v>364</v>
      </c>
      <c r="E11" s="1" t="s">
        <v>367</v>
      </c>
      <c r="F11" s="1" t="s">
        <v>366</v>
      </c>
      <c r="G11" s="1" t="s">
        <v>38</v>
      </c>
      <c r="J11" s="1" t="s">
        <v>373</v>
      </c>
      <c r="K11" s="1" t="s">
        <v>374</v>
      </c>
    </row>
    <row r="12" spans="1:12" x14ac:dyDescent="0.35">
      <c r="A12" s="1" t="s">
        <v>32</v>
      </c>
      <c r="B12" s="1" t="s">
        <v>33</v>
      </c>
      <c r="C12" s="7">
        <v>2002</v>
      </c>
      <c r="D12" s="1" t="s">
        <v>364</v>
      </c>
      <c r="E12" s="1" t="s">
        <v>368</v>
      </c>
      <c r="F12" s="1" t="s">
        <v>366</v>
      </c>
      <c r="G12" s="1" t="s">
        <v>38</v>
      </c>
      <c r="J12" s="1" t="s">
        <v>375</v>
      </c>
      <c r="K12" s="1" t="s">
        <v>376</v>
      </c>
    </row>
    <row r="13" spans="1:12" x14ac:dyDescent="0.35">
      <c r="A13" s="1" t="s">
        <v>32</v>
      </c>
      <c r="B13" s="1" t="s">
        <v>33</v>
      </c>
      <c r="C13" s="7">
        <v>2002</v>
      </c>
      <c r="D13" s="1" t="s">
        <v>364</v>
      </c>
      <c r="E13" s="1" t="s">
        <v>377</v>
      </c>
      <c r="F13" s="1" t="s">
        <v>366</v>
      </c>
      <c r="G13" s="1" t="s">
        <v>38</v>
      </c>
      <c r="L13" s="1" t="s">
        <v>349</v>
      </c>
    </row>
    <row r="14" spans="1:12" x14ac:dyDescent="0.35">
      <c r="A14" s="1" t="s">
        <v>32</v>
      </c>
      <c r="B14" s="1" t="s">
        <v>33</v>
      </c>
      <c r="C14" s="7">
        <v>2002</v>
      </c>
      <c r="D14" s="1" t="s">
        <v>369</v>
      </c>
      <c r="E14" s="1" t="s">
        <v>370</v>
      </c>
      <c r="F14" s="1" t="s">
        <v>371</v>
      </c>
      <c r="G14" s="1">
        <v>1994</v>
      </c>
      <c r="L14" s="1" t="s">
        <v>378</v>
      </c>
    </row>
    <row r="15" spans="1:12" x14ac:dyDescent="0.35">
      <c r="A15" s="1" t="s">
        <v>32</v>
      </c>
      <c r="B15" s="1" t="s">
        <v>33</v>
      </c>
      <c r="C15" s="7">
        <v>2002</v>
      </c>
      <c r="D15" s="1" t="s">
        <v>369</v>
      </c>
      <c r="E15" s="1" t="s">
        <v>379</v>
      </c>
      <c r="F15" s="1" t="s">
        <v>371</v>
      </c>
      <c r="G15" s="1">
        <v>1995</v>
      </c>
      <c r="L15" s="1" t="s">
        <v>378</v>
      </c>
    </row>
    <row r="16" spans="1:12" x14ac:dyDescent="0.35">
      <c r="A16" s="1" t="s">
        <v>32</v>
      </c>
      <c r="B16" s="1" t="s">
        <v>33</v>
      </c>
      <c r="C16" s="7">
        <v>2005</v>
      </c>
      <c r="D16" s="1" t="s">
        <v>364</v>
      </c>
      <c r="E16" s="1" t="s">
        <v>365</v>
      </c>
      <c r="F16" s="1" t="s">
        <v>366</v>
      </c>
      <c r="G16" s="1" t="s">
        <v>38</v>
      </c>
      <c r="J16" s="1" t="s">
        <v>373</v>
      </c>
      <c r="K16" s="1" t="s">
        <v>374</v>
      </c>
    </row>
    <row r="17" spans="1:12" x14ac:dyDescent="0.35">
      <c r="A17" s="1" t="s">
        <v>32</v>
      </c>
      <c r="B17" s="1" t="s">
        <v>33</v>
      </c>
      <c r="C17" s="7">
        <v>2005</v>
      </c>
      <c r="D17" s="1" t="s">
        <v>364</v>
      </c>
      <c r="E17" s="1" t="s">
        <v>367</v>
      </c>
      <c r="F17" s="1" t="s">
        <v>366</v>
      </c>
      <c r="G17" s="1" t="s">
        <v>38</v>
      </c>
      <c r="J17" s="1" t="s">
        <v>373</v>
      </c>
      <c r="K17" s="1" t="s">
        <v>374</v>
      </c>
    </row>
    <row r="18" spans="1:12" x14ac:dyDescent="0.35">
      <c r="A18" s="1" t="s">
        <v>32</v>
      </c>
      <c r="B18" s="1" t="s">
        <v>33</v>
      </c>
      <c r="C18" s="7">
        <v>2005</v>
      </c>
      <c r="D18" s="1" t="s">
        <v>364</v>
      </c>
      <c r="E18" s="1" t="s">
        <v>368</v>
      </c>
      <c r="F18" s="1" t="s">
        <v>366</v>
      </c>
      <c r="G18" s="1">
        <v>2005</v>
      </c>
      <c r="J18" s="1" t="s">
        <v>375</v>
      </c>
      <c r="K18" s="1" t="s">
        <v>380</v>
      </c>
      <c r="L18" s="1" t="s">
        <v>381</v>
      </c>
    </row>
    <row r="19" spans="1:12" x14ac:dyDescent="0.35">
      <c r="A19" s="1" t="s">
        <v>32</v>
      </c>
      <c r="B19" s="1" t="s">
        <v>33</v>
      </c>
      <c r="C19" s="7">
        <v>2005</v>
      </c>
      <c r="D19" s="1" t="s">
        <v>364</v>
      </c>
      <c r="E19" s="1" t="s">
        <v>377</v>
      </c>
      <c r="F19" s="1" t="s">
        <v>366</v>
      </c>
      <c r="G19" s="1" t="s">
        <v>38</v>
      </c>
    </row>
    <row r="20" spans="1:12" x14ac:dyDescent="0.35">
      <c r="A20" s="1" t="s">
        <v>32</v>
      </c>
      <c r="B20" s="1" t="s">
        <v>33</v>
      </c>
      <c r="C20" s="7">
        <v>2005</v>
      </c>
      <c r="D20" s="1" t="s">
        <v>369</v>
      </c>
      <c r="E20" s="1" t="s">
        <v>370</v>
      </c>
      <c r="F20" s="1" t="s">
        <v>371</v>
      </c>
      <c r="G20" s="1">
        <v>1995</v>
      </c>
    </row>
    <row r="21" spans="1:12" x14ac:dyDescent="0.35">
      <c r="A21" s="1" t="s">
        <v>32</v>
      </c>
      <c r="B21" s="1" t="s">
        <v>33</v>
      </c>
      <c r="C21" s="7">
        <v>2008</v>
      </c>
      <c r="D21" s="1" t="s">
        <v>364</v>
      </c>
      <c r="E21" s="1" t="s">
        <v>365</v>
      </c>
      <c r="F21" s="1" t="s">
        <v>366</v>
      </c>
      <c r="G21" s="1" t="s">
        <v>38</v>
      </c>
      <c r="J21" s="1" t="s">
        <v>373</v>
      </c>
      <c r="K21" s="1" t="s">
        <v>374</v>
      </c>
    </row>
    <row r="22" spans="1:12" x14ac:dyDescent="0.35">
      <c r="A22" s="1" t="s">
        <v>32</v>
      </c>
      <c r="B22" s="1" t="s">
        <v>33</v>
      </c>
      <c r="C22" s="7">
        <v>2008</v>
      </c>
      <c r="D22" s="1" t="s">
        <v>364</v>
      </c>
      <c r="E22" s="1" t="s">
        <v>367</v>
      </c>
      <c r="F22" s="1" t="s">
        <v>366</v>
      </c>
      <c r="G22" s="1" t="s">
        <v>38</v>
      </c>
      <c r="J22" s="1" t="s">
        <v>373</v>
      </c>
      <c r="K22" s="1" t="s">
        <v>374</v>
      </c>
    </row>
    <row r="23" spans="1:12" x14ac:dyDescent="0.35">
      <c r="A23" s="1" t="s">
        <v>32</v>
      </c>
      <c r="B23" s="1" t="s">
        <v>33</v>
      </c>
      <c r="C23" s="7">
        <v>2008</v>
      </c>
      <c r="D23" s="1" t="s">
        <v>364</v>
      </c>
      <c r="E23" s="1" t="s">
        <v>368</v>
      </c>
      <c r="F23" s="1" t="s">
        <v>366</v>
      </c>
      <c r="G23" s="1">
        <v>2005</v>
      </c>
    </row>
    <row r="24" spans="1:12" x14ac:dyDescent="0.35">
      <c r="A24" s="1" t="s">
        <v>32</v>
      </c>
      <c r="B24" s="1" t="s">
        <v>33</v>
      </c>
      <c r="C24" s="7">
        <v>2008</v>
      </c>
      <c r="D24" s="1" t="s">
        <v>364</v>
      </c>
      <c r="E24" s="1" t="s">
        <v>377</v>
      </c>
      <c r="F24" s="1" t="s">
        <v>366</v>
      </c>
      <c r="G24" s="1" t="s">
        <v>38</v>
      </c>
    </row>
    <row r="25" spans="1:12" x14ac:dyDescent="0.35">
      <c r="A25" s="1" t="s">
        <v>32</v>
      </c>
      <c r="B25" s="1" t="s">
        <v>33</v>
      </c>
      <c r="C25" s="7">
        <v>2008</v>
      </c>
      <c r="D25" s="1" t="s">
        <v>369</v>
      </c>
      <c r="E25" s="1" t="s">
        <v>370</v>
      </c>
      <c r="F25" s="1" t="s">
        <v>371</v>
      </c>
      <c r="G25" s="1">
        <v>1995</v>
      </c>
    </row>
    <row r="26" spans="1:12" x14ac:dyDescent="0.35">
      <c r="A26" s="1" t="s">
        <v>32</v>
      </c>
      <c r="B26" s="1" t="s">
        <v>33</v>
      </c>
      <c r="C26" s="7">
        <v>2012</v>
      </c>
      <c r="D26" s="1" t="s">
        <v>364</v>
      </c>
      <c r="E26" s="1" t="s">
        <v>365</v>
      </c>
      <c r="F26" s="1" t="s">
        <v>366</v>
      </c>
      <c r="G26" s="1" t="s">
        <v>38</v>
      </c>
      <c r="J26" s="1" t="s">
        <v>373</v>
      </c>
      <c r="K26" s="1" t="s">
        <v>382</v>
      </c>
    </row>
    <row r="27" spans="1:12" x14ac:dyDescent="0.35">
      <c r="A27" s="1" t="s">
        <v>32</v>
      </c>
      <c r="B27" s="1" t="s">
        <v>33</v>
      </c>
      <c r="C27" s="7">
        <v>2012</v>
      </c>
      <c r="D27" s="1" t="s">
        <v>364</v>
      </c>
      <c r="E27" s="1" t="s">
        <v>367</v>
      </c>
      <c r="F27" s="1" t="s">
        <v>366</v>
      </c>
      <c r="G27" s="1" t="s">
        <v>38</v>
      </c>
      <c r="J27" s="1" t="s">
        <v>373</v>
      </c>
      <c r="K27" s="1" t="s">
        <v>382</v>
      </c>
    </row>
    <row r="28" spans="1:12" x14ac:dyDescent="0.35">
      <c r="A28" s="1" t="s">
        <v>32</v>
      </c>
      <c r="B28" s="1" t="s">
        <v>33</v>
      </c>
      <c r="C28" s="7">
        <v>2012</v>
      </c>
      <c r="D28" s="1" t="s">
        <v>364</v>
      </c>
      <c r="E28" s="1" t="s">
        <v>383</v>
      </c>
      <c r="F28" s="1" t="s">
        <v>366</v>
      </c>
      <c r="G28" s="1">
        <v>2005</v>
      </c>
      <c r="L28" s="1" t="s">
        <v>384</v>
      </c>
    </row>
    <row r="29" spans="1:12" x14ac:dyDescent="0.35">
      <c r="A29" s="1" t="s">
        <v>32</v>
      </c>
      <c r="B29" s="1" t="s">
        <v>33</v>
      </c>
      <c r="C29" s="7">
        <v>2012</v>
      </c>
      <c r="D29" s="1" t="s">
        <v>364</v>
      </c>
      <c r="E29" s="1" t="s">
        <v>377</v>
      </c>
      <c r="F29" s="1" t="s">
        <v>366</v>
      </c>
      <c r="G29" s="1" t="s">
        <v>38</v>
      </c>
    </row>
    <row r="30" spans="1:12" x14ac:dyDescent="0.35">
      <c r="A30" s="1" t="s">
        <v>32</v>
      </c>
      <c r="B30" s="1" t="s">
        <v>33</v>
      </c>
      <c r="C30" s="7">
        <v>2012</v>
      </c>
      <c r="D30" s="1" t="s">
        <v>369</v>
      </c>
      <c r="E30" s="1" t="s">
        <v>370</v>
      </c>
      <c r="F30" s="1" t="s">
        <v>371</v>
      </c>
      <c r="G30" s="1">
        <v>1995</v>
      </c>
    </row>
    <row r="31" spans="1:12" x14ac:dyDescent="0.35">
      <c r="A31" s="1" t="s">
        <v>32</v>
      </c>
      <c r="B31" s="1" t="s">
        <v>33</v>
      </c>
      <c r="C31" s="7">
        <v>2013</v>
      </c>
      <c r="D31" s="1" t="s">
        <v>364</v>
      </c>
      <c r="E31" s="1" t="s">
        <v>365</v>
      </c>
      <c r="F31" s="1" t="s">
        <v>366</v>
      </c>
      <c r="G31" s="1" t="s">
        <v>38</v>
      </c>
      <c r="J31" s="1" t="s">
        <v>373</v>
      </c>
      <c r="K31" s="1" t="s">
        <v>382</v>
      </c>
    </row>
    <row r="32" spans="1:12" x14ac:dyDescent="0.35">
      <c r="A32" s="1" t="s">
        <v>32</v>
      </c>
      <c r="B32" s="1" t="s">
        <v>33</v>
      </c>
      <c r="C32" s="7">
        <v>2013</v>
      </c>
      <c r="D32" s="1" t="s">
        <v>364</v>
      </c>
      <c r="E32" s="1" t="s">
        <v>367</v>
      </c>
      <c r="F32" s="1" t="s">
        <v>366</v>
      </c>
      <c r="G32" s="1" t="s">
        <v>38</v>
      </c>
      <c r="J32" s="1" t="s">
        <v>373</v>
      </c>
      <c r="K32" s="1" t="s">
        <v>382</v>
      </c>
    </row>
    <row r="33" spans="1:12" x14ac:dyDescent="0.35">
      <c r="A33" s="1" t="s">
        <v>32</v>
      </c>
      <c r="B33" s="1" t="s">
        <v>33</v>
      </c>
      <c r="C33" s="7">
        <v>2013</v>
      </c>
      <c r="D33" s="1" t="s">
        <v>364</v>
      </c>
      <c r="E33" s="1" t="s">
        <v>383</v>
      </c>
      <c r="F33" s="1" t="s">
        <v>366</v>
      </c>
      <c r="G33" s="1">
        <v>2005</v>
      </c>
      <c r="L33" s="1" t="s">
        <v>384</v>
      </c>
    </row>
    <row r="34" spans="1:12" x14ac:dyDescent="0.35">
      <c r="A34" s="1" t="s">
        <v>32</v>
      </c>
      <c r="B34" s="1" t="s">
        <v>33</v>
      </c>
      <c r="C34" s="7">
        <v>2013</v>
      </c>
      <c r="D34" s="1" t="s">
        <v>364</v>
      </c>
      <c r="E34" s="1" t="s">
        <v>377</v>
      </c>
      <c r="F34" s="1" t="s">
        <v>366</v>
      </c>
      <c r="G34" s="1" t="s">
        <v>38</v>
      </c>
    </row>
    <row r="35" spans="1:12" x14ac:dyDescent="0.35">
      <c r="A35" s="1" t="s">
        <v>32</v>
      </c>
      <c r="B35" s="1" t="s">
        <v>33</v>
      </c>
      <c r="C35" s="7">
        <v>2013</v>
      </c>
      <c r="D35" s="1" t="s">
        <v>369</v>
      </c>
      <c r="E35" s="1" t="s">
        <v>370</v>
      </c>
      <c r="F35" s="1" t="s">
        <v>371</v>
      </c>
      <c r="G35" s="1">
        <v>1995</v>
      </c>
    </row>
    <row r="36" spans="1:12" x14ac:dyDescent="0.35">
      <c r="A36" s="1" t="s">
        <v>32</v>
      </c>
      <c r="B36" s="1" t="s">
        <v>33</v>
      </c>
      <c r="C36" s="7">
        <v>2017</v>
      </c>
      <c r="D36" s="1" t="s">
        <v>364</v>
      </c>
      <c r="E36" s="1" t="s">
        <v>365</v>
      </c>
      <c r="F36" s="1" t="s">
        <v>366</v>
      </c>
      <c r="J36" s="1" t="s">
        <v>373</v>
      </c>
      <c r="K36" s="1" t="s">
        <v>382</v>
      </c>
    </row>
    <row r="37" spans="1:12" x14ac:dyDescent="0.35">
      <c r="A37" s="1" t="s">
        <v>32</v>
      </c>
      <c r="B37" s="1" t="s">
        <v>33</v>
      </c>
      <c r="C37" s="7">
        <v>2017</v>
      </c>
      <c r="D37" s="1" t="s">
        <v>364</v>
      </c>
      <c r="E37" s="1" t="s">
        <v>367</v>
      </c>
      <c r="F37" s="1" t="s">
        <v>366</v>
      </c>
      <c r="J37" s="1" t="s">
        <v>373</v>
      </c>
      <c r="K37" s="1" t="s">
        <v>382</v>
      </c>
    </row>
    <row r="38" spans="1:12" x14ac:dyDescent="0.35">
      <c r="A38" s="1" t="s">
        <v>32</v>
      </c>
      <c r="B38" s="1" t="s">
        <v>33</v>
      </c>
      <c r="C38" s="7">
        <v>2017</v>
      </c>
      <c r="D38" s="1" t="s">
        <v>364</v>
      </c>
      <c r="E38" s="1" t="s">
        <v>368</v>
      </c>
      <c r="F38" s="1" t="s">
        <v>366</v>
      </c>
      <c r="J38" s="1" t="s">
        <v>385</v>
      </c>
      <c r="K38" s="1" t="s">
        <v>386</v>
      </c>
      <c r="L38" s="1" t="s">
        <v>387</v>
      </c>
    </row>
    <row r="39" spans="1:12" x14ac:dyDescent="0.35">
      <c r="A39" s="1" t="s">
        <v>32</v>
      </c>
      <c r="B39" s="1" t="s">
        <v>33</v>
      </c>
      <c r="C39" s="7">
        <v>2017</v>
      </c>
      <c r="D39" s="1" t="s">
        <v>364</v>
      </c>
      <c r="E39" s="1" t="s">
        <v>377</v>
      </c>
      <c r="F39" s="1" t="s">
        <v>366</v>
      </c>
    </row>
    <row r="40" spans="1:12" x14ac:dyDescent="0.35">
      <c r="A40" s="1" t="s">
        <v>32</v>
      </c>
      <c r="B40" s="1" t="s">
        <v>33</v>
      </c>
      <c r="C40" s="7">
        <v>2017</v>
      </c>
      <c r="D40" s="1" t="s">
        <v>369</v>
      </c>
      <c r="E40" s="1" t="s">
        <v>370</v>
      </c>
      <c r="F40" s="1" t="s">
        <v>371</v>
      </c>
    </row>
    <row r="41" spans="1:12" x14ac:dyDescent="0.35">
      <c r="A41" s="1" t="s">
        <v>32</v>
      </c>
      <c r="B41" s="1" t="s">
        <v>33</v>
      </c>
      <c r="C41" s="7">
        <v>2019</v>
      </c>
      <c r="D41" s="1" t="s">
        <v>364</v>
      </c>
      <c r="E41" s="1" t="s">
        <v>365</v>
      </c>
      <c r="F41" s="1" t="s">
        <v>366</v>
      </c>
      <c r="J41" s="1" t="s">
        <v>373</v>
      </c>
    </row>
    <row r="42" spans="1:12" x14ac:dyDescent="0.35">
      <c r="A42" s="1" t="s">
        <v>32</v>
      </c>
      <c r="B42" s="1" t="s">
        <v>33</v>
      </c>
      <c r="C42" s="7">
        <v>2019</v>
      </c>
      <c r="D42" s="1" t="s">
        <v>364</v>
      </c>
      <c r="E42" s="1" t="s">
        <v>367</v>
      </c>
      <c r="F42" s="1" t="s">
        <v>366</v>
      </c>
      <c r="J42" s="1" t="s">
        <v>373</v>
      </c>
      <c r="K42" s="1" t="s">
        <v>388</v>
      </c>
    </row>
    <row r="43" spans="1:12" x14ac:dyDescent="0.35">
      <c r="A43" s="1" t="s">
        <v>32</v>
      </c>
      <c r="B43" s="1" t="s">
        <v>33</v>
      </c>
      <c r="C43" s="7">
        <v>2019</v>
      </c>
      <c r="D43" s="1" t="s">
        <v>364</v>
      </c>
      <c r="E43" s="1" t="s">
        <v>368</v>
      </c>
      <c r="F43" s="1" t="s">
        <v>366</v>
      </c>
      <c r="J43" s="1" t="s">
        <v>385</v>
      </c>
    </row>
    <row r="44" spans="1:12" x14ac:dyDescent="0.35">
      <c r="A44" s="1" t="s">
        <v>32</v>
      </c>
      <c r="B44" s="1" t="s">
        <v>33</v>
      </c>
      <c r="C44" s="7">
        <v>2019</v>
      </c>
      <c r="D44" s="1" t="s">
        <v>364</v>
      </c>
      <c r="E44" s="1" t="s">
        <v>377</v>
      </c>
      <c r="F44" s="1" t="s">
        <v>366</v>
      </c>
    </row>
    <row r="45" spans="1:12" x14ac:dyDescent="0.35">
      <c r="A45" s="1" t="s">
        <v>32</v>
      </c>
      <c r="B45" s="1" t="s">
        <v>33</v>
      </c>
      <c r="C45" s="7">
        <v>2019</v>
      </c>
      <c r="D45" s="1" t="s">
        <v>369</v>
      </c>
      <c r="E45" s="1" t="s">
        <v>370</v>
      </c>
      <c r="F45" s="1" t="s">
        <v>371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297"/>
  <sheetViews>
    <sheetView workbookViewId="0">
      <pane ySplit="1" topLeftCell="A2" activePane="bottomLeft" state="frozen"/>
      <selection pane="bottomLeft" activeCell="I17" sqref="I17"/>
    </sheetView>
  </sheetViews>
  <sheetFormatPr defaultColWidth="8.81640625" defaultRowHeight="14.5" x14ac:dyDescent="0.35"/>
  <cols>
    <col min="1" max="1" width="10.1796875" style="1" bestFit="1" customWidth="1"/>
    <col min="2" max="4" width="8.81640625" style="1"/>
    <col min="5" max="5" width="12.81640625" style="1" bestFit="1" customWidth="1"/>
    <col min="6" max="6" width="12.81640625" style="1" customWidth="1"/>
    <col min="7" max="7" width="17.7265625" style="1" bestFit="1" customWidth="1"/>
    <col min="8" max="8" width="8.81640625" style="7"/>
    <col min="9" max="9" width="16.453125" style="7" bestFit="1" customWidth="1"/>
    <col min="10" max="10" width="16.453125" style="7" customWidth="1"/>
    <col min="11" max="16384" width="8.81640625" style="1"/>
  </cols>
  <sheetData>
    <row r="1" spans="1:11" x14ac:dyDescent="0.35">
      <c r="A1" s="5" t="s">
        <v>1</v>
      </c>
      <c r="B1" s="5" t="s">
        <v>14</v>
      </c>
      <c r="C1" s="5" t="s">
        <v>15</v>
      </c>
      <c r="D1" s="5" t="s">
        <v>16</v>
      </c>
      <c r="E1" s="5" t="s">
        <v>316</v>
      </c>
      <c r="F1" s="5" t="s">
        <v>389</v>
      </c>
      <c r="G1" s="5" t="s">
        <v>317</v>
      </c>
      <c r="H1" s="5" t="s">
        <v>135</v>
      </c>
      <c r="I1" s="5" t="s">
        <v>390</v>
      </c>
      <c r="J1" s="6" t="s">
        <v>391</v>
      </c>
      <c r="K1" s="6" t="s">
        <v>31</v>
      </c>
    </row>
    <row r="2" spans="1:11" x14ac:dyDescent="0.35">
      <c r="A2" s="1" t="s">
        <v>32</v>
      </c>
      <c r="B2" s="1" t="s">
        <v>33</v>
      </c>
      <c r="C2" s="7">
        <v>2002</v>
      </c>
      <c r="D2" s="7" t="s">
        <v>35</v>
      </c>
      <c r="E2" s="1" t="s">
        <v>392</v>
      </c>
      <c r="F2" s="1" t="s">
        <v>393</v>
      </c>
      <c r="G2" s="1" t="s">
        <v>394</v>
      </c>
      <c r="H2" s="7">
        <v>1999</v>
      </c>
      <c r="I2" s="7">
        <v>14.7</v>
      </c>
    </row>
    <row r="3" spans="1:11" x14ac:dyDescent="0.35">
      <c r="A3" s="1" t="s">
        <v>32</v>
      </c>
      <c r="B3" s="1" t="s">
        <v>33</v>
      </c>
      <c r="C3" s="7">
        <v>2002</v>
      </c>
      <c r="D3" s="7" t="s">
        <v>35</v>
      </c>
      <c r="E3" s="1" t="s">
        <v>392</v>
      </c>
      <c r="F3" s="1" t="s">
        <v>393</v>
      </c>
      <c r="G3" s="1" t="s">
        <v>394</v>
      </c>
      <c r="H3" s="7">
        <v>2000</v>
      </c>
      <c r="I3" s="7">
        <v>14.7</v>
      </c>
    </row>
    <row r="4" spans="1:11" x14ac:dyDescent="0.35">
      <c r="A4" s="1" t="s">
        <v>32</v>
      </c>
      <c r="B4" s="1" t="s">
        <v>33</v>
      </c>
      <c r="C4" s="7">
        <v>2002</v>
      </c>
      <c r="D4" s="7" t="s">
        <v>35</v>
      </c>
      <c r="E4" s="1" t="s">
        <v>392</v>
      </c>
      <c r="F4" s="1" t="s">
        <v>393</v>
      </c>
      <c r="G4" s="1" t="s">
        <v>394</v>
      </c>
      <c r="H4" s="7">
        <v>2001</v>
      </c>
      <c r="I4" s="7">
        <v>14.7</v>
      </c>
    </row>
    <row r="5" spans="1:11" x14ac:dyDescent="0.35">
      <c r="A5" s="1" t="s">
        <v>32</v>
      </c>
      <c r="B5" s="1" t="s">
        <v>33</v>
      </c>
      <c r="C5" s="7">
        <v>2002</v>
      </c>
      <c r="D5" s="7" t="s">
        <v>35</v>
      </c>
      <c r="E5" s="1" t="s">
        <v>392</v>
      </c>
      <c r="F5" s="1" t="s">
        <v>393</v>
      </c>
      <c r="G5" s="1" t="s">
        <v>370</v>
      </c>
      <c r="H5" s="7">
        <v>1999</v>
      </c>
      <c r="I5" s="7">
        <v>0.25</v>
      </c>
    </row>
    <row r="6" spans="1:11" x14ac:dyDescent="0.35">
      <c r="A6" s="1" t="s">
        <v>32</v>
      </c>
      <c r="B6" s="1" t="s">
        <v>33</v>
      </c>
      <c r="C6" s="7">
        <v>2002</v>
      </c>
      <c r="D6" s="7" t="s">
        <v>35</v>
      </c>
      <c r="E6" s="1" t="s">
        <v>392</v>
      </c>
      <c r="F6" s="1" t="s">
        <v>393</v>
      </c>
      <c r="G6" s="1" t="s">
        <v>370</v>
      </c>
      <c r="H6" s="7">
        <v>2000</v>
      </c>
      <c r="I6" s="7">
        <v>0.25</v>
      </c>
    </row>
    <row r="7" spans="1:11" x14ac:dyDescent="0.35">
      <c r="A7" s="1" t="s">
        <v>32</v>
      </c>
      <c r="B7" s="1" t="s">
        <v>33</v>
      </c>
      <c r="C7" s="7">
        <v>2002</v>
      </c>
      <c r="D7" s="7" t="s">
        <v>35</v>
      </c>
      <c r="E7" s="1" t="s">
        <v>392</v>
      </c>
      <c r="F7" s="1" t="s">
        <v>393</v>
      </c>
      <c r="G7" s="1" t="s">
        <v>370</v>
      </c>
      <c r="H7" s="7">
        <v>2001</v>
      </c>
      <c r="I7" s="7">
        <v>0.25</v>
      </c>
    </row>
    <row r="8" spans="1:11" x14ac:dyDescent="0.35">
      <c r="A8" s="1" t="s">
        <v>32</v>
      </c>
      <c r="B8" s="1" t="s">
        <v>33</v>
      </c>
      <c r="C8" s="7">
        <v>2002</v>
      </c>
      <c r="D8" s="7" t="s">
        <v>35</v>
      </c>
      <c r="E8" s="1" t="s">
        <v>392</v>
      </c>
      <c r="F8" s="1" t="s">
        <v>393</v>
      </c>
      <c r="G8" s="1" t="s">
        <v>379</v>
      </c>
      <c r="H8" s="7">
        <v>1999</v>
      </c>
      <c r="I8" s="7">
        <v>0.06</v>
      </c>
    </row>
    <row r="9" spans="1:11" x14ac:dyDescent="0.35">
      <c r="A9" s="1" t="s">
        <v>32</v>
      </c>
      <c r="B9" s="1" t="s">
        <v>33</v>
      </c>
      <c r="C9" s="7">
        <v>2002</v>
      </c>
      <c r="D9" s="7" t="s">
        <v>35</v>
      </c>
      <c r="E9" s="1" t="s">
        <v>392</v>
      </c>
      <c r="F9" s="1" t="s">
        <v>393</v>
      </c>
      <c r="G9" s="1" t="s">
        <v>379</v>
      </c>
      <c r="H9" s="7">
        <v>2000</v>
      </c>
      <c r="I9" s="7">
        <v>0.06</v>
      </c>
    </row>
    <row r="10" spans="1:11" x14ac:dyDescent="0.35">
      <c r="A10" s="1" t="s">
        <v>32</v>
      </c>
      <c r="B10" s="1" t="s">
        <v>33</v>
      </c>
      <c r="C10" s="7">
        <v>2002</v>
      </c>
      <c r="D10" s="7" t="s">
        <v>35</v>
      </c>
      <c r="E10" s="1" t="s">
        <v>392</v>
      </c>
      <c r="F10" s="1" t="s">
        <v>393</v>
      </c>
      <c r="G10" s="1" t="s">
        <v>379</v>
      </c>
      <c r="H10" s="7">
        <v>2001</v>
      </c>
      <c r="I10" s="7">
        <v>0.06</v>
      </c>
    </row>
    <row r="11" spans="1:11" x14ac:dyDescent="0.35">
      <c r="A11" s="1" t="s">
        <v>32</v>
      </c>
      <c r="B11" s="1" t="s">
        <v>33</v>
      </c>
      <c r="C11" s="7">
        <v>2002</v>
      </c>
      <c r="D11" s="7" t="s">
        <v>35</v>
      </c>
      <c r="E11" s="1" t="s">
        <v>392</v>
      </c>
      <c r="F11" s="1" t="s">
        <v>393</v>
      </c>
      <c r="G11" s="1" t="s">
        <v>166</v>
      </c>
      <c r="H11" s="7">
        <v>1999</v>
      </c>
      <c r="I11" s="7">
        <v>15.01</v>
      </c>
    </row>
    <row r="12" spans="1:11" x14ac:dyDescent="0.35">
      <c r="A12" s="1" t="s">
        <v>32</v>
      </c>
      <c r="B12" s="1" t="s">
        <v>33</v>
      </c>
      <c r="C12" s="7">
        <v>2002</v>
      </c>
      <c r="D12" s="7" t="s">
        <v>35</v>
      </c>
      <c r="E12" s="1" t="s">
        <v>392</v>
      </c>
      <c r="F12" s="1" t="s">
        <v>393</v>
      </c>
      <c r="G12" s="1" t="s">
        <v>166</v>
      </c>
      <c r="H12" s="7">
        <v>2000</v>
      </c>
      <c r="I12" s="7">
        <v>15.01</v>
      </c>
    </row>
    <row r="13" spans="1:11" x14ac:dyDescent="0.35">
      <c r="A13" s="1" t="s">
        <v>32</v>
      </c>
      <c r="B13" s="1" t="s">
        <v>33</v>
      </c>
      <c r="C13" s="7">
        <v>2002</v>
      </c>
      <c r="D13" s="7" t="s">
        <v>35</v>
      </c>
      <c r="E13" s="1" t="s">
        <v>392</v>
      </c>
      <c r="F13" s="1" t="s">
        <v>393</v>
      </c>
      <c r="G13" s="1" t="s">
        <v>166</v>
      </c>
      <c r="H13" s="7">
        <v>2001</v>
      </c>
      <c r="I13" s="7">
        <v>15.01</v>
      </c>
    </row>
    <row r="14" spans="1:11" x14ac:dyDescent="0.35">
      <c r="A14" s="1" t="s">
        <v>32</v>
      </c>
      <c r="B14" s="1" t="s">
        <v>33</v>
      </c>
      <c r="C14" s="7">
        <v>2002</v>
      </c>
      <c r="D14" s="7" t="s">
        <v>35</v>
      </c>
      <c r="E14" s="1" t="s">
        <v>395</v>
      </c>
      <c r="F14" s="1" t="s">
        <v>393</v>
      </c>
      <c r="G14" s="1" t="s">
        <v>394</v>
      </c>
      <c r="H14" s="7">
        <v>1999</v>
      </c>
      <c r="I14" s="7">
        <v>6.8360000000000003</v>
      </c>
    </row>
    <row r="15" spans="1:11" x14ac:dyDescent="0.35">
      <c r="A15" s="1" t="s">
        <v>32</v>
      </c>
      <c r="B15" s="1" t="s">
        <v>33</v>
      </c>
      <c r="C15" s="7">
        <v>2002</v>
      </c>
      <c r="D15" s="7" t="s">
        <v>35</v>
      </c>
      <c r="E15" s="1" t="s">
        <v>395</v>
      </c>
      <c r="F15" s="1" t="s">
        <v>393</v>
      </c>
      <c r="G15" s="1" t="s">
        <v>394</v>
      </c>
      <c r="H15" s="7">
        <v>2000</v>
      </c>
      <c r="I15" s="7">
        <v>6.4210000000000003</v>
      </c>
    </row>
    <row r="16" spans="1:11" x14ac:dyDescent="0.35">
      <c r="A16" s="1" t="s">
        <v>32</v>
      </c>
      <c r="B16" s="1" t="s">
        <v>33</v>
      </c>
      <c r="C16" s="7">
        <v>2002</v>
      </c>
      <c r="D16" s="7" t="s">
        <v>35</v>
      </c>
      <c r="E16" s="1" t="s">
        <v>395</v>
      </c>
      <c r="F16" s="1" t="s">
        <v>393</v>
      </c>
      <c r="G16" s="1" t="s">
        <v>394</v>
      </c>
      <c r="H16" s="7">
        <v>2001</v>
      </c>
      <c r="I16" s="7">
        <v>6.2709999999999999</v>
      </c>
    </row>
    <row r="17" spans="1:9" x14ac:dyDescent="0.35">
      <c r="A17" s="1" t="s">
        <v>32</v>
      </c>
      <c r="B17" s="1" t="s">
        <v>33</v>
      </c>
      <c r="C17" s="7">
        <v>2002</v>
      </c>
      <c r="D17" s="7" t="s">
        <v>35</v>
      </c>
      <c r="E17" s="1" t="s">
        <v>395</v>
      </c>
      <c r="F17" s="1" t="s">
        <v>393</v>
      </c>
      <c r="G17" s="1" t="s">
        <v>370</v>
      </c>
      <c r="H17" s="7">
        <v>1999</v>
      </c>
      <c r="I17" s="7">
        <v>0.13800000000000001</v>
      </c>
    </row>
    <row r="18" spans="1:9" x14ac:dyDescent="0.35">
      <c r="A18" s="1" t="s">
        <v>32</v>
      </c>
      <c r="B18" s="1" t="s">
        <v>33</v>
      </c>
      <c r="C18" s="7">
        <v>2002</v>
      </c>
      <c r="D18" s="7" t="s">
        <v>35</v>
      </c>
      <c r="E18" s="1" t="s">
        <v>395</v>
      </c>
      <c r="F18" s="1" t="s">
        <v>393</v>
      </c>
      <c r="G18" s="1" t="s">
        <v>370</v>
      </c>
      <c r="H18" s="7">
        <v>2000</v>
      </c>
      <c r="I18" s="7">
        <v>0.107</v>
      </c>
    </row>
    <row r="19" spans="1:9" x14ac:dyDescent="0.35">
      <c r="A19" s="1" t="s">
        <v>32</v>
      </c>
      <c r="B19" s="1" t="s">
        <v>33</v>
      </c>
      <c r="C19" s="7">
        <v>2002</v>
      </c>
      <c r="D19" s="7" t="s">
        <v>35</v>
      </c>
      <c r="E19" s="1" t="s">
        <v>395</v>
      </c>
      <c r="F19" s="1" t="s">
        <v>393</v>
      </c>
      <c r="G19" s="1" t="s">
        <v>370</v>
      </c>
      <c r="H19" s="7">
        <v>2001</v>
      </c>
      <c r="I19" s="7">
        <v>9.5000000000000001E-2</v>
      </c>
    </row>
    <row r="20" spans="1:9" x14ac:dyDescent="0.35">
      <c r="A20" s="1" t="s">
        <v>32</v>
      </c>
      <c r="B20" s="1" t="s">
        <v>33</v>
      </c>
      <c r="C20" s="7">
        <v>2002</v>
      </c>
      <c r="D20" s="7" t="s">
        <v>35</v>
      </c>
      <c r="E20" s="1" t="s">
        <v>395</v>
      </c>
      <c r="F20" s="1" t="s">
        <v>393</v>
      </c>
      <c r="G20" s="1" t="s">
        <v>379</v>
      </c>
      <c r="H20" s="7">
        <v>1999</v>
      </c>
      <c r="I20" s="7">
        <v>1.0999999999999999E-2</v>
      </c>
    </row>
    <row r="21" spans="1:9" x14ac:dyDescent="0.35">
      <c r="A21" s="1" t="s">
        <v>32</v>
      </c>
      <c r="B21" s="1" t="s">
        <v>33</v>
      </c>
      <c r="C21" s="7">
        <v>2002</v>
      </c>
      <c r="D21" s="7" t="s">
        <v>35</v>
      </c>
      <c r="E21" s="1" t="s">
        <v>395</v>
      </c>
      <c r="F21" s="1" t="s">
        <v>393</v>
      </c>
      <c r="G21" s="1" t="s">
        <v>379</v>
      </c>
      <c r="H21" s="7">
        <v>2000</v>
      </c>
      <c r="I21" s="7">
        <v>0.01</v>
      </c>
    </row>
    <row r="22" spans="1:9" x14ac:dyDescent="0.35">
      <c r="A22" s="1" t="s">
        <v>32</v>
      </c>
      <c r="B22" s="1" t="s">
        <v>33</v>
      </c>
      <c r="C22" s="7">
        <v>2002</v>
      </c>
      <c r="D22" s="7" t="s">
        <v>35</v>
      </c>
      <c r="E22" s="1" t="s">
        <v>395</v>
      </c>
      <c r="F22" s="1" t="s">
        <v>393</v>
      </c>
      <c r="G22" s="1" t="s">
        <v>379</v>
      </c>
      <c r="H22" s="7">
        <v>2001</v>
      </c>
      <c r="I22" s="7">
        <v>0.01</v>
      </c>
    </row>
    <row r="23" spans="1:9" x14ac:dyDescent="0.35">
      <c r="A23" s="1" t="s">
        <v>32</v>
      </c>
      <c r="B23" s="1" t="s">
        <v>33</v>
      </c>
      <c r="C23" s="7">
        <v>2002</v>
      </c>
      <c r="D23" s="7" t="s">
        <v>35</v>
      </c>
      <c r="E23" s="1" t="s">
        <v>395</v>
      </c>
      <c r="F23" s="1" t="s">
        <v>393</v>
      </c>
      <c r="G23" s="1" t="s">
        <v>166</v>
      </c>
      <c r="H23" s="7">
        <v>1999</v>
      </c>
      <c r="I23" s="7">
        <v>6.9850000000000003</v>
      </c>
    </row>
    <row r="24" spans="1:9" x14ac:dyDescent="0.35">
      <c r="A24" s="1" t="s">
        <v>32</v>
      </c>
      <c r="B24" s="1" t="s">
        <v>33</v>
      </c>
      <c r="C24" s="7">
        <v>2002</v>
      </c>
      <c r="D24" s="7" t="s">
        <v>35</v>
      </c>
      <c r="E24" s="1" t="s">
        <v>395</v>
      </c>
      <c r="F24" s="1" t="s">
        <v>393</v>
      </c>
      <c r="G24" s="1" t="s">
        <v>166</v>
      </c>
      <c r="H24" s="7">
        <v>2000</v>
      </c>
      <c r="I24" s="7">
        <v>6.5380000000000003</v>
      </c>
    </row>
    <row r="25" spans="1:9" x14ac:dyDescent="0.35">
      <c r="A25" s="1" t="s">
        <v>32</v>
      </c>
      <c r="B25" s="1" t="s">
        <v>33</v>
      </c>
      <c r="C25" s="7">
        <v>2002</v>
      </c>
      <c r="D25" s="7" t="s">
        <v>35</v>
      </c>
      <c r="E25" s="1" t="s">
        <v>395</v>
      </c>
      <c r="F25" s="1" t="s">
        <v>393</v>
      </c>
      <c r="G25" s="1" t="s">
        <v>166</v>
      </c>
      <c r="H25" s="7">
        <v>2001</v>
      </c>
      <c r="I25" s="7">
        <v>6.375</v>
      </c>
    </row>
    <row r="26" spans="1:9" x14ac:dyDescent="0.35">
      <c r="A26" s="1" t="s">
        <v>32</v>
      </c>
      <c r="B26" s="1" t="s">
        <v>33</v>
      </c>
      <c r="C26" s="7">
        <v>2002</v>
      </c>
      <c r="D26" s="7" t="s">
        <v>35</v>
      </c>
      <c r="E26" s="1" t="s">
        <v>396</v>
      </c>
      <c r="F26" s="1" t="s">
        <v>393</v>
      </c>
      <c r="G26" s="1" t="s">
        <v>397</v>
      </c>
      <c r="H26" s="7">
        <v>1999</v>
      </c>
      <c r="I26" s="7">
        <v>2.4830000000000001</v>
      </c>
    </row>
    <row r="27" spans="1:9" x14ac:dyDescent="0.35">
      <c r="A27" s="1" t="s">
        <v>32</v>
      </c>
      <c r="B27" s="1" t="s">
        <v>33</v>
      </c>
      <c r="C27" s="7">
        <v>2002</v>
      </c>
      <c r="D27" s="7" t="s">
        <v>35</v>
      </c>
      <c r="E27" s="1" t="s">
        <v>396</v>
      </c>
      <c r="F27" s="1" t="s">
        <v>393</v>
      </c>
      <c r="G27" s="1" t="s">
        <v>397</v>
      </c>
      <c r="H27" s="7">
        <v>2000</v>
      </c>
      <c r="I27" s="7">
        <v>2.391</v>
      </c>
    </row>
    <row r="28" spans="1:9" x14ac:dyDescent="0.35">
      <c r="A28" s="1" t="s">
        <v>32</v>
      </c>
      <c r="B28" s="1" t="s">
        <v>33</v>
      </c>
      <c r="C28" s="7">
        <v>2002</v>
      </c>
      <c r="D28" s="7" t="s">
        <v>35</v>
      </c>
      <c r="E28" s="1" t="s">
        <v>396</v>
      </c>
      <c r="F28" s="1" t="s">
        <v>393</v>
      </c>
      <c r="G28" s="1" t="s">
        <v>397</v>
      </c>
      <c r="H28" s="7">
        <v>2001</v>
      </c>
      <c r="I28" s="7">
        <v>2.4020000000000001</v>
      </c>
    </row>
    <row r="29" spans="1:9" x14ac:dyDescent="0.35">
      <c r="A29" s="1" t="s">
        <v>32</v>
      </c>
      <c r="B29" s="1" t="s">
        <v>33</v>
      </c>
      <c r="C29" s="7">
        <v>2002</v>
      </c>
      <c r="D29" s="7" t="s">
        <v>35</v>
      </c>
      <c r="E29" s="1" t="s">
        <v>396</v>
      </c>
      <c r="F29" s="1" t="s">
        <v>393</v>
      </c>
      <c r="G29" s="1" t="s">
        <v>322</v>
      </c>
      <c r="H29" s="7">
        <v>1999</v>
      </c>
      <c r="I29" s="7">
        <v>0.89700000000000002</v>
      </c>
    </row>
    <row r="30" spans="1:9" x14ac:dyDescent="0.35">
      <c r="A30" s="1" t="s">
        <v>32</v>
      </c>
      <c r="B30" s="1" t="s">
        <v>33</v>
      </c>
      <c r="C30" s="7">
        <v>2002</v>
      </c>
      <c r="D30" s="7" t="s">
        <v>35</v>
      </c>
      <c r="E30" s="1" t="s">
        <v>396</v>
      </c>
      <c r="F30" s="1" t="s">
        <v>393</v>
      </c>
      <c r="G30" s="1" t="s">
        <v>322</v>
      </c>
      <c r="H30" s="7">
        <v>2000</v>
      </c>
      <c r="I30" s="7">
        <v>0.77100000000000002</v>
      </c>
    </row>
    <row r="31" spans="1:9" x14ac:dyDescent="0.35">
      <c r="A31" s="1" t="s">
        <v>32</v>
      </c>
      <c r="B31" s="1" t="s">
        <v>33</v>
      </c>
      <c r="C31" s="7">
        <v>2002</v>
      </c>
      <c r="D31" s="7" t="s">
        <v>35</v>
      </c>
      <c r="E31" s="1" t="s">
        <v>396</v>
      </c>
      <c r="F31" s="1" t="s">
        <v>393</v>
      </c>
      <c r="G31" s="1" t="s">
        <v>322</v>
      </c>
      <c r="H31" s="7">
        <v>2001</v>
      </c>
      <c r="I31" s="7">
        <v>0.81899999999999995</v>
      </c>
    </row>
    <row r="32" spans="1:9" x14ac:dyDescent="0.35">
      <c r="A32" s="1" t="s">
        <v>32</v>
      </c>
      <c r="B32" s="1" t="s">
        <v>33</v>
      </c>
      <c r="C32" s="7">
        <v>2002</v>
      </c>
      <c r="D32" s="7" t="s">
        <v>35</v>
      </c>
      <c r="E32" s="1" t="s">
        <v>396</v>
      </c>
      <c r="F32" s="1" t="s">
        <v>393</v>
      </c>
      <c r="G32" s="1" t="s">
        <v>323</v>
      </c>
      <c r="H32" s="7">
        <v>1999</v>
      </c>
      <c r="I32" s="7">
        <v>0.98699999999999999</v>
      </c>
    </row>
    <row r="33" spans="1:9" x14ac:dyDescent="0.35">
      <c r="A33" s="1" t="s">
        <v>32</v>
      </c>
      <c r="B33" s="1" t="s">
        <v>33</v>
      </c>
      <c r="C33" s="7">
        <v>2002</v>
      </c>
      <c r="D33" s="7" t="s">
        <v>35</v>
      </c>
      <c r="E33" s="1" t="s">
        <v>396</v>
      </c>
      <c r="F33" s="1" t="s">
        <v>393</v>
      </c>
      <c r="G33" s="1" t="s">
        <v>323</v>
      </c>
      <c r="H33" s="7">
        <v>2000</v>
      </c>
      <c r="I33" s="7">
        <v>0.82599999999999996</v>
      </c>
    </row>
    <row r="34" spans="1:9" x14ac:dyDescent="0.35">
      <c r="A34" s="1" t="s">
        <v>32</v>
      </c>
      <c r="B34" s="1" t="s">
        <v>33</v>
      </c>
      <c r="C34" s="7">
        <v>2002</v>
      </c>
      <c r="D34" s="7" t="s">
        <v>35</v>
      </c>
      <c r="E34" s="1" t="s">
        <v>396</v>
      </c>
      <c r="F34" s="1" t="s">
        <v>393</v>
      </c>
      <c r="G34" s="1" t="s">
        <v>323</v>
      </c>
      <c r="H34" s="7">
        <v>2001</v>
      </c>
      <c r="I34" s="7">
        <v>0.68</v>
      </c>
    </row>
    <row r="35" spans="1:9" x14ac:dyDescent="0.35">
      <c r="A35" s="1" t="s">
        <v>32</v>
      </c>
      <c r="B35" s="1" t="s">
        <v>33</v>
      </c>
      <c r="C35" s="7">
        <v>2002</v>
      </c>
      <c r="D35" s="7" t="s">
        <v>35</v>
      </c>
      <c r="E35" s="1" t="s">
        <v>396</v>
      </c>
      <c r="F35" s="1" t="s">
        <v>393</v>
      </c>
      <c r="G35" s="1" t="s">
        <v>398</v>
      </c>
      <c r="H35" s="7">
        <v>1999</v>
      </c>
      <c r="I35" s="7">
        <v>0.53100000000000003</v>
      </c>
    </row>
    <row r="36" spans="1:9" x14ac:dyDescent="0.35">
      <c r="A36" s="1" t="s">
        <v>32</v>
      </c>
      <c r="B36" s="1" t="s">
        <v>33</v>
      </c>
      <c r="C36" s="7">
        <v>2002</v>
      </c>
      <c r="D36" s="7" t="s">
        <v>35</v>
      </c>
      <c r="E36" s="1" t="s">
        <v>396</v>
      </c>
      <c r="F36" s="1" t="s">
        <v>393</v>
      </c>
      <c r="G36" s="1" t="s">
        <v>398</v>
      </c>
      <c r="H36" s="7">
        <v>2000</v>
      </c>
      <c r="I36" s="7">
        <v>0.48199999999999998</v>
      </c>
    </row>
    <row r="37" spans="1:9" x14ac:dyDescent="0.35">
      <c r="A37" s="1" t="s">
        <v>32</v>
      </c>
      <c r="B37" s="1" t="s">
        <v>33</v>
      </c>
      <c r="C37" s="7">
        <v>2002</v>
      </c>
      <c r="D37" s="7" t="s">
        <v>35</v>
      </c>
      <c r="E37" s="1" t="s">
        <v>396</v>
      </c>
      <c r="F37" s="1" t="s">
        <v>393</v>
      </c>
      <c r="G37" s="1" t="s">
        <v>398</v>
      </c>
      <c r="H37" s="7">
        <v>2001</v>
      </c>
      <c r="I37" s="7">
        <v>0.53500000000000003</v>
      </c>
    </row>
    <row r="38" spans="1:9" x14ac:dyDescent="0.35">
      <c r="A38" s="1" t="s">
        <v>32</v>
      </c>
      <c r="B38" s="1" t="s">
        <v>33</v>
      </c>
      <c r="C38" s="7">
        <v>2002</v>
      </c>
      <c r="D38" s="7" t="s">
        <v>35</v>
      </c>
      <c r="E38" s="1" t="s">
        <v>396</v>
      </c>
      <c r="F38" s="1" t="s">
        <v>393</v>
      </c>
      <c r="G38" s="1" t="s">
        <v>166</v>
      </c>
      <c r="H38" s="7">
        <v>1999</v>
      </c>
      <c r="I38" s="7">
        <v>4.8979999999999997</v>
      </c>
    </row>
    <row r="39" spans="1:9" x14ac:dyDescent="0.35">
      <c r="A39" s="1" t="s">
        <v>32</v>
      </c>
      <c r="B39" s="1" t="s">
        <v>33</v>
      </c>
      <c r="C39" s="7">
        <v>2002</v>
      </c>
      <c r="D39" s="7" t="s">
        <v>35</v>
      </c>
      <c r="E39" s="1" t="s">
        <v>396</v>
      </c>
      <c r="F39" s="1" t="s">
        <v>393</v>
      </c>
      <c r="G39" s="1" t="s">
        <v>166</v>
      </c>
      <c r="H39" s="7">
        <v>2000</v>
      </c>
      <c r="I39" s="7">
        <v>4.47</v>
      </c>
    </row>
    <row r="40" spans="1:9" x14ac:dyDescent="0.35">
      <c r="A40" s="1" t="s">
        <v>32</v>
      </c>
      <c r="B40" s="1" t="s">
        <v>33</v>
      </c>
      <c r="C40" s="7">
        <v>2002</v>
      </c>
      <c r="D40" s="7" t="s">
        <v>35</v>
      </c>
      <c r="E40" s="1" t="s">
        <v>396</v>
      </c>
      <c r="F40" s="1" t="s">
        <v>393</v>
      </c>
      <c r="G40" s="1" t="s">
        <v>166</v>
      </c>
      <c r="H40" s="7">
        <v>2001</v>
      </c>
      <c r="I40" s="7">
        <v>4.3600000000000003</v>
      </c>
    </row>
    <row r="41" spans="1:9" x14ac:dyDescent="0.35">
      <c r="A41" s="1" t="s">
        <v>32</v>
      </c>
      <c r="B41" s="1" t="s">
        <v>33</v>
      </c>
      <c r="C41" s="7">
        <v>2005</v>
      </c>
      <c r="D41" s="7" t="s">
        <v>35</v>
      </c>
      <c r="E41" s="1" t="s">
        <v>392</v>
      </c>
      <c r="F41" s="1" t="s">
        <v>393</v>
      </c>
      <c r="G41" s="1" t="s">
        <v>394</v>
      </c>
      <c r="H41" s="7">
        <v>2002</v>
      </c>
      <c r="I41" s="7">
        <v>14.7</v>
      </c>
    </row>
    <row r="42" spans="1:9" x14ac:dyDescent="0.35">
      <c r="A42" s="1" t="s">
        <v>32</v>
      </c>
      <c r="B42" s="1" t="s">
        <v>33</v>
      </c>
      <c r="C42" s="7">
        <v>2005</v>
      </c>
      <c r="D42" s="7" t="s">
        <v>35</v>
      </c>
      <c r="E42" s="1" t="s">
        <v>392</v>
      </c>
      <c r="F42" s="1" t="s">
        <v>393</v>
      </c>
      <c r="G42" s="1" t="s">
        <v>394</v>
      </c>
      <c r="H42" s="7">
        <v>2003</v>
      </c>
      <c r="I42" s="7">
        <v>14.7</v>
      </c>
    </row>
    <row r="43" spans="1:9" x14ac:dyDescent="0.35">
      <c r="A43" s="1" t="s">
        <v>32</v>
      </c>
      <c r="B43" s="1" t="s">
        <v>33</v>
      </c>
      <c r="C43" s="7">
        <v>2005</v>
      </c>
      <c r="D43" s="7" t="s">
        <v>35</v>
      </c>
      <c r="E43" s="1" t="s">
        <v>392</v>
      </c>
      <c r="F43" s="1" t="s">
        <v>393</v>
      </c>
      <c r="G43" s="1" t="s">
        <v>394</v>
      </c>
      <c r="H43" s="7">
        <v>2004</v>
      </c>
      <c r="I43" s="7">
        <v>14.7</v>
      </c>
    </row>
    <row r="44" spans="1:9" x14ac:dyDescent="0.35">
      <c r="A44" s="1" t="s">
        <v>32</v>
      </c>
      <c r="B44" s="1" t="s">
        <v>33</v>
      </c>
      <c r="C44" s="7">
        <v>2005</v>
      </c>
      <c r="D44" s="7" t="s">
        <v>35</v>
      </c>
      <c r="E44" s="1" t="s">
        <v>392</v>
      </c>
      <c r="F44" s="1" t="s">
        <v>393</v>
      </c>
      <c r="G44" s="1" t="s">
        <v>370</v>
      </c>
      <c r="H44" s="7">
        <v>2002</v>
      </c>
      <c r="I44" s="7">
        <v>0.25</v>
      </c>
    </row>
    <row r="45" spans="1:9" x14ac:dyDescent="0.35">
      <c r="A45" s="1" t="s">
        <v>32</v>
      </c>
      <c r="B45" s="1" t="s">
        <v>33</v>
      </c>
      <c r="C45" s="7">
        <v>2005</v>
      </c>
      <c r="D45" s="7" t="s">
        <v>35</v>
      </c>
      <c r="E45" s="1" t="s">
        <v>392</v>
      </c>
      <c r="F45" s="1" t="s">
        <v>393</v>
      </c>
      <c r="G45" s="1" t="s">
        <v>370</v>
      </c>
      <c r="H45" s="7">
        <v>2003</v>
      </c>
      <c r="I45" s="7">
        <v>0.25</v>
      </c>
    </row>
    <row r="46" spans="1:9" x14ac:dyDescent="0.35">
      <c r="A46" s="1" t="s">
        <v>32</v>
      </c>
      <c r="B46" s="1" t="s">
        <v>33</v>
      </c>
      <c r="C46" s="7">
        <v>2005</v>
      </c>
      <c r="D46" s="7" t="s">
        <v>35</v>
      </c>
      <c r="E46" s="1" t="s">
        <v>392</v>
      </c>
      <c r="F46" s="1" t="s">
        <v>393</v>
      </c>
      <c r="G46" s="1" t="s">
        <v>370</v>
      </c>
      <c r="H46" s="7">
        <v>2004</v>
      </c>
      <c r="I46" s="7">
        <v>0.25</v>
      </c>
    </row>
    <row r="47" spans="1:9" x14ac:dyDescent="0.35">
      <c r="A47" s="1" t="s">
        <v>32</v>
      </c>
      <c r="B47" s="1" t="s">
        <v>33</v>
      </c>
      <c r="C47" s="7">
        <v>2005</v>
      </c>
      <c r="D47" s="7" t="s">
        <v>35</v>
      </c>
      <c r="E47" s="1" t="s">
        <v>392</v>
      </c>
      <c r="F47" s="1" t="s">
        <v>393</v>
      </c>
      <c r="G47" s="1" t="s">
        <v>379</v>
      </c>
      <c r="H47" s="7">
        <v>2002</v>
      </c>
      <c r="I47" s="7">
        <v>0.06</v>
      </c>
    </row>
    <row r="48" spans="1:9" x14ac:dyDescent="0.35">
      <c r="A48" s="1" t="s">
        <v>32</v>
      </c>
      <c r="B48" s="1" t="s">
        <v>33</v>
      </c>
      <c r="C48" s="7">
        <v>2005</v>
      </c>
      <c r="D48" s="7" t="s">
        <v>35</v>
      </c>
      <c r="E48" s="1" t="s">
        <v>392</v>
      </c>
      <c r="F48" s="1" t="s">
        <v>393</v>
      </c>
      <c r="G48" s="1" t="s">
        <v>379</v>
      </c>
      <c r="H48" s="7">
        <v>2003</v>
      </c>
      <c r="I48" s="7">
        <v>0.06</v>
      </c>
    </row>
    <row r="49" spans="1:9" x14ac:dyDescent="0.35">
      <c r="A49" s="1" t="s">
        <v>32</v>
      </c>
      <c r="B49" s="1" t="s">
        <v>33</v>
      </c>
      <c r="C49" s="7">
        <v>2005</v>
      </c>
      <c r="D49" s="7" t="s">
        <v>35</v>
      </c>
      <c r="E49" s="1" t="s">
        <v>392</v>
      </c>
      <c r="F49" s="1" t="s">
        <v>393</v>
      </c>
      <c r="G49" s="1" t="s">
        <v>379</v>
      </c>
      <c r="H49" s="7">
        <v>2004</v>
      </c>
      <c r="I49" s="7">
        <v>0.06</v>
      </c>
    </row>
    <row r="50" spans="1:9" x14ac:dyDescent="0.35">
      <c r="A50" s="1" t="s">
        <v>32</v>
      </c>
      <c r="B50" s="1" t="s">
        <v>33</v>
      </c>
      <c r="C50" s="7">
        <v>2005</v>
      </c>
      <c r="D50" s="7" t="s">
        <v>35</v>
      </c>
      <c r="E50" s="1" t="s">
        <v>392</v>
      </c>
      <c r="F50" s="1" t="s">
        <v>393</v>
      </c>
      <c r="G50" s="1" t="s">
        <v>166</v>
      </c>
      <c r="H50" s="7">
        <v>2002</v>
      </c>
      <c r="I50" s="7">
        <v>15.01</v>
      </c>
    </row>
    <row r="51" spans="1:9" x14ac:dyDescent="0.35">
      <c r="A51" s="1" t="s">
        <v>32</v>
      </c>
      <c r="B51" s="1" t="s">
        <v>33</v>
      </c>
      <c r="C51" s="7">
        <v>2005</v>
      </c>
      <c r="D51" s="7" t="s">
        <v>35</v>
      </c>
      <c r="E51" s="1" t="s">
        <v>392</v>
      </c>
      <c r="F51" s="1" t="s">
        <v>393</v>
      </c>
      <c r="G51" s="1" t="s">
        <v>166</v>
      </c>
      <c r="H51" s="7">
        <v>2003</v>
      </c>
      <c r="I51" s="7">
        <v>15.01</v>
      </c>
    </row>
    <row r="52" spans="1:9" x14ac:dyDescent="0.35">
      <c r="A52" s="1" t="s">
        <v>32</v>
      </c>
      <c r="B52" s="1" t="s">
        <v>33</v>
      </c>
      <c r="C52" s="7">
        <v>2005</v>
      </c>
      <c r="D52" s="7" t="s">
        <v>35</v>
      </c>
      <c r="E52" s="1" t="s">
        <v>392</v>
      </c>
      <c r="F52" s="1" t="s">
        <v>393</v>
      </c>
      <c r="G52" s="1" t="s">
        <v>166</v>
      </c>
      <c r="H52" s="7">
        <v>2004</v>
      </c>
      <c r="I52" s="7">
        <v>15.01</v>
      </c>
    </row>
    <row r="53" spans="1:9" x14ac:dyDescent="0.35">
      <c r="A53" s="1" t="s">
        <v>32</v>
      </c>
      <c r="B53" s="1" t="s">
        <v>33</v>
      </c>
      <c r="C53" s="7">
        <v>2005</v>
      </c>
      <c r="D53" s="7" t="s">
        <v>35</v>
      </c>
      <c r="E53" s="1" t="s">
        <v>395</v>
      </c>
      <c r="F53" s="1" t="s">
        <v>393</v>
      </c>
      <c r="G53" s="1" t="s">
        <v>394</v>
      </c>
      <c r="H53" s="7">
        <v>2002</v>
      </c>
      <c r="I53" s="7">
        <v>5.9669999999999996</v>
      </c>
    </row>
    <row r="54" spans="1:9" x14ac:dyDescent="0.35">
      <c r="A54" s="1" t="s">
        <v>32</v>
      </c>
      <c r="B54" s="1" t="s">
        <v>33</v>
      </c>
      <c r="C54" s="7">
        <v>2005</v>
      </c>
      <c r="D54" s="7" t="s">
        <v>35</v>
      </c>
      <c r="E54" s="1" t="s">
        <v>395</v>
      </c>
      <c r="F54" s="1" t="s">
        <v>393</v>
      </c>
      <c r="G54" s="1" t="s">
        <v>394</v>
      </c>
      <c r="H54" s="7">
        <v>2003</v>
      </c>
      <c r="I54" s="7">
        <v>6.4870000000000001</v>
      </c>
    </row>
    <row r="55" spans="1:9" x14ac:dyDescent="0.35">
      <c r="A55" s="1" t="s">
        <v>32</v>
      </c>
      <c r="B55" s="1" t="s">
        <v>33</v>
      </c>
      <c r="C55" s="7">
        <v>2005</v>
      </c>
      <c r="D55" s="7" t="s">
        <v>35</v>
      </c>
      <c r="E55" s="1" t="s">
        <v>395</v>
      </c>
      <c r="F55" s="1" t="s">
        <v>393</v>
      </c>
      <c r="G55" s="1" t="s">
        <v>394</v>
      </c>
      <c r="H55" s="7">
        <v>2004</v>
      </c>
      <c r="I55" s="7">
        <v>6.1580000000000004</v>
      </c>
    </row>
    <row r="56" spans="1:9" x14ac:dyDescent="0.35">
      <c r="A56" s="1" t="s">
        <v>32</v>
      </c>
      <c r="B56" s="1" t="s">
        <v>33</v>
      </c>
      <c r="C56" s="7">
        <v>2005</v>
      </c>
      <c r="D56" s="7" t="s">
        <v>35</v>
      </c>
      <c r="E56" s="1" t="s">
        <v>395</v>
      </c>
      <c r="F56" s="1" t="s">
        <v>393</v>
      </c>
      <c r="G56" s="1" t="s">
        <v>370</v>
      </c>
      <c r="H56" s="7">
        <v>2002</v>
      </c>
      <c r="I56" s="7">
        <v>0.10100000000000001</v>
      </c>
    </row>
    <row r="57" spans="1:9" x14ac:dyDescent="0.35">
      <c r="A57" s="1" t="s">
        <v>32</v>
      </c>
      <c r="B57" s="1" t="s">
        <v>33</v>
      </c>
      <c r="C57" s="7">
        <v>2005</v>
      </c>
      <c r="D57" s="7" t="s">
        <v>35</v>
      </c>
      <c r="E57" s="1" t="s">
        <v>395</v>
      </c>
      <c r="F57" s="1" t="s">
        <v>393</v>
      </c>
      <c r="G57" s="1" t="s">
        <v>370</v>
      </c>
      <c r="H57" s="7">
        <v>2003</v>
      </c>
      <c r="I57" s="7">
        <v>0.112</v>
      </c>
    </row>
    <row r="58" spans="1:9" x14ac:dyDescent="0.35">
      <c r="A58" s="1" t="s">
        <v>32</v>
      </c>
      <c r="B58" s="1" t="s">
        <v>33</v>
      </c>
      <c r="C58" s="7">
        <v>2005</v>
      </c>
      <c r="D58" s="7" t="s">
        <v>35</v>
      </c>
      <c r="E58" s="1" t="s">
        <v>395</v>
      </c>
      <c r="F58" s="1" t="s">
        <v>393</v>
      </c>
      <c r="G58" s="1" t="s">
        <v>370</v>
      </c>
      <c r="H58" s="7">
        <v>2004</v>
      </c>
      <c r="I58" s="7">
        <v>8.8999999999999996E-2</v>
      </c>
    </row>
    <row r="59" spans="1:9" x14ac:dyDescent="0.35">
      <c r="A59" s="1" t="s">
        <v>32</v>
      </c>
      <c r="B59" s="1" t="s">
        <v>33</v>
      </c>
      <c r="C59" s="7">
        <v>2005</v>
      </c>
      <c r="D59" s="7" t="s">
        <v>35</v>
      </c>
      <c r="E59" s="1" t="s">
        <v>395</v>
      </c>
      <c r="F59" s="1" t="s">
        <v>393</v>
      </c>
      <c r="G59" s="1" t="s">
        <v>379</v>
      </c>
      <c r="H59" s="7">
        <v>2002</v>
      </c>
      <c r="I59" s="7">
        <v>1E-3</v>
      </c>
    </row>
    <row r="60" spans="1:9" x14ac:dyDescent="0.35">
      <c r="A60" s="1" t="s">
        <v>32</v>
      </c>
      <c r="B60" s="1" t="s">
        <v>33</v>
      </c>
      <c r="C60" s="7">
        <v>2005</v>
      </c>
      <c r="D60" s="7" t="s">
        <v>35</v>
      </c>
      <c r="E60" s="1" t="s">
        <v>395</v>
      </c>
      <c r="F60" s="1" t="s">
        <v>393</v>
      </c>
      <c r="G60" s="1" t="s">
        <v>379</v>
      </c>
      <c r="H60" s="7">
        <v>2003</v>
      </c>
      <c r="I60" s="7">
        <v>1.0999999999999999E-2</v>
      </c>
    </row>
    <row r="61" spans="1:9" x14ac:dyDescent="0.35">
      <c r="A61" s="1" t="s">
        <v>32</v>
      </c>
      <c r="B61" s="1" t="s">
        <v>33</v>
      </c>
      <c r="C61" s="7">
        <v>2005</v>
      </c>
      <c r="D61" s="7" t="s">
        <v>35</v>
      </c>
      <c r="E61" s="1" t="s">
        <v>395</v>
      </c>
      <c r="F61" s="1" t="s">
        <v>393</v>
      </c>
      <c r="G61" s="1" t="s">
        <v>379</v>
      </c>
      <c r="H61" s="7">
        <v>2004</v>
      </c>
      <c r="I61" s="7">
        <v>1.2E-2</v>
      </c>
    </row>
    <row r="62" spans="1:9" x14ac:dyDescent="0.35">
      <c r="A62" s="1" t="s">
        <v>32</v>
      </c>
      <c r="B62" s="1" t="s">
        <v>33</v>
      </c>
      <c r="C62" s="7">
        <v>2005</v>
      </c>
      <c r="D62" s="7" t="s">
        <v>35</v>
      </c>
      <c r="E62" s="1" t="s">
        <v>395</v>
      </c>
      <c r="F62" s="1" t="s">
        <v>393</v>
      </c>
      <c r="G62" s="1" t="s">
        <v>166</v>
      </c>
      <c r="H62" s="7">
        <v>2002</v>
      </c>
      <c r="I62" s="7">
        <v>6.0789999999999997</v>
      </c>
    </row>
    <row r="63" spans="1:9" x14ac:dyDescent="0.35">
      <c r="A63" s="1" t="s">
        <v>32</v>
      </c>
      <c r="B63" s="1" t="s">
        <v>33</v>
      </c>
      <c r="C63" s="7">
        <v>2005</v>
      </c>
      <c r="D63" s="7" t="s">
        <v>35</v>
      </c>
      <c r="E63" s="1" t="s">
        <v>395</v>
      </c>
      <c r="F63" s="1" t="s">
        <v>393</v>
      </c>
      <c r="G63" s="1" t="s">
        <v>166</v>
      </c>
      <c r="H63" s="7">
        <v>2003</v>
      </c>
      <c r="I63" s="7">
        <v>6.61</v>
      </c>
    </row>
    <row r="64" spans="1:9" x14ac:dyDescent="0.35">
      <c r="A64" s="1" t="s">
        <v>32</v>
      </c>
      <c r="B64" s="1" t="s">
        <v>33</v>
      </c>
      <c r="C64" s="7">
        <v>2005</v>
      </c>
      <c r="D64" s="7" t="s">
        <v>35</v>
      </c>
      <c r="E64" s="1" t="s">
        <v>395</v>
      </c>
      <c r="F64" s="1" t="s">
        <v>393</v>
      </c>
      <c r="G64" s="1" t="s">
        <v>166</v>
      </c>
      <c r="H64" s="7">
        <v>2004</v>
      </c>
      <c r="I64" s="7">
        <v>6.2590000000000003</v>
      </c>
    </row>
    <row r="65" spans="1:9" x14ac:dyDescent="0.35">
      <c r="A65" s="1" t="s">
        <v>32</v>
      </c>
      <c r="B65" s="1" t="s">
        <v>33</v>
      </c>
      <c r="C65" s="7">
        <v>2005</v>
      </c>
      <c r="D65" s="7" t="s">
        <v>35</v>
      </c>
      <c r="E65" s="1" t="s">
        <v>396</v>
      </c>
      <c r="F65" s="1" t="s">
        <v>393</v>
      </c>
      <c r="G65" s="1" t="s">
        <v>397</v>
      </c>
      <c r="H65" s="7">
        <v>2002</v>
      </c>
      <c r="I65" s="7">
        <v>2.3290000000000002</v>
      </c>
    </row>
    <row r="66" spans="1:9" x14ac:dyDescent="0.35">
      <c r="A66" s="1" t="s">
        <v>32</v>
      </c>
      <c r="B66" s="1" t="s">
        <v>33</v>
      </c>
      <c r="C66" s="7">
        <v>2005</v>
      </c>
      <c r="D66" s="7" t="s">
        <v>35</v>
      </c>
      <c r="E66" s="1" t="s">
        <v>396</v>
      </c>
      <c r="F66" s="1" t="s">
        <v>393</v>
      </c>
      <c r="G66" s="1" t="s">
        <v>397</v>
      </c>
      <c r="H66" s="7">
        <v>2003</v>
      </c>
      <c r="I66" s="7">
        <v>2.294</v>
      </c>
    </row>
    <row r="67" spans="1:9" x14ac:dyDescent="0.35">
      <c r="A67" s="1" t="s">
        <v>32</v>
      </c>
      <c r="B67" s="1" t="s">
        <v>33</v>
      </c>
      <c r="C67" s="7">
        <v>2005</v>
      </c>
      <c r="D67" s="7" t="s">
        <v>35</v>
      </c>
      <c r="E67" s="1" t="s">
        <v>396</v>
      </c>
      <c r="F67" s="1" t="s">
        <v>393</v>
      </c>
      <c r="G67" s="1" t="s">
        <v>397</v>
      </c>
      <c r="H67" s="7">
        <v>2004</v>
      </c>
      <c r="I67" s="7">
        <v>2.278</v>
      </c>
    </row>
    <row r="68" spans="1:9" x14ac:dyDescent="0.35">
      <c r="A68" s="1" t="s">
        <v>32</v>
      </c>
      <c r="B68" s="1" t="s">
        <v>33</v>
      </c>
      <c r="C68" s="7">
        <v>2005</v>
      </c>
      <c r="D68" s="7" t="s">
        <v>35</v>
      </c>
      <c r="E68" s="1" t="s">
        <v>396</v>
      </c>
      <c r="F68" s="1" t="s">
        <v>393</v>
      </c>
      <c r="G68" s="1" t="s">
        <v>322</v>
      </c>
      <c r="H68" s="7">
        <v>2002</v>
      </c>
      <c r="I68" s="7">
        <v>0.78700000000000003</v>
      </c>
    </row>
    <row r="69" spans="1:9" x14ac:dyDescent="0.35">
      <c r="A69" s="1" t="s">
        <v>32</v>
      </c>
      <c r="B69" s="1" t="s">
        <v>33</v>
      </c>
      <c r="C69" s="7">
        <v>2005</v>
      </c>
      <c r="D69" s="7" t="s">
        <v>35</v>
      </c>
      <c r="E69" s="1" t="s">
        <v>396</v>
      </c>
      <c r="F69" s="1" t="s">
        <v>393</v>
      </c>
      <c r="G69" s="1" t="s">
        <v>322</v>
      </c>
      <c r="H69" s="7">
        <v>2003</v>
      </c>
      <c r="I69" s="7">
        <v>0.74099999999999999</v>
      </c>
    </row>
    <row r="70" spans="1:9" x14ac:dyDescent="0.35">
      <c r="A70" s="1" t="s">
        <v>32</v>
      </c>
      <c r="B70" s="1" t="s">
        <v>33</v>
      </c>
      <c r="C70" s="7">
        <v>2005</v>
      </c>
      <c r="D70" s="7" t="s">
        <v>35</v>
      </c>
      <c r="E70" s="1" t="s">
        <v>396</v>
      </c>
      <c r="F70" s="1" t="s">
        <v>393</v>
      </c>
      <c r="G70" s="1" t="s">
        <v>322</v>
      </c>
      <c r="H70" s="7">
        <v>2004</v>
      </c>
      <c r="I70" s="7">
        <v>0.75</v>
      </c>
    </row>
    <row r="71" spans="1:9" x14ac:dyDescent="0.35">
      <c r="A71" s="1" t="s">
        <v>32</v>
      </c>
      <c r="B71" s="1" t="s">
        <v>33</v>
      </c>
      <c r="C71" s="7">
        <v>2005</v>
      </c>
      <c r="D71" s="7" t="s">
        <v>35</v>
      </c>
      <c r="E71" s="1" t="s">
        <v>396</v>
      </c>
      <c r="F71" s="1" t="s">
        <v>393</v>
      </c>
      <c r="G71" s="1" t="s">
        <v>323</v>
      </c>
      <c r="H71" s="7">
        <v>2002</v>
      </c>
      <c r="I71" s="7">
        <v>0.58199999999999996</v>
      </c>
    </row>
    <row r="72" spans="1:9" x14ac:dyDescent="0.35">
      <c r="A72" s="1" t="s">
        <v>32</v>
      </c>
      <c r="B72" s="1" t="s">
        <v>33</v>
      </c>
      <c r="C72" s="7">
        <v>2005</v>
      </c>
      <c r="D72" s="7" t="s">
        <v>35</v>
      </c>
      <c r="E72" s="1" t="s">
        <v>396</v>
      </c>
      <c r="F72" s="1" t="s">
        <v>393</v>
      </c>
      <c r="G72" s="1" t="s">
        <v>323</v>
      </c>
      <c r="H72" s="7">
        <v>2003</v>
      </c>
      <c r="I72" s="7">
        <v>0.53700000000000003</v>
      </c>
    </row>
    <row r="73" spans="1:9" x14ac:dyDescent="0.35">
      <c r="A73" s="1" t="s">
        <v>32</v>
      </c>
      <c r="B73" s="1" t="s">
        <v>33</v>
      </c>
      <c r="C73" s="7">
        <v>2005</v>
      </c>
      <c r="D73" s="7" t="s">
        <v>35</v>
      </c>
      <c r="E73" s="1" t="s">
        <v>396</v>
      </c>
      <c r="F73" s="1" t="s">
        <v>393</v>
      </c>
      <c r="G73" s="1" t="s">
        <v>323</v>
      </c>
      <c r="H73" s="7">
        <v>2004</v>
      </c>
      <c r="I73" s="7">
        <v>0.57899999999999996</v>
      </c>
    </row>
    <row r="74" spans="1:9" x14ac:dyDescent="0.35">
      <c r="A74" s="1" t="s">
        <v>32</v>
      </c>
      <c r="B74" s="1" t="s">
        <v>33</v>
      </c>
      <c r="C74" s="7">
        <v>2005</v>
      </c>
      <c r="D74" s="7" t="s">
        <v>35</v>
      </c>
      <c r="E74" s="1" t="s">
        <v>396</v>
      </c>
      <c r="F74" s="1" t="s">
        <v>393</v>
      </c>
      <c r="G74" s="1" t="s">
        <v>398</v>
      </c>
      <c r="H74" s="7">
        <v>2002</v>
      </c>
      <c r="I74" s="7">
        <v>0.49</v>
      </c>
    </row>
    <row r="75" spans="1:9" x14ac:dyDescent="0.35">
      <c r="A75" s="1" t="s">
        <v>32</v>
      </c>
      <c r="B75" s="1" t="s">
        <v>33</v>
      </c>
      <c r="C75" s="7">
        <v>2005</v>
      </c>
      <c r="D75" s="7" t="s">
        <v>35</v>
      </c>
      <c r="E75" s="1" t="s">
        <v>396</v>
      </c>
      <c r="F75" s="1" t="s">
        <v>393</v>
      </c>
      <c r="G75" s="1" t="s">
        <v>398</v>
      </c>
      <c r="H75" s="7">
        <v>2003</v>
      </c>
      <c r="I75" s="7">
        <v>0.53</v>
      </c>
    </row>
    <row r="76" spans="1:9" x14ac:dyDescent="0.35">
      <c r="A76" s="1" t="s">
        <v>32</v>
      </c>
      <c r="B76" s="1" t="s">
        <v>33</v>
      </c>
      <c r="C76" s="7">
        <v>2005</v>
      </c>
      <c r="D76" s="7" t="s">
        <v>35</v>
      </c>
      <c r="E76" s="1" t="s">
        <v>396</v>
      </c>
      <c r="F76" s="1" t="s">
        <v>393</v>
      </c>
      <c r="G76" s="1" t="s">
        <v>398</v>
      </c>
      <c r="H76" s="7">
        <v>2004</v>
      </c>
      <c r="I76" s="7">
        <v>0.53100000000000003</v>
      </c>
    </row>
    <row r="77" spans="1:9" x14ac:dyDescent="0.35">
      <c r="A77" s="1" t="s">
        <v>32</v>
      </c>
      <c r="B77" s="1" t="s">
        <v>33</v>
      </c>
      <c r="C77" s="7">
        <v>2005</v>
      </c>
      <c r="D77" s="7" t="s">
        <v>35</v>
      </c>
      <c r="E77" s="1" t="s">
        <v>396</v>
      </c>
      <c r="F77" s="1" t="s">
        <v>393</v>
      </c>
      <c r="G77" s="1" t="s">
        <v>166</v>
      </c>
      <c r="H77" s="7">
        <v>2002</v>
      </c>
      <c r="I77" s="7">
        <v>4.1879999999999997</v>
      </c>
    </row>
    <row r="78" spans="1:9" x14ac:dyDescent="0.35">
      <c r="A78" s="1" t="s">
        <v>32</v>
      </c>
      <c r="B78" s="1" t="s">
        <v>33</v>
      </c>
      <c r="C78" s="7">
        <v>2005</v>
      </c>
      <c r="D78" s="7" t="s">
        <v>35</v>
      </c>
      <c r="E78" s="1" t="s">
        <v>396</v>
      </c>
      <c r="F78" s="1" t="s">
        <v>393</v>
      </c>
      <c r="G78" s="1" t="s">
        <v>166</v>
      </c>
      <c r="H78" s="7">
        <v>2003</v>
      </c>
      <c r="I78" s="7">
        <v>4.1020000000000003</v>
      </c>
    </row>
    <row r="79" spans="1:9" x14ac:dyDescent="0.35">
      <c r="A79" s="1" t="s">
        <v>32</v>
      </c>
      <c r="B79" s="1" t="s">
        <v>33</v>
      </c>
      <c r="C79" s="7">
        <v>2005</v>
      </c>
      <c r="D79" s="7" t="s">
        <v>35</v>
      </c>
      <c r="E79" s="1" t="s">
        <v>396</v>
      </c>
      <c r="F79" s="1" t="s">
        <v>393</v>
      </c>
      <c r="G79" s="1" t="s">
        <v>166</v>
      </c>
      <c r="H79" s="7">
        <v>2004</v>
      </c>
      <c r="I79" s="7">
        <v>4.1379999999999999</v>
      </c>
    </row>
    <row r="80" spans="1:9" x14ac:dyDescent="0.35">
      <c r="A80" s="1" t="s">
        <v>32</v>
      </c>
      <c r="B80" s="1" t="s">
        <v>33</v>
      </c>
      <c r="C80" s="7">
        <v>2008</v>
      </c>
      <c r="D80" s="7" t="s">
        <v>35</v>
      </c>
      <c r="E80" s="1" t="s">
        <v>392</v>
      </c>
      <c r="F80" s="1" t="s">
        <v>393</v>
      </c>
      <c r="G80" s="1" t="s">
        <v>394</v>
      </c>
      <c r="H80" s="7">
        <v>2005</v>
      </c>
      <c r="I80" s="7">
        <v>14.7</v>
      </c>
    </row>
    <row r="81" spans="1:9" x14ac:dyDescent="0.35">
      <c r="A81" s="1" t="s">
        <v>32</v>
      </c>
      <c r="B81" s="1" t="s">
        <v>33</v>
      </c>
      <c r="C81" s="7">
        <v>2008</v>
      </c>
      <c r="D81" s="7" t="s">
        <v>35</v>
      </c>
      <c r="E81" s="1" t="s">
        <v>392</v>
      </c>
      <c r="F81" s="1" t="s">
        <v>393</v>
      </c>
      <c r="G81" s="1" t="s">
        <v>394</v>
      </c>
      <c r="H81" s="7">
        <v>2006</v>
      </c>
      <c r="I81" s="7">
        <v>14.7</v>
      </c>
    </row>
    <row r="82" spans="1:9" x14ac:dyDescent="0.35">
      <c r="A82" s="1" t="s">
        <v>32</v>
      </c>
      <c r="B82" s="1" t="s">
        <v>33</v>
      </c>
      <c r="C82" s="7">
        <v>2008</v>
      </c>
      <c r="D82" s="7" t="s">
        <v>35</v>
      </c>
      <c r="E82" s="1" t="s">
        <v>392</v>
      </c>
      <c r="F82" s="1" t="s">
        <v>393</v>
      </c>
      <c r="G82" s="1" t="s">
        <v>394</v>
      </c>
      <c r="H82" s="7">
        <v>2007</v>
      </c>
      <c r="I82" s="7">
        <v>14.7</v>
      </c>
    </row>
    <row r="83" spans="1:9" x14ac:dyDescent="0.35">
      <c r="A83" s="1" t="s">
        <v>32</v>
      </c>
      <c r="B83" s="1" t="s">
        <v>33</v>
      </c>
      <c r="C83" s="7">
        <v>2008</v>
      </c>
      <c r="D83" s="7" t="s">
        <v>35</v>
      </c>
      <c r="E83" s="1" t="s">
        <v>392</v>
      </c>
      <c r="F83" s="1" t="s">
        <v>393</v>
      </c>
      <c r="G83" s="1" t="s">
        <v>370</v>
      </c>
      <c r="H83" s="7">
        <v>2005</v>
      </c>
      <c r="I83" s="7">
        <v>0.25</v>
      </c>
    </row>
    <row r="84" spans="1:9" x14ac:dyDescent="0.35">
      <c r="A84" s="1" t="s">
        <v>32</v>
      </c>
      <c r="B84" s="1" t="s">
        <v>33</v>
      </c>
      <c r="C84" s="7">
        <v>2008</v>
      </c>
      <c r="D84" s="7" t="s">
        <v>35</v>
      </c>
      <c r="E84" s="1" t="s">
        <v>392</v>
      </c>
      <c r="F84" s="1" t="s">
        <v>393</v>
      </c>
      <c r="G84" s="1" t="s">
        <v>370</v>
      </c>
      <c r="H84" s="7">
        <v>2006</v>
      </c>
      <c r="I84" s="7">
        <v>0.25</v>
      </c>
    </row>
    <row r="85" spans="1:9" x14ac:dyDescent="0.35">
      <c r="A85" s="1" t="s">
        <v>32</v>
      </c>
      <c r="B85" s="1" t="s">
        <v>33</v>
      </c>
      <c r="C85" s="7">
        <v>2008</v>
      </c>
      <c r="D85" s="7" t="s">
        <v>35</v>
      </c>
      <c r="E85" s="1" t="s">
        <v>392</v>
      </c>
      <c r="F85" s="1" t="s">
        <v>393</v>
      </c>
      <c r="G85" s="1" t="s">
        <v>370</v>
      </c>
      <c r="H85" s="7">
        <v>2007</v>
      </c>
      <c r="I85" s="7">
        <v>0.25</v>
      </c>
    </row>
    <row r="86" spans="1:9" x14ac:dyDescent="0.35">
      <c r="A86" s="1" t="s">
        <v>32</v>
      </c>
      <c r="B86" s="1" t="s">
        <v>33</v>
      </c>
      <c r="C86" s="7">
        <v>2008</v>
      </c>
      <c r="D86" s="7" t="s">
        <v>35</v>
      </c>
      <c r="E86" s="1" t="s">
        <v>392</v>
      </c>
      <c r="F86" s="1" t="s">
        <v>393</v>
      </c>
      <c r="G86" s="1" t="s">
        <v>399</v>
      </c>
      <c r="H86" s="7">
        <v>2005</v>
      </c>
      <c r="I86" s="7">
        <v>5</v>
      </c>
    </row>
    <row r="87" spans="1:9" x14ac:dyDescent="0.35">
      <c r="A87" s="1" t="s">
        <v>32</v>
      </c>
      <c r="B87" s="1" t="s">
        <v>33</v>
      </c>
      <c r="C87" s="7">
        <v>2008</v>
      </c>
      <c r="D87" s="7" t="s">
        <v>35</v>
      </c>
      <c r="E87" s="1" t="s">
        <v>392</v>
      </c>
      <c r="F87" s="1" t="s">
        <v>393</v>
      </c>
      <c r="G87" s="1" t="s">
        <v>399</v>
      </c>
      <c r="H87" s="7">
        <v>2006</v>
      </c>
      <c r="I87" s="7">
        <v>5</v>
      </c>
    </row>
    <row r="88" spans="1:9" x14ac:dyDescent="0.35">
      <c r="A88" s="1" t="s">
        <v>32</v>
      </c>
      <c r="B88" s="1" t="s">
        <v>33</v>
      </c>
      <c r="C88" s="7">
        <v>2008</v>
      </c>
      <c r="D88" s="7" t="s">
        <v>35</v>
      </c>
      <c r="E88" s="1" t="s">
        <v>392</v>
      </c>
      <c r="F88" s="1" t="s">
        <v>393</v>
      </c>
      <c r="G88" s="1" t="s">
        <v>399</v>
      </c>
      <c r="H88" s="7">
        <v>2007</v>
      </c>
      <c r="I88" s="7">
        <v>5</v>
      </c>
    </row>
    <row r="89" spans="1:9" x14ac:dyDescent="0.35">
      <c r="A89" s="1" t="s">
        <v>32</v>
      </c>
      <c r="B89" s="1" t="s">
        <v>33</v>
      </c>
      <c r="C89" s="7">
        <v>2008</v>
      </c>
      <c r="D89" s="7" t="s">
        <v>35</v>
      </c>
      <c r="E89" s="1" t="s">
        <v>392</v>
      </c>
      <c r="F89" s="1" t="s">
        <v>393</v>
      </c>
      <c r="G89" s="1" t="s">
        <v>166</v>
      </c>
      <c r="H89" s="7">
        <v>2005</v>
      </c>
      <c r="I89" s="7">
        <v>19.95</v>
      </c>
    </row>
    <row r="90" spans="1:9" x14ac:dyDescent="0.35">
      <c r="A90" s="1" t="s">
        <v>32</v>
      </c>
      <c r="B90" s="1" t="s">
        <v>33</v>
      </c>
      <c r="C90" s="7">
        <v>2008</v>
      </c>
      <c r="D90" s="7" t="s">
        <v>35</v>
      </c>
      <c r="E90" s="1" t="s">
        <v>392</v>
      </c>
      <c r="F90" s="1" t="s">
        <v>393</v>
      </c>
      <c r="G90" s="1" t="s">
        <v>166</v>
      </c>
      <c r="H90" s="7">
        <v>2006</v>
      </c>
      <c r="I90" s="7">
        <v>19.95</v>
      </c>
    </row>
    <row r="91" spans="1:9" x14ac:dyDescent="0.35">
      <c r="A91" s="1" t="s">
        <v>32</v>
      </c>
      <c r="B91" s="1" t="s">
        <v>33</v>
      </c>
      <c r="C91" s="7">
        <v>2008</v>
      </c>
      <c r="D91" s="7" t="s">
        <v>35</v>
      </c>
      <c r="E91" s="1" t="s">
        <v>392</v>
      </c>
      <c r="F91" s="1" t="s">
        <v>393</v>
      </c>
      <c r="G91" s="1" t="s">
        <v>166</v>
      </c>
      <c r="H91" s="7">
        <v>2007</v>
      </c>
      <c r="I91" s="7">
        <v>19.95</v>
      </c>
    </row>
    <row r="92" spans="1:9" x14ac:dyDescent="0.35">
      <c r="A92" s="1" t="s">
        <v>32</v>
      </c>
      <c r="B92" s="1" t="s">
        <v>33</v>
      </c>
      <c r="C92" s="7">
        <v>2008</v>
      </c>
      <c r="D92" s="7" t="s">
        <v>35</v>
      </c>
      <c r="E92" s="1" t="s">
        <v>395</v>
      </c>
      <c r="F92" s="1" t="s">
        <v>393</v>
      </c>
      <c r="G92" s="1" t="s">
        <v>394</v>
      </c>
      <c r="H92" s="7">
        <v>2005</v>
      </c>
      <c r="I92" s="7">
        <v>5.9989999999999997</v>
      </c>
    </row>
    <row r="93" spans="1:9" x14ac:dyDescent="0.35">
      <c r="A93" s="1" t="s">
        <v>32</v>
      </c>
      <c r="B93" s="1" t="s">
        <v>33</v>
      </c>
      <c r="C93" s="7">
        <v>2008</v>
      </c>
      <c r="D93" s="7" t="s">
        <v>35</v>
      </c>
      <c r="E93" s="1" t="s">
        <v>395</v>
      </c>
      <c r="F93" s="1" t="s">
        <v>393</v>
      </c>
      <c r="G93" s="1" t="s">
        <v>394</v>
      </c>
      <c r="H93" s="7">
        <v>2006</v>
      </c>
      <c r="I93" s="7">
        <v>6.0289999999999999</v>
      </c>
    </row>
    <row r="94" spans="1:9" x14ac:dyDescent="0.35">
      <c r="A94" s="1" t="s">
        <v>32</v>
      </c>
      <c r="B94" s="1" t="s">
        <v>33</v>
      </c>
      <c r="C94" s="7">
        <v>2008</v>
      </c>
      <c r="D94" s="7" t="s">
        <v>35</v>
      </c>
      <c r="E94" s="1" t="s">
        <v>395</v>
      </c>
      <c r="F94" s="1" t="s">
        <v>393</v>
      </c>
      <c r="G94" s="1" t="s">
        <v>394</v>
      </c>
      <c r="H94" s="7">
        <v>2007</v>
      </c>
      <c r="I94" s="7">
        <v>6.1589999999999998</v>
      </c>
    </row>
    <row r="95" spans="1:9" x14ac:dyDescent="0.35">
      <c r="A95" s="1" t="s">
        <v>32</v>
      </c>
      <c r="B95" s="1" t="s">
        <v>33</v>
      </c>
      <c r="C95" s="7">
        <v>2008</v>
      </c>
      <c r="D95" s="7" t="s">
        <v>35</v>
      </c>
      <c r="E95" s="1" t="s">
        <v>395</v>
      </c>
      <c r="F95" s="1" t="s">
        <v>393</v>
      </c>
      <c r="G95" s="1" t="s">
        <v>370</v>
      </c>
      <c r="H95" s="7">
        <v>2005</v>
      </c>
      <c r="I95" s="7">
        <v>0.10199999999999999</v>
      </c>
    </row>
    <row r="96" spans="1:9" x14ac:dyDescent="0.35">
      <c r="A96" s="1" t="s">
        <v>32</v>
      </c>
      <c r="B96" s="1" t="s">
        <v>33</v>
      </c>
      <c r="C96" s="7">
        <v>2008</v>
      </c>
      <c r="D96" s="7" t="s">
        <v>35</v>
      </c>
      <c r="E96" s="1" t="s">
        <v>395</v>
      </c>
      <c r="F96" s="1" t="s">
        <v>393</v>
      </c>
      <c r="G96" s="1" t="s">
        <v>370</v>
      </c>
      <c r="H96" s="7">
        <v>2006</v>
      </c>
      <c r="I96" s="7">
        <v>0.106</v>
      </c>
    </row>
    <row r="97" spans="1:9" x14ac:dyDescent="0.35">
      <c r="A97" s="1" t="s">
        <v>32</v>
      </c>
      <c r="B97" s="1" t="s">
        <v>33</v>
      </c>
      <c r="C97" s="7">
        <v>2008</v>
      </c>
      <c r="D97" s="7" t="s">
        <v>35</v>
      </c>
      <c r="E97" s="1" t="s">
        <v>395</v>
      </c>
      <c r="F97" s="1" t="s">
        <v>393</v>
      </c>
      <c r="G97" s="1" t="s">
        <v>370</v>
      </c>
      <c r="H97" s="7">
        <v>2007</v>
      </c>
      <c r="I97" s="7">
        <v>0.13</v>
      </c>
    </row>
    <row r="98" spans="1:9" x14ac:dyDescent="0.35">
      <c r="A98" s="1" t="s">
        <v>32</v>
      </c>
      <c r="B98" s="1" t="s">
        <v>33</v>
      </c>
      <c r="C98" s="7">
        <v>2008</v>
      </c>
      <c r="D98" s="7" t="s">
        <v>35</v>
      </c>
      <c r="E98" s="1" t="s">
        <v>395</v>
      </c>
      <c r="F98" s="1" t="s">
        <v>393</v>
      </c>
      <c r="G98" s="1" t="s">
        <v>399</v>
      </c>
      <c r="H98" s="7">
        <v>2005</v>
      </c>
      <c r="I98" s="7">
        <v>8.8999999999999996E-2</v>
      </c>
    </row>
    <row r="99" spans="1:9" x14ac:dyDescent="0.35">
      <c r="A99" s="1" t="s">
        <v>32</v>
      </c>
      <c r="B99" s="1" t="s">
        <v>33</v>
      </c>
      <c r="C99" s="7">
        <v>2008</v>
      </c>
      <c r="D99" s="7" t="s">
        <v>35</v>
      </c>
      <c r="E99" s="1" t="s">
        <v>395</v>
      </c>
      <c r="F99" s="1" t="s">
        <v>393</v>
      </c>
      <c r="G99" s="1" t="s">
        <v>399</v>
      </c>
      <c r="H99" s="7">
        <v>2006</v>
      </c>
      <c r="I99" s="7">
        <v>6.5000000000000002E-2</v>
      </c>
    </row>
    <row r="100" spans="1:9" x14ac:dyDescent="0.35">
      <c r="A100" s="1" t="s">
        <v>32</v>
      </c>
      <c r="B100" s="1" t="s">
        <v>33</v>
      </c>
      <c r="C100" s="7">
        <v>2008</v>
      </c>
      <c r="D100" s="7" t="s">
        <v>35</v>
      </c>
      <c r="E100" s="1" t="s">
        <v>395</v>
      </c>
      <c r="F100" s="1" t="s">
        <v>393</v>
      </c>
      <c r="G100" s="1" t="s">
        <v>399</v>
      </c>
      <c r="H100" s="7">
        <v>2007</v>
      </c>
      <c r="I100" s="7">
        <v>0.108</v>
      </c>
    </row>
    <row r="101" spans="1:9" x14ac:dyDescent="0.35">
      <c r="A101" s="1" t="s">
        <v>32</v>
      </c>
      <c r="B101" s="1" t="s">
        <v>33</v>
      </c>
      <c r="C101" s="7">
        <v>2008</v>
      </c>
      <c r="D101" s="7" t="s">
        <v>35</v>
      </c>
      <c r="E101" s="1" t="s">
        <v>395</v>
      </c>
      <c r="F101" s="1" t="s">
        <v>393</v>
      </c>
      <c r="G101" s="1" t="s">
        <v>166</v>
      </c>
      <c r="H101" s="7">
        <v>2005</v>
      </c>
      <c r="I101" s="7">
        <v>6.19</v>
      </c>
    </row>
    <row r="102" spans="1:9" x14ac:dyDescent="0.35">
      <c r="A102" s="1" t="s">
        <v>32</v>
      </c>
      <c r="B102" s="1" t="s">
        <v>33</v>
      </c>
      <c r="C102" s="7">
        <v>2008</v>
      </c>
      <c r="D102" s="7" t="s">
        <v>35</v>
      </c>
      <c r="E102" s="1" t="s">
        <v>395</v>
      </c>
      <c r="F102" s="1" t="s">
        <v>393</v>
      </c>
      <c r="G102" s="1" t="s">
        <v>166</v>
      </c>
      <c r="H102" s="7">
        <v>2006</v>
      </c>
      <c r="I102" s="7">
        <v>6.2</v>
      </c>
    </row>
    <row r="103" spans="1:9" x14ac:dyDescent="0.35">
      <c r="A103" s="1" t="s">
        <v>32</v>
      </c>
      <c r="B103" s="1" t="s">
        <v>33</v>
      </c>
      <c r="C103" s="7">
        <v>2008</v>
      </c>
      <c r="D103" s="7" t="s">
        <v>35</v>
      </c>
      <c r="E103" s="1" t="s">
        <v>395</v>
      </c>
      <c r="F103" s="1" t="s">
        <v>393</v>
      </c>
      <c r="G103" s="1" t="s">
        <v>166</v>
      </c>
      <c r="H103" s="7">
        <v>2007</v>
      </c>
      <c r="I103" s="7">
        <v>6.3970000000000002</v>
      </c>
    </row>
    <row r="104" spans="1:9" x14ac:dyDescent="0.35">
      <c r="A104" s="1" t="s">
        <v>32</v>
      </c>
      <c r="B104" s="1" t="s">
        <v>33</v>
      </c>
      <c r="C104" s="7">
        <v>2008</v>
      </c>
      <c r="D104" s="7" t="s">
        <v>35</v>
      </c>
      <c r="E104" s="1" t="s">
        <v>396</v>
      </c>
      <c r="F104" s="1" t="s">
        <v>393</v>
      </c>
      <c r="G104" s="1" t="s">
        <v>397</v>
      </c>
      <c r="H104" s="7">
        <v>2005</v>
      </c>
      <c r="I104" s="7">
        <v>2.1829999999999998</v>
      </c>
    </row>
    <row r="105" spans="1:9" x14ac:dyDescent="0.35">
      <c r="A105" s="1" t="s">
        <v>32</v>
      </c>
      <c r="B105" s="1" t="s">
        <v>33</v>
      </c>
      <c r="C105" s="7">
        <v>2008</v>
      </c>
      <c r="D105" s="7" t="s">
        <v>35</v>
      </c>
      <c r="E105" s="1" t="s">
        <v>396</v>
      </c>
      <c r="F105" s="1" t="s">
        <v>393</v>
      </c>
      <c r="G105" s="1" t="s">
        <v>397</v>
      </c>
      <c r="H105" s="7">
        <v>2006</v>
      </c>
      <c r="I105" s="7">
        <v>2.1280000000000001</v>
      </c>
    </row>
    <row r="106" spans="1:9" x14ac:dyDescent="0.35">
      <c r="A106" s="1" t="s">
        <v>32</v>
      </c>
      <c r="B106" s="1" t="s">
        <v>33</v>
      </c>
      <c r="C106" s="7">
        <v>2008</v>
      </c>
      <c r="D106" s="7" t="s">
        <v>35</v>
      </c>
      <c r="E106" s="1" t="s">
        <v>396</v>
      </c>
      <c r="F106" s="1" t="s">
        <v>393</v>
      </c>
      <c r="G106" s="1" t="s">
        <v>397</v>
      </c>
      <c r="H106" s="7">
        <v>2007</v>
      </c>
      <c r="I106" s="7">
        <v>2.1680000000000001</v>
      </c>
    </row>
    <row r="107" spans="1:9" x14ac:dyDescent="0.35">
      <c r="A107" s="1" t="s">
        <v>32</v>
      </c>
      <c r="B107" s="1" t="s">
        <v>33</v>
      </c>
      <c r="C107" s="7">
        <v>2008</v>
      </c>
      <c r="D107" s="7" t="s">
        <v>35</v>
      </c>
      <c r="E107" s="1" t="s">
        <v>396</v>
      </c>
      <c r="F107" s="1" t="s">
        <v>393</v>
      </c>
      <c r="G107" s="1" t="s">
        <v>322</v>
      </c>
      <c r="H107" s="7">
        <v>2005</v>
      </c>
      <c r="I107" s="7">
        <v>0.745</v>
      </c>
    </row>
    <row r="108" spans="1:9" x14ac:dyDescent="0.35">
      <c r="A108" s="1" t="s">
        <v>32</v>
      </c>
      <c r="B108" s="1" t="s">
        <v>33</v>
      </c>
      <c r="C108" s="7">
        <v>2008</v>
      </c>
      <c r="D108" s="7" t="s">
        <v>35</v>
      </c>
      <c r="E108" s="1" t="s">
        <v>396</v>
      </c>
      <c r="F108" s="1" t="s">
        <v>393</v>
      </c>
      <c r="G108" s="1" t="s">
        <v>322</v>
      </c>
      <c r="H108" s="7">
        <v>2006</v>
      </c>
      <c r="I108" s="7">
        <v>0.72099999999999997</v>
      </c>
    </row>
    <row r="109" spans="1:9" x14ac:dyDescent="0.35">
      <c r="A109" s="1" t="s">
        <v>32</v>
      </c>
      <c r="B109" s="1" t="s">
        <v>33</v>
      </c>
      <c r="C109" s="7">
        <v>2008</v>
      </c>
      <c r="D109" s="7" t="s">
        <v>35</v>
      </c>
      <c r="E109" s="1" t="s">
        <v>396</v>
      </c>
      <c r="F109" s="1" t="s">
        <v>393</v>
      </c>
      <c r="G109" s="1" t="s">
        <v>322</v>
      </c>
      <c r="H109" s="7">
        <v>2007</v>
      </c>
      <c r="I109" s="7">
        <v>0.70499999999999996</v>
      </c>
    </row>
    <row r="110" spans="1:9" x14ac:dyDescent="0.35">
      <c r="A110" s="1" t="s">
        <v>32</v>
      </c>
      <c r="B110" s="1" t="s">
        <v>33</v>
      </c>
      <c r="C110" s="7">
        <v>2008</v>
      </c>
      <c r="D110" s="7" t="s">
        <v>35</v>
      </c>
      <c r="E110" s="1" t="s">
        <v>396</v>
      </c>
      <c r="F110" s="1" t="s">
        <v>393</v>
      </c>
      <c r="G110" s="1" t="s">
        <v>323</v>
      </c>
      <c r="H110" s="7">
        <v>2005</v>
      </c>
      <c r="I110" s="7">
        <v>0.56000000000000005</v>
      </c>
    </row>
    <row r="111" spans="1:9" x14ac:dyDescent="0.35">
      <c r="A111" s="1" t="s">
        <v>32</v>
      </c>
      <c r="B111" s="1" t="s">
        <v>33</v>
      </c>
      <c r="C111" s="7">
        <v>2008</v>
      </c>
      <c r="D111" s="7" t="s">
        <v>35</v>
      </c>
      <c r="E111" s="1" t="s">
        <v>396</v>
      </c>
      <c r="F111" s="1" t="s">
        <v>393</v>
      </c>
      <c r="G111" s="1" t="s">
        <v>323</v>
      </c>
      <c r="H111" s="7">
        <v>2006</v>
      </c>
      <c r="I111" s="7">
        <v>0.52500000000000002</v>
      </c>
    </row>
    <row r="112" spans="1:9" x14ac:dyDescent="0.35">
      <c r="A112" s="1" t="s">
        <v>32</v>
      </c>
      <c r="B112" s="1" t="s">
        <v>33</v>
      </c>
      <c r="C112" s="7">
        <v>2008</v>
      </c>
      <c r="D112" s="7" t="s">
        <v>35</v>
      </c>
      <c r="E112" s="1" t="s">
        <v>396</v>
      </c>
      <c r="F112" s="1" t="s">
        <v>393</v>
      </c>
      <c r="G112" s="1" t="s">
        <v>323</v>
      </c>
      <c r="H112" s="7">
        <v>2007</v>
      </c>
      <c r="I112" s="7">
        <v>0.49199999999999999</v>
      </c>
    </row>
    <row r="113" spans="1:11" x14ac:dyDescent="0.35">
      <c r="A113" s="1" t="s">
        <v>32</v>
      </c>
      <c r="B113" s="1" t="s">
        <v>33</v>
      </c>
      <c r="C113" s="7">
        <v>2008</v>
      </c>
      <c r="D113" s="7" t="s">
        <v>35</v>
      </c>
      <c r="E113" s="1" t="s">
        <v>396</v>
      </c>
      <c r="F113" s="1" t="s">
        <v>393</v>
      </c>
      <c r="G113" s="1" t="s">
        <v>398</v>
      </c>
      <c r="H113" s="7">
        <v>2005</v>
      </c>
      <c r="I113" s="7">
        <v>0.53800000000000003</v>
      </c>
    </row>
    <row r="114" spans="1:11" x14ac:dyDescent="0.35">
      <c r="A114" s="1" t="s">
        <v>32</v>
      </c>
      <c r="B114" s="1" t="s">
        <v>33</v>
      </c>
      <c r="C114" s="7">
        <v>2008</v>
      </c>
      <c r="D114" s="7" t="s">
        <v>35</v>
      </c>
      <c r="E114" s="1" t="s">
        <v>396</v>
      </c>
      <c r="F114" s="1" t="s">
        <v>393</v>
      </c>
      <c r="G114" s="1" t="s">
        <v>398</v>
      </c>
      <c r="H114" s="7">
        <v>2006</v>
      </c>
      <c r="I114" s="7">
        <v>0.54600000000000004</v>
      </c>
    </row>
    <row r="115" spans="1:11" x14ac:dyDescent="0.35">
      <c r="A115" s="1" t="s">
        <v>32</v>
      </c>
      <c r="B115" s="1" t="s">
        <v>33</v>
      </c>
      <c r="C115" s="7">
        <v>2008</v>
      </c>
      <c r="D115" s="7" t="s">
        <v>35</v>
      </c>
      <c r="E115" s="1" t="s">
        <v>396</v>
      </c>
      <c r="F115" s="1" t="s">
        <v>393</v>
      </c>
      <c r="G115" s="1" t="s">
        <v>398</v>
      </c>
      <c r="H115" s="7">
        <v>2007</v>
      </c>
      <c r="I115" s="7">
        <v>0.64</v>
      </c>
    </row>
    <row r="116" spans="1:11" x14ac:dyDescent="0.35">
      <c r="A116" s="1" t="s">
        <v>32</v>
      </c>
      <c r="B116" s="1" t="s">
        <v>33</v>
      </c>
      <c r="C116" s="7">
        <v>2008</v>
      </c>
      <c r="D116" s="7" t="s">
        <v>35</v>
      </c>
      <c r="E116" s="1" t="s">
        <v>396</v>
      </c>
      <c r="F116" s="1" t="s">
        <v>393</v>
      </c>
      <c r="G116" s="1" t="s">
        <v>166</v>
      </c>
      <c r="H116" s="7">
        <v>2005</v>
      </c>
      <c r="I116" s="7">
        <v>4.0259999999999998</v>
      </c>
    </row>
    <row r="117" spans="1:11" x14ac:dyDescent="0.35">
      <c r="A117" s="1" t="s">
        <v>32</v>
      </c>
      <c r="B117" s="1" t="s">
        <v>33</v>
      </c>
      <c r="C117" s="7">
        <v>2008</v>
      </c>
      <c r="D117" s="7" t="s">
        <v>35</v>
      </c>
      <c r="E117" s="1" t="s">
        <v>396</v>
      </c>
      <c r="F117" s="1" t="s">
        <v>393</v>
      </c>
      <c r="G117" s="1" t="s">
        <v>166</v>
      </c>
      <c r="H117" s="7">
        <v>2006</v>
      </c>
      <c r="I117" s="7">
        <v>3.92</v>
      </c>
    </row>
    <row r="118" spans="1:11" x14ac:dyDescent="0.35">
      <c r="A118" s="1" t="s">
        <v>32</v>
      </c>
      <c r="B118" s="1" t="s">
        <v>33</v>
      </c>
      <c r="C118" s="7">
        <v>2008</v>
      </c>
      <c r="D118" s="7" t="s">
        <v>35</v>
      </c>
      <c r="E118" s="1" t="s">
        <v>396</v>
      </c>
      <c r="F118" s="1" t="s">
        <v>393</v>
      </c>
      <c r="G118" s="1" t="s">
        <v>166</v>
      </c>
      <c r="H118" s="7">
        <v>2007</v>
      </c>
      <c r="I118" s="7">
        <v>4.0049999999999999</v>
      </c>
    </row>
    <row r="119" spans="1:11" x14ac:dyDescent="0.35">
      <c r="A119" s="1" t="s">
        <v>32</v>
      </c>
      <c r="B119" s="1" t="s">
        <v>33</v>
      </c>
      <c r="C119" s="7">
        <v>2012</v>
      </c>
      <c r="D119" s="7" t="s">
        <v>35</v>
      </c>
      <c r="E119" s="1" t="s">
        <v>392</v>
      </c>
      <c r="F119" s="1" t="s">
        <v>393</v>
      </c>
      <c r="G119" s="1" t="s">
        <v>394</v>
      </c>
      <c r="H119" s="7">
        <v>2007</v>
      </c>
      <c r="I119" s="7">
        <v>14.7</v>
      </c>
      <c r="K119" s="1" t="s">
        <v>400</v>
      </c>
    </row>
    <row r="120" spans="1:11" x14ac:dyDescent="0.35">
      <c r="A120" s="1" t="s">
        <v>32</v>
      </c>
      <c r="B120" s="1" t="s">
        <v>33</v>
      </c>
      <c r="C120" s="7">
        <v>2012</v>
      </c>
      <c r="D120" s="7" t="s">
        <v>35</v>
      </c>
      <c r="E120" s="1" t="s">
        <v>392</v>
      </c>
      <c r="F120" s="1" t="s">
        <v>393</v>
      </c>
      <c r="G120" s="1" t="s">
        <v>394</v>
      </c>
      <c r="H120" s="7">
        <v>2008</v>
      </c>
      <c r="I120" s="7">
        <v>14.7</v>
      </c>
    </row>
    <row r="121" spans="1:11" x14ac:dyDescent="0.35">
      <c r="A121" s="1" t="s">
        <v>32</v>
      </c>
      <c r="B121" s="1" t="s">
        <v>33</v>
      </c>
      <c r="C121" s="7">
        <v>2012</v>
      </c>
      <c r="D121" s="7" t="s">
        <v>35</v>
      </c>
      <c r="E121" s="1" t="s">
        <v>392</v>
      </c>
      <c r="F121" s="1" t="s">
        <v>393</v>
      </c>
      <c r="G121" s="1" t="s">
        <v>394</v>
      </c>
      <c r="H121" s="7">
        <v>2009</v>
      </c>
      <c r="I121" s="7">
        <v>14.7</v>
      </c>
    </row>
    <row r="122" spans="1:11" x14ac:dyDescent="0.35">
      <c r="A122" s="1" t="s">
        <v>32</v>
      </c>
      <c r="B122" s="1" t="s">
        <v>33</v>
      </c>
      <c r="C122" s="7">
        <v>2012</v>
      </c>
      <c r="D122" s="7" t="s">
        <v>35</v>
      </c>
      <c r="E122" s="1" t="s">
        <v>392</v>
      </c>
      <c r="F122" s="1" t="s">
        <v>393</v>
      </c>
      <c r="G122" s="1" t="s">
        <v>394</v>
      </c>
      <c r="H122" s="7">
        <v>2010</v>
      </c>
      <c r="I122" s="7">
        <v>14.7</v>
      </c>
    </row>
    <row r="123" spans="1:11" x14ac:dyDescent="0.35">
      <c r="A123" s="1" t="s">
        <v>32</v>
      </c>
      <c r="B123" s="1" t="s">
        <v>33</v>
      </c>
      <c r="C123" s="7">
        <v>2012</v>
      </c>
      <c r="D123" s="7" t="s">
        <v>35</v>
      </c>
      <c r="E123" s="1" t="s">
        <v>392</v>
      </c>
      <c r="F123" s="1" t="s">
        <v>393</v>
      </c>
      <c r="G123" s="1" t="s">
        <v>394</v>
      </c>
      <c r="H123" s="7">
        <v>2011</v>
      </c>
      <c r="I123" s="7">
        <v>14.7</v>
      </c>
    </row>
    <row r="124" spans="1:11" x14ac:dyDescent="0.35">
      <c r="A124" s="1" t="s">
        <v>32</v>
      </c>
      <c r="B124" s="1" t="s">
        <v>33</v>
      </c>
      <c r="C124" s="7">
        <v>2012</v>
      </c>
      <c r="D124" s="7" t="s">
        <v>35</v>
      </c>
      <c r="E124" s="1" t="s">
        <v>392</v>
      </c>
      <c r="F124" s="1" t="s">
        <v>393</v>
      </c>
      <c r="G124" s="1" t="s">
        <v>370</v>
      </c>
      <c r="H124" s="7">
        <v>2007</v>
      </c>
      <c r="I124" s="7">
        <v>0.25</v>
      </c>
      <c r="K124" s="1" t="s">
        <v>401</v>
      </c>
    </row>
    <row r="125" spans="1:11" x14ac:dyDescent="0.35">
      <c r="A125" s="1" t="s">
        <v>32</v>
      </c>
      <c r="B125" s="1" t="s">
        <v>33</v>
      </c>
      <c r="C125" s="7">
        <v>2012</v>
      </c>
      <c r="D125" s="7" t="s">
        <v>35</v>
      </c>
      <c r="E125" s="1" t="s">
        <v>392</v>
      </c>
      <c r="F125" s="1" t="s">
        <v>393</v>
      </c>
      <c r="G125" s="1" t="s">
        <v>370</v>
      </c>
      <c r="H125" s="7">
        <v>2008</v>
      </c>
      <c r="I125" s="7">
        <v>0.25</v>
      </c>
    </row>
    <row r="126" spans="1:11" x14ac:dyDescent="0.35">
      <c r="A126" s="1" t="s">
        <v>32</v>
      </c>
      <c r="B126" s="1" t="s">
        <v>33</v>
      </c>
      <c r="C126" s="7">
        <v>2012</v>
      </c>
      <c r="D126" s="7" t="s">
        <v>35</v>
      </c>
      <c r="E126" s="1" t="s">
        <v>392</v>
      </c>
      <c r="F126" s="1" t="s">
        <v>393</v>
      </c>
      <c r="G126" s="1" t="s">
        <v>370</v>
      </c>
      <c r="H126" s="7">
        <v>2009</v>
      </c>
      <c r="I126" s="7">
        <v>0.25</v>
      </c>
    </row>
    <row r="127" spans="1:11" x14ac:dyDescent="0.35">
      <c r="A127" s="1" t="s">
        <v>32</v>
      </c>
      <c r="B127" s="1" t="s">
        <v>33</v>
      </c>
      <c r="C127" s="7">
        <v>2012</v>
      </c>
      <c r="D127" s="7" t="s">
        <v>35</v>
      </c>
      <c r="E127" s="1" t="s">
        <v>392</v>
      </c>
      <c r="F127" s="1" t="s">
        <v>393</v>
      </c>
      <c r="G127" s="1" t="s">
        <v>370</v>
      </c>
      <c r="H127" s="7">
        <v>2010</v>
      </c>
      <c r="I127" s="7">
        <v>0.25</v>
      </c>
    </row>
    <row r="128" spans="1:11" x14ac:dyDescent="0.35">
      <c r="A128" s="1" t="s">
        <v>32</v>
      </c>
      <c r="B128" s="1" t="s">
        <v>33</v>
      </c>
      <c r="C128" s="7">
        <v>2012</v>
      </c>
      <c r="D128" s="7" t="s">
        <v>35</v>
      </c>
      <c r="E128" s="1" t="s">
        <v>392</v>
      </c>
      <c r="F128" s="1" t="s">
        <v>393</v>
      </c>
      <c r="G128" s="1" t="s">
        <v>370</v>
      </c>
      <c r="H128" s="7">
        <v>2011</v>
      </c>
      <c r="I128" s="7">
        <v>0.25</v>
      </c>
    </row>
    <row r="129" spans="1:11" x14ac:dyDescent="0.35">
      <c r="A129" s="1" t="s">
        <v>32</v>
      </c>
      <c r="B129" s="1" t="s">
        <v>33</v>
      </c>
      <c r="C129" s="7">
        <v>2012</v>
      </c>
      <c r="D129" s="7" t="s">
        <v>35</v>
      </c>
      <c r="E129" s="1" t="s">
        <v>392</v>
      </c>
      <c r="F129" s="1" t="s">
        <v>393</v>
      </c>
      <c r="G129" s="1" t="s">
        <v>399</v>
      </c>
      <c r="H129" s="7">
        <v>2007</v>
      </c>
      <c r="I129" s="7">
        <v>5</v>
      </c>
    </row>
    <row r="130" spans="1:11" x14ac:dyDescent="0.35">
      <c r="A130" s="1" t="s">
        <v>32</v>
      </c>
      <c r="B130" s="1" t="s">
        <v>33</v>
      </c>
      <c r="C130" s="7">
        <v>2012</v>
      </c>
      <c r="D130" s="7" t="s">
        <v>35</v>
      </c>
      <c r="E130" s="1" t="s">
        <v>392</v>
      </c>
      <c r="F130" s="1" t="s">
        <v>393</v>
      </c>
      <c r="G130" s="1" t="s">
        <v>399</v>
      </c>
      <c r="H130" s="7">
        <v>2008</v>
      </c>
      <c r="I130" s="7">
        <v>5</v>
      </c>
    </row>
    <row r="131" spans="1:11" x14ac:dyDescent="0.35">
      <c r="A131" s="1" t="s">
        <v>32</v>
      </c>
      <c r="B131" s="1" t="s">
        <v>33</v>
      </c>
      <c r="C131" s="7">
        <v>2012</v>
      </c>
      <c r="D131" s="7" t="s">
        <v>35</v>
      </c>
      <c r="E131" s="1" t="s">
        <v>392</v>
      </c>
      <c r="F131" s="1" t="s">
        <v>393</v>
      </c>
      <c r="G131" s="1" t="s">
        <v>399</v>
      </c>
      <c r="H131" s="7">
        <v>2009</v>
      </c>
      <c r="I131" s="7">
        <v>5</v>
      </c>
    </row>
    <row r="132" spans="1:11" x14ac:dyDescent="0.35">
      <c r="A132" s="1" t="s">
        <v>32</v>
      </c>
      <c r="B132" s="1" t="s">
        <v>33</v>
      </c>
      <c r="C132" s="7">
        <v>2012</v>
      </c>
      <c r="D132" s="7" t="s">
        <v>35</v>
      </c>
      <c r="E132" s="1" t="s">
        <v>392</v>
      </c>
      <c r="F132" s="1" t="s">
        <v>393</v>
      </c>
      <c r="G132" s="1" t="s">
        <v>399</v>
      </c>
      <c r="H132" s="7">
        <v>2010</v>
      </c>
      <c r="I132" s="7">
        <v>5</v>
      </c>
    </row>
    <row r="133" spans="1:11" x14ac:dyDescent="0.35">
      <c r="A133" s="1" t="s">
        <v>32</v>
      </c>
      <c r="B133" s="1" t="s">
        <v>33</v>
      </c>
      <c r="C133" s="7">
        <v>2012</v>
      </c>
      <c r="D133" s="7" t="s">
        <v>35</v>
      </c>
      <c r="E133" s="1" t="s">
        <v>392</v>
      </c>
      <c r="F133" s="1" t="s">
        <v>393</v>
      </c>
      <c r="G133" s="1" t="s">
        <v>399</v>
      </c>
      <c r="H133" s="7">
        <v>2011</v>
      </c>
      <c r="I133" s="7">
        <v>5</v>
      </c>
    </row>
    <row r="134" spans="1:11" x14ac:dyDescent="0.35">
      <c r="A134" s="1" t="s">
        <v>32</v>
      </c>
      <c r="B134" s="1" t="s">
        <v>33</v>
      </c>
      <c r="C134" s="7">
        <v>2012</v>
      </c>
      <c r="D134" s="7" t="s">
        <v>35</v>
      </c>
      <c r="E134" s="1" t="s">
        <v>392</v>
      </c>
      <c r="F134" s="1" t="s">
        <v>393</v>
      </c>
      <c r="G134" s="1" t="s">
        <v>166</v>
      </c>
      <c r="H134" s="7">
        <v>2007</v>
      </c>
      <c r="I134" s="7">
        <v>19.95</v>
      </c>
    </row>
    <row r="135" spans="1:11" x14ac:dyDescent="0.35">
      <c r="A135" s="1" t="s">
        <v>32</v>
      </c>
      <c r="B135" s="1" t="s">
        <v>33</v>
      </c>
      <c r="C135" s="7">
        <v>2012</v>
      </c>
      <c r="D135" s="7" t="s">
        <v>35</v>
      </c>
      <c r="E135" s="1" t="s">
        <v>392</v>
      </c>
      <c r="F135" s="1" t="s">
        <v>393</v>
      </c>
      <c r="G135" s="1" t="s">
        <v>166</v>
      </c>
      <c r="H135" s="7">
        <v>2008</v>
      </c>
      <c r="I135" s="7">
        <v>19.95</v>
      </c>
    </row>
    <row r="136" spans="1:11" x14ac:dyDescent="0.35">
      <c r="A136" s="1" t="s">
        <v>32</v>
      </c>
      <c r="B136" s="1" t="s">
        <v>33</v>
      </c>
      <c r="C136" s="7">
        <v>2012</v>
      </c>
      <c r="D136" s="7" t="s">
        <v>35</v>
      </c>
      <c r="E136" s="1" t="s">
        <v>392</v>
      </c>
      <c r="F136" s="1" t="s">
        <v>393</v>
      </c>
      <c r="G136" s="1" t="s">
        <v>166</v>
      </c>
      <c r="H136" s="7">
        <v>2009</v>
      </c>
      <c r="I136" s="7">
        <v>19.95</v>
      </c>
    </row>
    <row r="137" spans="1:11" x14ac:dyDescent="0.35">
      <c r="A137" s="1" t="s">
        <v>32</v>
      </c>
      <c r="B137" s="1" t="s">
        <v>33</v>
      </c>
      <c r="C137" s="7">
        <v>2012</v>
      </c>
      <c r="D137" s="7" t="s">
        <v>35</v>
      </c>
      <c r="E137" s="1" t="s">
        <v>392</v>
      </c>
      <c r="F137" s="1" t="s">
        <v>393</v>
      </c>
      <c r="G137" s="1" t="s">
        <v>166</v>
      </c>
      <c r="H137" s="7">
        <v>2010</v>
      </c>
      <c r="I137" s="7">
        <v>19.95</v>
      </c>
    </row>
    <row r="138" spans="1:11" x14ac:dyDescent="0.35">
      <c r="A138" s="1" t="s">
        <v>32</v>
      </c>
      <c r="B138" s="1" t="s">
        <v>33</v>
      </c>
      <c r="C138" s="7">
        <v>2012</v>
      </c>
      <c r="D138" s="7" t="s">
        <v>35</v>
      </c>
      <c r="E138" s="1" t="s">
        <v>392</v>
      </c>
      <c r="F138" s="1" t="s">
        <v>393</v>
      </c>
      <c r="G138" s="1" t="s">
        <v>166</v>
      </c>
      <c r="H138" s="7">
        <v>2011</v>
      </c>
      <c r="I138" s="7">
        <v>19.95</v>
      </c>
    </row>
    <row r="139" spans="1:11" x14ac:dyDescent="0.35">
      <c r="A139" s="1" t="s">
        <v>32</v>
      </c>
      <c r="B139" s="1" t="s">
        <v>33</v>
      </c>
      <c r="C139" s="7">
        <v>2012</v>
      </c>
      <c r="D139" s="7" t="s">
        <v>35</v>
      </c>
      <c r="E139" s="1" t="s">
        <v>395</v>
      </c>
      <c r="F139" s="1" t="s">
        <v>393</v>
      </c>
      <c r="G139" s="1" t="s">
        <v>394</v>
      </c>
      <c r="H139" s="7">
        <v>2007</v>
      </c>
      <c r="I139" s="7">
        <v>6.1589999999999998</v>
      </c>
      <c r="K139" s="1" t="s">
        <v>402</v>
      </c>
    </row>
    <row r="140" spans="1:11" x14ac:dyDescent="0.35">
      <c r="A140" s="1" t="s">
        <v>32</v>
      </c>
      <c r="B140" s="1" t="s">
        <v>33</v>
      </c>
      <c r="C140" s="7">
        <v>2012</v>
      </c>
      <c r="D140" s="7" t="s">
        <v>35</v>
      </c>
      <c r="E140" s="1" t="s">
        <v>395</v>
      </c>
      <c r="F140" s="1" t="s">
        <v>393</v>
      </c>
      <c r="G140" s="1" t="s">
        <v>394</v>
      </c>
      <c r="H140" s="7">
        <v>2008</v>
      </c>
      <c r="I140" s="7">
        <v>6.2869999999999999</v>
      </c>
    </row>
    <row r="141" spans="1:11" x14ac:dyDescent="0.35">
      <c r="A141" s="1" t="s">
        <v>32</v>
      </c>
      <c r="B141" s="1" t="s">
        <v>33</v>
      </c>
      <c r="C141" s="7">
        <v>2012</v>
      </c>
      <c r="D141" s="7" t="s">
        <v>35</v>
      </c>
      <c r="E141" s="1" t="s">
        <v>395</v>
      </c>
      <c r="F141" s="1" t="s">
        <v>393</v>
      </c>
      <c r="G141" s="1" t="s">
        <v>394</v>
      </c>
      <c r="H141" s="7">
        <v>2009</v>
      </c>
      <c r="I141" s="7">
        <v>6.11</v>
      </c>
    </row>
    <row r="142" spans="1:11" x14ac:dyDescent="0.35">
      <c r="A142" s="1" t="s">
        <v>32</v>
      </c>
      <c r="B142" s="1" t="s">
        <v>33</v>
      </c>
      <c r="C142" s="7">
        <v>2012</v>
      </c>
      <c r="D142" s="7" t="s">
        <v>35</v>
      </c>
      <c r="E142" s="1" t="s">
        <v>395</v>
      </c>
      <c r="F142" s="1" t="s">
        <v>393</v>
      </c>
      <c r="G142" s="1" t="s">
        <v>394</v>
      </c>
      <c r="H142" s="7">
        <v>2010</v>
      </c>
      <c r="I142" s="7">
        <v>6.4889999999999999</v>
      </c>
    </row>
    <row r="143" spans="1:11" x14ac:dyDescent="0.35">
      <c r="A143" s="1" t="s">
        <v>32</v>
      </c>
      <c r="B143" s="1" t="s">
        <v>33</v>
      </c>
      <c r="C143" s="7">
        <v>2012</v>
      </c>
      <c r="D143" s="7" t="s">
        <v>35</v>
      </c>
      <c r="E143" s="1" t="s">
        <v>395</v>
      </c>
      <c r="F143" s="1" t="s">
        <v>393</v>
      </c>
      <c r="G143" s="1" t="s">
        <v>394</v>
      </c>
      <c r="H143" s="7">
        <v>2011</v>
      </c>
      <c r="I143" s="7">
        <v>6.6070000000000002</v>
      </c>
    </row>
    <row r="144" spans="1:11" x14ac:dyDescent="0.35">
      <c r="A144" s="1" t="s">
        <v>32</v>
      </c>
      <c r="B144" s="1" t="s">
        <v>33</v>
      </c>
      <c r="C144" s="7">
        <v>2012</v>
      </c>
      <c r="D144" s="7" t="s">
        <v>35</v>
      </c>
      <c r="E144" s="1" t="s">
        <v>395</v>
      </c>
      <c r="F144" s="1" t="s">
        <v>393</v>
      </c>
      <c r="G144" s="1" t="s">
        <v>370</v>
      </c>
      <c r="H144" s="7">
        <v>2007</v>
      </c>
      <c r="I144" s="7">
        <v>0.13</v>
      </c>
    </row>
    <row r="145" spans="1:9" x14ac:dyDescent="0.35">
      <c r="A145" s="1" t="s">
        <v>32</v>
      </c>
      <c r="B145" s="1" t="s">
        <v>33</v>
      </c>
      <c r="C145" s="7">
        <v>2012</v>
      </c>
      <c r="D145" s="7" t="s">
        <v>35</v>
      </c>
      <c r="E145" s="1" t="s">
        <v>395</v>
      </c>
      <c r="F145" s="1" t="s">
        <v>393</v>
      </c>
      <c r="G145" s="1" t="s">
        <v>370</v>
      </c>
      <c r="H145" s="7">
        <v>2008</v>
      </c>
      <c r="I145" s="7">
        <v>0.105</v>
      </c>
    </row>
    <row r="146" spans="1:9" x14ac:dyDescent="0.35">
      <c r="A146" s="1" t="s">
        <v>32</v>
      </c>
      <c r="B146" s="1" t="s">
        <v>33</v>
      </c>
      <c r="C146" s="7">
        <v>2012</v>
      </c>
      <c r="D146" s="7" t="s">
        <v>35</v>
      </c>
      <c r="E146" s="1" t="s">
        <v>395</v>
      </c>
      <c r="F146" s="1" t="s">
        <v>393</v>
      </c>
      <c r="G146" s="1" t="s">
        <v>370</v>
      </c>
      <c r="H146" s="7">
        <v>2009</v>
      </c>
      <c r="I146" s="7">
        <v>9.8000000000000004E-2</v>
      </c>
    </row>
    <row r="147" spans="1:9" x14ac:dyDescent="0.35">
      <c r="A147" s="1" t="s">
        <v>32</v>
      </c>
      <c r="B147" s="1" t="s">
        <v>33</v>
      </c>
      <c r="C147" s="7">
        <v>2012</v>
      </c>
      <c r="D147" s="7" t="s">
        <v>35</v>
      </c>
      <c r="E147" s="1" t="s">
        <v>395</v>
      </c>
      <c r="F147" s="1" t="s">
        <v>393</v>
      </c>
      <c r="G147" s="1" t="s">
        <v>370</v>
      </c>
      <c r="H147" s="7">
        <v>2010</v>
      </c>
      <c r="I147" s="7">
        <v>0.11</v>
      </c>
    </row>
    <row r="148" spans="1:9" x14ac:dyDescent="0.35">
      <c r="A148" s="1" t="s">
        <v>32</v>
      </c>
      <c r="B148" s="1" t="s">
        <v>33</v>
      </c>
      <c r="C148" s="7">
        <v>2012</v>
      </c>
      <c r="D148" s="7" t="s">
        <v>35</v>
      </c>
      <c r="E148" s="1" t="s">
        <v>395</v>
      </c>
      <c r="F148" s="1" t="s">
        <v>393</v>
      </c>
      <c r="G148" s="1" t="s">
        <v>370</v>
      </c>
      <c r="H148" s="7">
        <v>2011</v>
      </c>
      <c r="I148" s="7">
        <v>5.5E-2</v>
      </c>
    </row>
    <row r="149" spans="1:9" x14ac:dyDescent="0.35">
      <c r="A149" s="1" t="s">
        <v>32</v>
      </c>
      <c r="B149" s="1" t="s">
        <v>33</v>
      </c>
      <c r="C149" s="7">
        <v>2012</v>
      </c>
      <c r="D149" s="7" t="s">
        <v>35</v>
      </c>
      <c r="E149" s="1" t="s">
        <v>395</v>
      </c>
      <c r="F149" s="1" t="s">
        <v>393</v>
      </c>
      <c r="G149" s="1" t="s">
        <v>399</v>
      </c>
      <c r="H149" s="7">
        <v>2007</v>
      </c>
      <c r="I149" s="7">
        <v>0.108</v>
      </c>
    </row>
    <row r="150" spans="1:9" x14ac:dyDescent="0.35">
      <c r="A150" s="1" t="s">
        <v>32</v>
      </c>
      <c r="B150" s="1" t="s">
        <v>33</v>
      </c>
      <c r="C150" s="7">
        <v>2012</v>
      </c>
      <c r="D150" s="7" t="s">
        <v>35</v>
      </c>
      <c r="E150" s="1" t="s">
        <v>395</v>
      </c>
      <c r="F150" s="1" t="s">
        <v>393</v>
      </c>
      <c r="G150" s="1" t="s">
        <v>399</v>
      </c>
      <c r="H150" s="7">
        <v>2008</v>
      </c>
      <c r="I150" s="7">
        <v>0.114</v>
      </c>
    </row>
    <row r="151" spans="1:9" x14ac:dyDescent="0.35">
      <c r="A151" s="1" t="s">
        <v>32</v>
      </c>
      <c r="B151" s="1" t="s">
        <v>33</v>
      </c>
      <c r="C151" s="7">
        <v>2012</v>
      </c>
      <c r="D151" s="7" t="s">
        <v>35</v>
      </c>
      <c r="E151" s="1" t="s">
        <v>395</v>
      </c>
      <c r="F151" s="1" t="s">
        <v>393</v>
      </c>
      <c r="G151" s="1" t="s">
        <v>399</v>
      </c>
      <c r="H151" s="7">
        <v>2009</v>
      </c>
      <c r="I151" s="7">
        <v>0.189</v>
      </c>
    </row>
    <row r="152" spans="1:9" x14ac:dyDescent="0.35">
      <c r="A152" s="1" t="s">
        <v>32</v>
      </c>
      <c r="B152" s="1" t="s">
        <v>33</v>
      </c>
      <c r="C152" s="7">
        <v>2012</v>
      </c>
      <c r="D152" s="7" t="s">
        <v>35</v>
      </c>
      <c r="E152" s="1" t="s">
        <v>395</v>
      </c>
      <c r="F152" s="1" t="s">
        <v>393</v>
      </c>
      <c r="G152" s="1" t="s">
        <v>399</v>
      </c>
      <c r="H152" s="7">
        <v>2010</v>
      </c>
      <c r="I152" s="7">
        <v>0.33200000000000002</v>
      </c>
    </row>
    <row r="153" spans="1:9" x14ac:dyDescent="0.35">
      <c r="A153" s="1" t="s">
        <v>32</v>
      </c>
      <c r="B153" s="1" t="s">
        <v>33</v>
      </c>
      <c r="C153" s="7">
        <v>2012</v>
      </c>
      <c r="D153" s="7" t="s">
        <v>35</v>
      </c>
      <c r="E153" s="1" t="s">
        <v>395</v>
      </c>
      <c r="F153" s="1" t="s">
        <v>393</v>
      </c>
      <c r="G153" s="1" t="s">
        <v>399</v>
      </c>
      <c r="H153" s="7">
        <v>2011</v>
      </c>
      <c r="I153" s="7">
        <v>0.36399999999999999</v>
      </c>
    </row>
    <row r="154" spans="1:9" x14ac:dyDescent="0.35">
      <c r="A154" s="1" t="s">
        <v>32</v>
      </c>
      <c r="B154" s="1" t="s">
        <v>33</v>
      </c>
      <c r="C154" s="7">
        <v>2012</v>
      </c>
      <c r="D154" s="7" t="s">
        <v>35</v>
      </c>
      <c r="E154" s="1" t="s">
        <v>395</v>
      </c>
      <c r="F154" s="1" t="s">
        <v>393</v>
      </c>
      <c r="G154" s="1" t="s">
        <v>166</v>
      </c>
      <c r="H154" s="7">
        <v>2007</v>
      </c>
      <c r="I154" s="7">
        <v>6.3970000000000002</v>
      </c>
    </row>
    <row r="155" spans="1:9" x14ac:dyDescent="0.35">
      <c r="A155" s="1" t="s">
        <v>32</v>
      </c>
      <c r="B155" s="1" t="s">
        <v>33</v>
      </c>
      <c r="C155" s="7">
        <v>2012</v>
      </c>
      <c r="D155" s="7" t="s">
        <v>35</v>
      </c>
      <c r="E155" s="1" t="s">
        <v>395</v>
      </c>
      <c r="F155" s="1" t="s">
        <v>393</v>
      </c>
      <c r="G155" s="1" t="s">
        <v>166</v>
      </c>
      <c r="H155" s="7">
        <v>2008</v>
      </c>
      <c r="I155" s="7">
        <v>6.5060000000000002</v>
      </c>
    </row>
    <row r="156" spans="1:9" x14ac:dyDescent="0.35">
      <c r="A156" s="1" t="s">
        <v>32</v>
      </c>
      <c r="B156" s="1" t="s">
        <v>33</v>
      </c>
      <c r="C156" s="7">
        <v>2012</v>
      </c>
      <c r="D156" s="7" t="s">
        <v>35</v>
      </c>
      <c r="E156" s="1" t="s">
        <v>395</v>
      </c>
      <c r="F156" s="1" t="s">
        <v>393</v>
      </c>
      <c r="G156" s="1" t="s">
        <v>166</v>
      </c>
      <c r="H156" s="7">
        <v>2009</v>
      </c>
      <c r="I156" s="7">
        <v>6.593</v>
      </c>
    </row>
    <row r="157" spans="1:9" x14ac:dyDescent="0.35">
      <c r="A157" s="1" t="s">
        <v>32</v>
      </c>
      <c r="B157" s="1" t="s">
        <v>33</v>
      </c>
      <c r="C157" s="7">
        <v>2012</v>
      </c>
      <c r="D157" s="7" t="s">
        <v>35</v>
      </c>
      <c r="E157" s="1" t="s">
        <v>395</v>
      </c>
      <c r="F157" s="1" t="s">
        <v>393</v>
      </c>
      <c r="G157" s="1" t="s">
        <v>166</v>
      </c>
      <c r="H157" s="7">
        <v>2010</v>
      </c>
      <c r="I157" s="7">
        <v>7.1509999999999998</v>
      </c>
    </row>
    <row r="158" spans="1:9" x14ac:dyDescent="0.35">
      <c r="A158" s="1" t="s">
        <v>32</v>
      </c>
      <c r="B158" s="1" t="s">
        <v>33</v>
      </c>
      <c r="C158" s="7">
        <v>2012</v>
      </c>
      <c r="D158" s="7" t="s">
        <v>35</v>
      </c>
      <c r="E158" s="1" t="s">
        <v>395</v>
      </c>
      <c r="F158" s="1" t="s">
        <v>393</v>
      </c>
      <c r="G158" s="1" t="s">
        <v>166</v>
      </c>
      <c r="H158" s="7">
        <v>2011</v>
      </c>
      <c r="I158" s="7">
        <v>7.2489999999999997</v>
      </c>
    </row>
    <row r="159" spans="1:9" x14ac:dyDescent="0.35">
      <c r="A159" s="1" t="s">
        <v>32</v>
      </c>
      <c r="B159" s="1" t="s">
        <v>33</v>
      </c>
      <c r="C159" s="7">
        <v>2012</v>
      </c>
      <c r="D159" s="7" t="s">
        <v>35</v>
      </c>
      <c r="E159" s="1" t="s">
        <v>396</v>
      </c>
      <c r="F159" s="1" t="s">
        <v>393</v>
      </c>
      <c r="G159" s="1" t="s">
        <v>397</v>
      </c>
      <c r="H159" s="7">
        <v>2007</v>
      </c>
      <c r="I159" s="7">
        <v>2.1680000000000001</v>
      </c>
    </row>
    <row r="160" spans="1:9" x14ac:dyDescent="0.35">
      <c r="A160" s="1" t="s">
        <v>32</v>
      </c>
      <c r="B160" s="1" t="s">
        <v>33</v>
      </c>
      <c r="C160" s="7">
        <v>2012</v>
      </c>
      <c r="D160" s="7" t="s">
        <v>35</v>
      </c>
      <c r="E160" s="1" t="s">
        <v>396</v>
      </c>
      <c r="F160" s="1" t="s">
        <v>393</v>
      </c>
      <c r="G160" s="1" t="s">
        <v>397</v>
      </c>
      <c r="H160" s="7">
        <v>2008</v>
      </c>
      <c r="I160" s="7">
        <v>1.9850000000000001</v>
      </c>
    </row>
    <row r="161" spans="1:9" x14ac:dyDescent="0.35">
      <c r="A161" s="1" t="s">
        <v>32</v>
      </c>
      <c r="B161" s="1" t="s">
        <v>33</v>
      </c>
      <c r="C161" s="7">
        <v>2012</v>
      </c>
      <c r="D161" s="7" t="s">
        <v>35</v>
      </c>
      <c r="E161" s="1" t="s">
        <v>396</v>
      </c>
      <c r="F161" s="1" t="s">
        <v>393</v>
      </c>
      <c r="G161" s="1" t="s">
        <v>397</v>
      </c>
      <c r="H161" s="7">
        <v>2009</v>
      </c>
      <c r="I161" s="7">
        <v>1.9590000000000001</v>
      </c>
    </row>
    <row r="162" spans="1:9" x14ac:dyDescent="0.35">
      <c r="A162" s="1" t="s">
        <v>32</v>
      </c>
      <c r="B162" s="1" t="s">
        <v>33</v>
      </c>
      <c r="C162" s="7">
        <v>2012</v>
      </c>
      <c r="D162" s="7" t="s">
        <v>35</v>
      </c>
      <c r="E162" s="1" t="s">
        <v>396</v>
      </c>
      <c r="F162" s="1" t="s">
        <v>393</v>
      </c>
      <c r="G162" s="1" t="s">
        <v>397</v>
      </c>
      <c r="H162" s="7">
        <v>2010</v>
      </c>
      <c r="I162" s="7">
        <v>1.964</v>
      </c>
    </row>
    <row r="163" spans="1:9" x14ac:dyDescent="0.35">
      <c r="A163" s="1" t="s">
        <v>32</v>
      </c>
      <c r="B163" s="1" t="s">
        <v>33</v>
      </c>
      <c r="C163" s="7">
        <v>2012</v>
      </c>
      <c r="D163" s="7" t="s">
        <v>35</v>
      </c>
      <c r="E163" s="1" t="s">
        <v>396</v>
      </c>
      <c r="F163" s="1" t="s">
        <v>393</v>
      </c>
      <c r="G163" s="1" t="s">
        <v>397</v>
      </c>
      <c r="H163" s="7">
        <v>2011</v>
      </c>
      <c r="I163" s="7">
        <v>1.851</v>
      </c>
    </row>
    <row r="164" spans="1:9" x14ac:dyDescent="0.35">
      <c r="A164" s="1" t="s">
        <v>32</v>
      </c>
      <c r="B164" s="1" t="s">
        <v>33</v>
      </c>
      <c r="C164" s="7">
        <v>2012</v>
      </c>
      <c r="D164" s="7" t="s">
        <v>35</v>
      </c>
      <c r="E164" s="1" t="s">
        <v>396</v>
      </c>
      <c r="F164" s="1" t="s">
        <v>393</v>
      </c>
      <c r="G164" s="1" t="s">
        <v>322</v>
      </c>
      <c r="H164" s="7">
        <v>2007</v>
      </c>
      <c r="I164" s="7">
        <v>0.70499999999999996</v>
      </c>
    </row>
    <row r="165" spans="1:9" x14ac:dyDescent="0.35">
      <c r="A165" s="1" t="s">
        <v>32</v>
      </c>
      <c r="B165" s="1" t="s">
        <v>33</v>
      </c>
      <c r="C165" s="7">
        <v>2012</v>
      </c>
      <c r="D165" s="7" t="s">
        <v>35</v>
      </c>
      <c r="E165" s="1" t="s">
        <v>396</v>
      </c>
      <c r="F165" s="1" t="s">
        <v>393</v>
      </c>
      <c r="G165" s="1" t="s">
        <v>322</v>
      </c>
      <c r="H165" s="7">
        <v>2008</v>
      </c>
      <c r="I165" s="7">
        <v>0.64500000000000002</v>
      </c>
    </row>
    <row r="166" spans="1:9" x14ac:dyDescent="0.35">
      <c r="A166" s="1" t="s">
        <v>32</v>
      </c>
      <c r="B166" s="1" t="s">
        <v>33</v>
      </c>
      <c r="C166" s="7">
        <v>2012</v>
      </c>
      <c r="D166" s="7" t="s">
        <v>35</v>
      </c>
      <c r="E166" s="1" t="s">
        <v>396</v>
      </c>
      <c r="F166" s="1" t="s">
        <v>393</v>
      </c>
      <c r="G166" s="1" t="s">
        <v>322</v>
      </c>
      <c r="H166" s="7">
        <v>2009</v>
      </c>
      <c r="I166" s="7">
        <v>0.64500000000000002</v>
      </c>
    </row>
    <row r="167" spans="1:9" x14ac:dyDescent="0.35">
      <c r="A167" s="1" t="s">
        <v>32</v>
      </c>
      <c r="B167" s="1" t="s">
        <v>33</v>
      </c>
      <c r="C167" s="7">
        <v>2012</v>
      </c>
      <c r="D167" s="7" t="s">
        <v>35</v>
      </c>
      <c r="E167" s="1" t="s">
        <v>396</v>
      </c>
      <c r="F167" s="1" t="s">
        <v>393</v>
      </c>
      <c r="G167" s="1" t="s">
        <v>322</v>
      </c>
      <c r="H167" s="7">
        <v>2010</v>
      </c>
      <c r="I167" s="7">
        <v>0.63100000000000001</v>
      </c>
    </row>
    <row r="168" spans="1:9" x14ac:dyDescent="0.35">
      <c r="A168" s="1" t="s">
        <v>32</v>
      </c>
      <c r="B168" s="1" t="s">
        <v>33</v>
      </c>
      <c r="C168" s="7">
        <v>2012</v>
      </c>
      <c r="D168" s="7" t="s">
        <v>35</v>
      </c>
      <c r="E168" s="1" t="s">
        <v>396</v>
      </c>
      <c r="F168" s="1" t="s">
        <v>393</v>
      </c>
      <c r="G168" s="1" t="s">
        <v>322</v>
      </c>
      <c r="H168" s="7">
        <v>2011</v>
      </c>
      <c r="I168" s="7">
        <v>0.63</v>
      </c>
    </row>
    <row r="169" spans="1:9" x14ac:dyDescent="0.35">
      <c r="A169" s="1" t="s">
        <v>32</v>
      </c>
      <c r="B169" s="1" t="s">
        <v>33</v>
      </c>
      <c r="C169" s="7">
        <v>2012</v>
      </c>
      <c r="D169" s="7" t="s">
        <v>35</v>
      </c>
      <c r="E169" s="1" t="s">
        <v>396</v>
      </c>
      <c r="F169" s="1" t="s">
        <v>393</v>
      </c>
      <c r="G169" s="1" t="s">
        <v>323</v>
      </c>
      <c r="H169" s="7">
        <v>2007</v>
      </c>
      <c r="I169" s="7">
        <v>0.49199999999999999</v>
      </c>
    </row>
    <row r="170" spans="1:9" x14ac:dyDescent="0.35">
      <c r="A170" s="1" t="s">
        <v>32</v>
      </c>
      <c r="B170" s="1" t="s">
        <v>33</v>
      </c>
      <c r="C170" s="7">
        <v>2012</v>
      </c>
      <c r="D170" s="7" t="s">
        <v>35</v>
      </c>
      <c r="E170" s="1" t="s">
        <v>396</v>
      </c>
      <c r="F170" s="1" t="s">
        <v>393</v>
      </c>
      <c r="G170" s="1" t="s">
        <v>323</v>
      </c>
      <c r="H170" s="7">
        <v>2008</v>
      </c>
      <c r="I170" s="7">
        <v>0.51500000000000001</v>
      </c>
    </row>
    <row r="171" spans="1:9" x14ac:dyDescent="0.35">
      <c r="A171" s="1" t="s">
        <v>32</v>
      </c>
      <c r="B171" s="1" t="s">
        <v>33</v>
      </c>
      <c r="C171" s="7">
        <v>2012</v>
      </c>
      <c r="D171" s="7" t="s">
        <v>35</v>
      </c>
      <c r="E171" s="1" t="s">
        <v>396</v>
      </c>
      <c r="F171" s="1" t="s">
        <v>393</v>
      </c>
      <c r="G171" s="1" t="s">
        <v>323</v>
      </c>
      <c r="H171" s="7">
        <v>2009</v>
      </c>
      <c r="I171" s="7">
        <v>0.53500000000000003</v>
      </c>
    </row>
    <row r="172" spans="1:9" x14ac:dyDescent="0.35">
      <c r="A172" s="1" t="s">
        <v>32</v>
      </c>
      <c r="B172" s="1" t="s">
        <v>33</v>
      </c>
      <c r="C172" s="7">
        <v>2012</v>
      </c>
      <c r="D172" s="7" t="s">
        <v>35</v>
      </c>
      <c r="E172" s="1" t="s">
        <v>396</v>
      </c>
      <c r="F172" s="1" t="s">
        <v>393</v>
      </c>
      <c r="G172" s="1" t="s">
        <v>323</v>
      </c>
      <c r="H172" s="7">
        <v>2010</v>
      </c>
      <c r="I172" s="7">
        <v>0.69499999999999995</v>
      </c>
    </row>
    <row r="173" spans="1:9" x14ac:dyDescent="0.35">
      <c r="A173" s="1" t="s">
        <v>32</v>
      </c>
      <c r="B173" s="1" t="s">
        <v>33</v>
      </c>
      <c r="C173" s="7">
        <v>2012</v>
      </c>
      <c r="D173" s="7" t="s">
        <v>35</v>
      </c>
      <c r="E173" s="1" t="s">
        <v>396</v>
      </c>
      <c r="F173" s="1" t="s">
        <v>393</v>
      </c>
      <c r="G173" s="1" t="s">
        <v>323</v>
      </c>
      <c r="H173" s="7">
        <v>2011</v>
      </c>
      <c r="I173" s="7">
        <v>0.46100000000000002</v>
      </c>
    </row>
    <row r="174" spans="1:9" x14ac:dyDescent="0.35">
      <c r="A174" s="1" t="s">
        <v>32</v>
      </c>
      <c r="B174" s="1" t="s">
        <v>33</v>
      </c>
      <c r="C174" s="7">
        <v>2012</v>
      </c>
      <c r="D174" s="7" t="s">
        <v>35</v>
      </c>
      <c r="E174" s="1" t="s">
        <v>396</v>
      </c>
      <c r="F174" s="1" t="s">
        <v>393</v>
      </c>
      <c r="G174" s="1" t="s">
        <v>398</v>
      </c>
      <c r="H174" s="7">
        <v>2007</v>
      </c>
      <c r="I174" s="7">
        <v>0.64</v>
      </c>
    </row>
    <row r="175" spans="1:9" x14ac:dyDescent="0.35">
      <c r="A175" s="1" t="s">
        <v>32</v>
      </c>
      <c r="B175" s="1" t="s">
        <v>33</v>
      </c>
      <c r="C175" s="7">
        <v>2012</v>
      </c>
      <c r="D175" s="7" t="s">
        <v>35</v>
      </c>
      <c r="E175" s="1" t="s">
        <v>396</v>
      </c>
      <c r="F175" s="1" t="s">
        <v>393</v>
      </c>
      <c r="G175" s="1" t="s">
        <v>398</v>
      </c>
      <c r="H175" s="7">
        <v>2008</v>
      </c>
      <c r="I175" s="7">
        <v>0.74099999999999999</v>
      </c>
    </row>
    <row r="176" spans="1:9" x14ac:dyDescent="0.35">
      <c r="A176" s="1" t="s">
        <v>32</v>
      </c>
      <c r="B176" s="1" t="s">
        <v>33</v>
      </c>
      <c r="C176" s="7">
        <v>2012</v>
      </c>
      <c r="D176" s="7" t="s">
        <v>35</v>
      </c>
      <c r="E176" s="1" t="s">
        <v>396</v>
      </c>
      <c r="F176" s="1" t="s">
        <v>393</v>
      </c>
      <c r="G176" s="1" t="s">
        <v>398</v>
      </c>
      <c r="H176" s="7">
        <v>2009</v>
      </c>
      <c r="I176" s="7">
        <v>0.69699999999999995</v>
      </c>
    </row>
    <row r="177" spans="1:9" x14ac:dyDescent="0.35">
      <c r="A177" s="1" t="s">
        <v>32</v>
      </c>
      <c r="B177" s="1" t="s">
        <v>33</v>
      </c>
      <c r="C177" s="7">
        <v>2012</v>
      </c>
      <c r="D177" s="7" t="s">
        <v>35</v>
      </c>
      <c r="E177" s="1" t="s">
        <v>396</v>
      </c>
      <c r="F177" s="1" t="s">
        <v>393</v>
      </c>
      <c r="G177" s="1" t="s">
        <v>398</v>
      </c>
      <c r="H177" s="7">
        <v>2010</v>
      </c>
      <c r="I177" s="7">
        <v>0.69699999999999995</v>
      </c>
    </row>
    <row r="178" spans="1:9" x14ac:dyDescent="0.35">
      <c r="A178" s="1" t="s">
        <v>32</v>
      </c>
      <c r="B178" s="1" t="s">
        <v>33</v>
      </c>
      <c r="C178" s="7">
        <v>2012</v>
      </c>
      <c r="D178" s="7" t="s">
        <v>35</v>
      </c>
      <c r="E178" s="1" t="s">
        <v>396</v>
      </c>
      <c r="F178" s="1" t="s">
        <v>393</v>
      </c>
      <c r="G178" s="1" t="s">
        <v>398</v>
      </c>
      <c r="H178" s="7">
        <v>2011</v>
      </c>
      <c r="I178" s="7">
        <v>0.71699999999999997</v>
      </c>
    </row>
    <row r="179" spans="1:9" x14ac:dyDescent="0.35">
      <c r="A179" s="1" t="s">
        <v>32</v>
      </c>
      <c r="B179" s="1" t="s">
        <v>33</v>
      </c>
      <c r="C179" s="7">
        <v>2012</v>
      </c>
      <c r="D179" s="7" t="s">
        <v>35</v>
      </c>
      <c r="E179" s="1" t="s">
        <v>396</v>
      </c>
      <c r="F179" s="1" t="s">
        <v>393</v>
      </c>
      <c r="G179" s="1" t="s">
        <v>166</v>
      </c>
      <c r="H179" s="7">
        <v>2007</v>
      </c>
      <c r="I179" s="7">
        <v>4.0049999999999999</v>
      </c>
    </row>
    <row r="180" spans="1:9" x14ac:dyDescent="0.35">
      <c r="A180" s="1" t="s">
        <v>32</v>
      </c>
      <c r="B180" s="1" t="s">
        <v>33</v>
      </c>
      <c r="C180" s="7">
        <v>2012</v>
      </c>
      <c r="D180" s="7" t="s">
        <v>35</v>
      </c>
      <c r="E180" s="1" t="s">
        <v>396</v>
      </c>
      <c r="F180" s="1" t="s">
        <v>393</v>
      </c>
      <c r="G180" s="1" t="s">
        <v>166</v>
      </c>
      <c r="H180" s="7">
        <v>2008</v>
      </c>
      <c r="I180" s="7">
        <v>3.8860000000000001</v>
      </c>
    </row>
    <row r="181" spans="1:9" x14ac:dyDescent="0.35">
      <c r="A181" s="1" t="s">
        <v>32</v>
      </c>
      <c r="B181" s="1" t="s">
        <v>33</v>
      </c>
      <c r="C181" s="7">
        <v>2012</v>
      </c>
      <c r="D181" s="7" t="s">
        <v>35</v>
      </c>
      <c r="E181" s="1" t="s">
        <v>396</v>
      </c>
      <c r="F181" s="1" t="s">
        <v>393</v>
      </c>
      <c r="G181" s="1" t="s">
        <v>166</v>
      </c>
      <c r="H181" s="7">
        <v>2009</v>
      </c>
      <c r="I181" s="7">
        <v>3.8359999999999999</v>
      </c>
    </row>
    <row r="182" spans="1:9" x14ac:dyDescent="0.35">
      <c r="A182" s="1" t="s">
        <v>32</v>
      </c>
      <c r="B182" s="1" t="s">
        <v>33</v>
      </c>
      <c r="C182" s="7">
        <v>2012</v>
      </c>
      <c r="D182" s="7" t="s">
        <v>35</v>
      </c>
      <c r="E182" s="1" t="s">
        <v>396</v>
      </c>
      <c r="F182" s="1" t="s">
        <v>393</v>
      </c>
      <c r="G182" s="1" t="s">
        <v>166</v>
      </c>
      <c r="H182" s="7">
        <v>2010</v>
      </c>
      <c r="I182" s="7">
        <v>3.9809999999999999</v>
      </c>
    </row>
    <row r="183" spans="1:9" x14ac:dyDescent="0.35">
      <c r="A183" s="1" t="s">
        <v>32</v>
      </c>
      <c r="B183" s="1" t="s">
        <v>33</v>
      </c>
      <c r="C183" s="7">
        <v>2012</v>
      </c>
      <c r="D183" s="7" t="s">
        <v>35</v>
      </c>
      <c r="E183" s="1" t="s">
        <v>396</v>
      </c>
      <c r="F183" s="1" t="s">
        <v>393</v>
      </c>
      <c r="G183" s="1" t="s">
        <v>166</v>
      </c>
      <c r="H183" s="7">
        <v>2011</v>
      </c>
      <c r="I183" s="7">
        <v>3.6589999999999998</v>
      </c>
    </row>
    <row r="184" spans="1:9" x14ac:dyDescent="0.35">
      <c r="A184" s="1" t="s">
        <v>32</v>
      </c>
      <c r="B184" s="1" t="s">
        <v>33</v>
      </c>
      <c r="C184" s="7">
        <v>2013</v>
      </c>
      <c r="D184" s="7" t="s">
        <v>35</v>
      </c>
      <c r="E184" s="1" t="s">
        <v>392</v>
      </c>
      <c r="F184" s="1" t="s">
        <v>393</v>
      </c>
      <c r="G184" s="1" t="s">
        <v>394</v>
      </c>
      <c r="H184" s="7">
        <v>2008</v>
      </c>
      <c r="I184" s="7">
        <v>14.7</v>
      </c>
    </row>
    <row r="185" spans="1:9" x14ac:dyDescent="0.35">
      <c r="A185" s="1" t="s">
        <v>32</v>
      </c>
      <c r="B185" s="1" t="s">
        <v>33</v>
      </c>
      <c r="C185" s="7">
        <v>2013</v>
      </c>
      <c r="D185" s="7" t="s">
        <v>35</v>
      </c>
      <c r="E185" s="1" t="s">
        <v>392</v>
      </c>
      <c r="F185" s="1" t="s">
        <v>393</v>
      </c>
      <c r="G185" s="1" t="s">
        <v>394</v>
      </c>
      <c r="H185" s="7">
        <v>2009</v>
      </c>
      <c r="I185" s="7">
        <v>14.7</v>
      </c>
    </row>
    <row r="186" spans="1:9" x14ac:dyDescent="0.35">
      <c r="A186" s="1" t="s">
        <v>32</v>
      </c>
      <c r="B186" s="1" t="s">
        <v>33</v>
      </c>
      <c r="C186" s="7">
        <v>2013</v>
      </c>
      <c r="D186" s="7" t="s">
        <v>35</v>
      </c>
      <c r="E186" s="1" t="s">
        <v>392</v>
      </c>
      <c r="F186" s="1" t="s">
        <v>393</v>
      </c>
      <c r="G186" s="1" t="s">
        <v>394</v>
      </c>
      <c r="H186" s="7">
        <v>2010</v>
      </c>
      <c r="I186" s="7">
        <v>14.7</v>
      </c>
    </row>
    <row r="187" spans="1:9" x14ac:dyDescent="0.35">
      <c r="A187" s="1" t="s">
        <v>32</v>
      </c>
      <c r="B187" s="1" t="s">
        <v>33</v>
      </c>
      <c r="C187" s="7">
        <v>2013</v>
      </c>
      <c r="D187" s="7" t="s">
        <v>35</v>
      </c>
      <c r="E187" s="1" t="s">
        <v>392</v>
      </c>
      <c r="F187" s="1" t="s">
        <v>393</v>
      </c>
      <c r="G187" s="1" t="s">
        <v>394</v>
      </c>
      <c r="H187" s="7">
        <v>2011</v>
      </c>
      <c r="I187" s="7">
        <v>14.7</v>
      </c>
    </row>
    <row r="188" spans="1:9" x14ac:dyDescent="0.35">
      <c r="A188" s="1" t="s">
        <v>32</v>
      </c>
      <c r="B188" s="1" t="s">
        <v>33</v>
      </c>
      <c r="C188" s="7">
        <v>2013</v>
      </c>
      <c r="D188" s="7" t="s">
        <v>35</v>
      </c>
      <c r="E188" s="1" t="s">
        <v>392</v>
      </c>
      <c r="F188" s="1" t="s">
        <v>393</v>
      </c>
      <c r="G188" s="1" t="s">
        <v>394</v>
      </c>
      <c r="H188" s="7">
        <v>2012</v>
      </c>
      <c r="I188" s="7">
        <v>14.7</v>
      </c>
    </row>
    <row r="189" spans="1:9" x14ac:dyDescent="0.35">
      <c r="A189" s="1" t="s">
        <v>32</v>
      </c>
      <c r="B189" s="1" t="s">
        <v>33</v>
      </c>
      <c r="C189" s="7">
        <v>2013</v>
      </c>
      <c r="D189" s="7" t="s">
        <v>35</v>
      </c>
      <c r="E189" s="1" t="s">
        <v>392</v>
      </c>
      <c r="F189" s="1" t="s">
        <v>393</v>
      </c>
      <c r="G189" s="1" t="s">
        <v>370</v>
      </c>
      <c r="H189" s="7">
        <v>2008</v>
      </c>
      <c r="I189" s="7">
        <v>0.25</v>
      </c>
    </row>
    <row r="190" spans="1:9" x14ac:dyDescent="0.35">
      <c r="A190" s="1" t="s">
        <v>32</v>
      </c>
      <c r="B190" s="1" t="s">
        <v>33</v>
      </c>
      <c r="C190" s="7">
        <v>2013</v>
      </c>
      <c r="D190" s="7" t="s">
        <v>35</v>
      </c>
      <c r="E190" s="1" t="s">
        <v>392</v>
      </c>
      <c r="F190" s="1" t="s">
        <v>393</v>
      </c>
      <c r="G190" s="1" t="s">
        <v>370</v>
      </c>
      <c r="H190" s="7">
        <v>2009</v>
      </c>
      <c r="I190" s="7">
        <v>0.25</v>
      </c>
    </row>
    <row r="191" spans="1:9" x14ac:dyDescent="0.35">
      <c r="A191" s="1" t="s">
        <v>32</v>
      </c>
      <c r="B191" s="1" t="s">
        <v>33</v>
      </c>
      <c r="C191" s="7">
        <v>2013</v>
      </c>
      <c r="D191" s="7" t="s">
        <v>35</v>
      </c>
      <c r="E191" s="1" t="s">
        <v>392</v>
      </c>
      <c r="F191" s="1" t="s">
        <v>393</v>
      </c>
      <c r="G191" s="1" t="s">
        <v>370</v>
      </c>
      <c r="H191" s="7">
        <v>2010</v>
      </c>
      <c r="I191" s="7">
        <v>0.25</v>
      </c>
    </row>
    <row r="192" spans="1:9" x14ac:dyDescent="0.35">
      <c r="A192" s="1" t="s">
        <v>32</v>
      </c>
      <c r="B192" s="1" t="s">
        <v>33</v>
      </c>
      <c r="C192" s="7">
        <v>2013</v>
      </c>
      <c r="D192" s="7" t="s">
        <v>35</v>
      </c>
      <c r="E192" s="1" t="s">
        <v>392</v>
      </c>
      <c r="F192" s="1" t="s">
        <v>393</v>
      </c>
      <c r="G192" s="1" t="s">
        <v>370</v>
      </c>
      <c r="H192" s="7">
        <v>2011</v>
      </c>
      <c r="I192" s="7">
        <v>0.25</v>
      </c>
    </row>
    <row r="193" spans="1:9" x14ac:dyDescent="0.35">
      <c r="A193" s="1" t="s">
        <v>32</v>
      </c>
      <c r="B193" s="1" t="s">
        <v>33</v>
      </c>
      <c r="C193" s="7">
        <v>2013</v>
      </c>
      <c r="D193" s="7" t="s">
        <v>35</v>
      </c>
      <c r="E193" s="1" t="s">
        <v>392</v>
      </c>
      <c r="F193" s="1" t="s">
        <v>393</v>
      </c>
      <c r="G193" s="1" t="s">
        <v>370</v>
      </c>
      <c r="H193" s="7">
        <v>2012</v>
      </c>
      <c r="I193" s="7">
        <v>0.25</v>
      </c>
    </row>
    <row r="194" spans="1:9" x14ac:dyDescent="0.35">
      <c r="A194" s="1" t="s">
        <v>32</v>
      </c>
      <c r="B194" s="1" t="s">
        <v>33</v>
      </c>
      <c r="C194" s="7">
        <v>2013</v>
      </c>
      <c r="D194" s="7" t="s">
        <v>35</v>
      </c>
      <c r="E194" s="1" t="s">
        <v>392</v>
      </c>
      <c r="F194" s="1" t="s">
        <v>393</v>
      </c>
      <c r="G194" s="1" t="s">
        <v>399</v>
      </c>
      <c r="H194" s="7">
        <v>2007</v>
      </c>
      <c r="I194" s="7">
        <v>5</v>
      </c>
    </row>
    <row r="195" spans="1:9" x14ac:dyDescent="0.35">
      <c r="A195" s="1" t="s">
        <v>32</v>
      </c>
      <c r="B195" s="1" t="s">
        <v>33</v>
      </c>
      <c r="C195" s="7">
        <v>2013</v>
      </c>
      <c r="D195" s="7" t="s">
        <v>35</v>
      </c>
      <c r="E195" s="1" t="s">
        <v>392</v>
      </c>
      <c r="F195" s="1" t="s">
        <v>393</v>
      </c>
      <c r="G195" s="1" t="s">
        <v>399</v>
      </c>
      <c r="H195" s="7">
        <v>2008</v>
      </c>
      <c r="I195" s="7">
        <v>5</v>
      </c>
    </row>
    <row r="196" spans="1:9" x14ac:dyDescent="0.35">
      <c r="A196" s="1" t="s">
        <v>32</v>
      </c>
      <c r="B196" s="1" t="s">
        <v>33</v>
      </c>
      <c r="C196" s="7">
        <v>2013</v>
      </c>
      <c r="D196" s="7" t="s">
        <v>35</v>
      </c>
      <c r="E196" s="1" t="s">
        <v>392</v>
      </c>
      <c r="F196" s="1" t="s">
        <v>393</v>
      </c>
      <c r="G196" s="1" t="s">
        <v>399</v>
      </c>
      <c r="H196" s="7">
        <v>2009</v>
      </c>
      <c r="I196" s="7">
        <v>5</v>
      </c>
    </row>
    <row r="197" spans="1:9" x14ac:dyDescent="0.35">
      <c r="A197" s="1" t="s">
        <v>32</v>
      </c>
      <c r="B197" s="1" t="s">
        <v>33</v>
      </c>
      <c r="C197" s="7">
        <v>2013</v>
      </c>
      <c r="D197" s="7" t="s">
        <v>35</v>
      </c>
      <c r="E197" s="1" t="s">
        <v>392</v>
      </c>
      <c r="F197" s="1" t="s">
        <v>393</v>
      </c>
      <c r="G197" s="1" t="s">
        <v>399</v>
      </c>
      <c r="H197" s="7">
        <v>2010</v>
      </c>
      <c r="I197" s="7">
        <v>5</v>
      </c>
    </row>
    <row r="198" spans="1:9" x14ac:dyDescent="0.35">
      <c r="A198" s="1" t="s">
        <v>32</v>
      </c>
      <c r="B198" s="1" t="s">
        <v>33</v>
      </c>
      <c r="C198" s="7">
        <v>2013</v>
      </c>
      <c r="D198" s="7" t="s">
        <v>35</v>
      </c>
      <c r="E198" s="1" t="s">
        <v>392</v>
      </c>
      <c r="F198" s="1" t="s">
        <v>393</v>
      </c>
      <c r="G198" s="1" t="s">
        <v>399</v>
      </c>
      <c r="H198" s="7">
        <v>2011</v>
      </c>
      <c r="I198" s="7">
        <v>5</v>
      </c>
    </row>
    <row r="199" spans="1:9" x14ac:dyDescent="0.35">
      <c r="A199" s="1" t="s">
        <v>32</v>
      </c>
      <c r="B199" s="1" t="s">
        <v>33</v>
      </c>
      <c r="C199" s="7">
        <v>2013</v>
      </c>
      <c r="D199" s="7" t="s">
        <v>35</v>
      </c>
      <c r="E199" s="1" t="s">
        <v>392</v>
      </c>
      <c r="F199" s="1" t="s">
        <v>393</v>
      </c>
      <c r="G199" s="1" t="s">
        <v>166</v>
      </c>
      <c r="H199" s="7">
        <v>2008</v>
      </c>
      <c r="I199" s="7">
        <v>19.95</v>
      </c>
    </row>
    <row r="200" spans="1:9" x14ac:dyDescent="0.35">
      <c r="A200" s="1" t="s">
        <v>32</v>
      </c>
      <c r="B200" s="1" t="s">
        <v>33</v>
      </c>
      <c r="C200" s="7">
        <v>2013</v>
      </c>
      <c r="D200" s="7" t="s">
        <v>35</v>
      </c>
      <c r="E200" s="1" t="s">
        <v>392</v>
      </c>
      <c r="F200" s="1" t="s">
        <v>393</v>
      </c>
      <c r="G200" s="1" t="s">
        <v>166</v>
      </c>
      <c r="H200" s="7">
        <v>2009</v>
      </c>
      <c r="I200" s="7">
        <v>19.95</v>
      </c>
    </row>
    <row r="201" spans="1:9" x14ac:dyDescent="0.35">
      <c r="A201" s="1" t="s">
        <v>32</v>
      </c>
      <c r="B201" s="1" t="s">
        <v>33</v>
      </c>
      <c r="C201" s="7">
        <v>2013</v>
      </c>
      <c r="D201" s="7" t="s">
        <v>35</v>
      </c>
      <c r="E201" s="1" t="s">
        <v>392</v>
      </c>
      <c r="F201" s="1" t="s">
        <v>393</v>
      </c>
      <c r="G201" s="1" t="s">
        <v>166</v>
      </c>
      <c r="H201" s="7">
        <v>2010</v>
      </c>
      <c r="I201" s="7">
        <v>19.95</v>
      </c>
    </row>
    <row r="202" spans="1:9" x14ac:dyDescent="0.35">
      <c r="A202" s="1" t="s">
        <v>32</v>
      </c>
      <c r="B202" s="1" t="s">
        <v>33</v>
      </c>
      <c r="C202" s="7">
        <v>2013</v>
      </c>
      <c r="D202" s="7" t="s">
        <v>35</v>
      </c>
      <c r="E202" s="1" t="s">
        <v>392</v>
      </c>
      <c r="F202" s="1" t="s">
        <v>393</v>
      </c>
      <c r="G202" s="1" t="s">
        <v>166</v>
      </c>
      <c r="H202" s="7">
        <v>2011</v>
      </c>
      <c r="I202" s="7">
        <v>19.95</v>
      </c>
    </row>
    <row r="203" spans="1:9" x14ac:dyDescent="0.35">
      <c r="A203" s="1" t="s">
        <v>32</v>
      </c>
      <c r="B203" s="1" t="s">
        <v>33</v>
      </c>
      <c r="C203" s="7">
        <v>2013</v>
      </c>
      <c r="D203" s="7" t="s">
        <v>35</v>
      </c>
      <c r="E203" s="1" t="s">
        <v>392</v>
      </c>
      <c r="F203" s="1" t="s">
        <v>393</v>
      </c>
      <c r="G203" s="1" t="s">
        <v>166</v>
      </c>
      <c r="H203" s="7">
        <v>2012</v>
      </c>
      <c r="I203" s="7">
        <v>19.95</v>
      </c>
    </row>
    <row r="204" spans="1:9" x14ac:dyDescent="0.35">
      <c r="A204" s="1" t="s">
        <v>32</v>
      </c>
      <c r="B204" s="1" t="s">
        <v>33</v>
      </c>
      <c r="C204" s="7">
        <v>2013</v>
      </c>
      <c r="D204" s="7" t="s">
        <v>35</v>
      </c>
      <c r="E204" s="1" t="s">
        <v>395</v>
      </c>
      <c r="F204" s="1" t="s">
        <v>393</v>
      </c>
      <c r="G204" s="1" t="s">
        <v>394</v>
      </c>
      <c r="H204" s="7">
        <v>2008</v>
      </c>
      <c r="I204" s="7">
        <v>6.2869999999999999</v>
      </c>
    </row>
    <row r="205" spans="1:9" x14ac:dyDescent="0.35">
      <c r="A205" s="1" t="s">
        <v>32</v>
      </c>
      <c r="B205" s="1" t="s">
        <v>33</v>
      </c>
      <c r="C205" s="7">
        <v>2013</v>
      </c>
      <c r="D205" s="7" t="s">
        <v>35</v>
      </c>
      <c r="E205" s="1" t="s">
        <v>395</v>
      </c>
      <c r="F205" s="1" t="s">
        <v>393</v>
      </c>
      <c r="G205" s="1" t="s">
        <v>394</v>
      </c>
      <c r="H205" s="7">
        <v>2009</v>
      </c>
      <c r="I205" s="7">
        <v>6.11</v>
      </c>
    </row>
    <row r="206" spans="1:9" x14ac:dyDescent="0.35">
      <c r="A206" s="1" t="s">
        <v>32</v>
      </c>
      <c r="B206" s="1" t="s">
        <v>33</v>
      </c>
      <c r="C206" s="7">
        <v>2013</v>
      </c>
      <c r="D206" s="7" t="s">
        <v>35</v>
      </c>
      <c r="E206" s="1" t="s">
        <v>395</v>
      </c>
      <c r="F206" s="1" t="s">
        <v>393</v>
      </c>
      <c r="G206" s="1" t="s">
        <v>394</v>
      </c>
      <c r="H206" s="7">
        <v>2010</v>
      </c>
      <c r="I206" s="7">
        <v>6.9269999999999996</v>
      </c>
    </row>
    <row r="207" spans="1:9" x14ac:dyDescent="0.35">
      <c r="A207" s="1" t="s">
        <v>32</v>
      </c>
      <c r="B207" s="1" t="s">
        <v>33</v>
      </c>
      <c r="C207" s="7">
        <v>2013</v>
      </c>
      <c r="D207" s="7" t="s">
        <v>35</v>
      </c>
      <c r="E207" s="1" t="s">
        <v>395</v>
      </c>
      <c r="F207" s="1" t="s">
        <v>393</v>
      </c>
      <c r="G207" s="1" t="s">
        <v>394</v>
      </c>
      <c r="H207" s="7">
        <v>2011</v>
      </c>
      <c r="I207" s="7">
        <v>7.0060000000000002</v>
      </c>
    </row>
    <row r="208" spans="1:9" x14ac:dyDescent="0.35">
      <c r="A208" s="1" t="s">
        <v>32</v>
      </c>
      <c r="B208" s="1" t="s">
        <v>33</v>
      </c>
      <c r="C208" s="7">
        <v>2013</v>
      </c>
      <c r="D208" s="7" t="s">
        <v>35</v>
      </c>
      <c r="E208" s="1" t="s">
        <v>395</v>
      </c>
      <c r="F208" s="1" t="s">
        <v>393</v>
      </c>
      <c r="G208" s="1" t="s">
        <v>394</v>
      </c>
      <c r="H208" s="7">
        <v>2012</v>
      </c>
      <c r="I208" s="7">
        <v>7.1740000000000004</v>
      </c>
    </row>
    <row r="209" spans="1:9" x14ac:dyDescent="0.35">
      <c r="A209" s="1" t="s">
        <v>32</v>
      </c>
      <c r="B209" s="1" t="s">
        <v>33</v>
      </c>
      <c r="C209" s="7">
        <v>2013</v>
      </c>
      <c r="D209" s="7" t="s">
        <v>35</v>
      </c>
      <c r="E209" s="1" t="s">
        <v>395</v>
      </c>
      <c r="F209" s="1" t="s">
        <v>393</v>
      </c>
      <c r="G209" s="1" t="s">
        <v>370</v>
      </c>
      <c r="H209" s="7">
        <v>2008</v>
      </c>
      <c r="I209" s="7">
        <v>0.105</v>
      </c>
    </row>
    <row r="210" spans="1:9" x14ac:dyDescent="0.35">
      <c r="A210" s="1" t="s">
        <v>32</v>
      </c>
      <c r="B210" s="1" t="s">
        <v>33</v>
      </c>
      <c r="C210" s="7">
        <v>2013</v>
      </c>
      <c r="D210" s="7" t="s">
        <v>35</v>
      </c>
      <c r="E210" s="1" t="s">
        <v>395</v>
      </c>
      <c r="F210" s="1" t="s">
        <v>393</v>
      </c>
      <c r="G210" s="1" t="s">
        <v>370</v>
      </c>
      <c r="H210" s="7">
        <v>2009</v>
      </c>
      <c r="I210" s="7">
        <v>9.8000000000000004E-2</v>
      </c>
    </row>
    <row r="211" spans="1:9" x14ac:dyDescent="0.35">
      <c r="A211" s="1" t="s">
        <v>32</v>
      </c>
      <c r="B211" s="1" t="s">
        <v>33</v>
      </c>
      <c r="C211" s="7">
        <v>2013</v>
      </c>
      <c r="D211" s="7" t="s">
        <v>35</v>
      </c>
      <c r="E211" s="1" t="s">
        <v>395</v>
      </c>
      <c r="F211" s="1" t="s">
        <v>393</v>
      </c>
      <c r="G211" s="1" t="s">
        <v>370</v>
      </c>
      <c r="H211" s="7">
        <v>2010</v>
      </c>
      <c r="I211" s="7">
        <v>0.11</v>
      </c>
    </row>
    <row r="212" spans="1:9" x14ac:dyDescent="0.35">
      <c r="A212" s="1" t="s">
        <v>32</v>
      </c>
      <c r="B212" s="1" t="s">
        <v>33</v>
      </c>
      <c r="C212" s="7">
        <v>2013</v>
      </c>
      <c r="D212" s="7" t="s">
        <v>35</v>
      </c>
      <c r="E212" s="1" t="s">
        <v>395</v>
      </c>
      <c r="F212" s="1" t="s">
        <v>393</v>
      </c>
      <c r="G212" s="1" t="s">
        <v>370</v>
      </c>
      <c r="H212" s="7">
        <v>2011</v>
      </c>
      <c r="I212" s="7">
        <v>5.5E-2</v>
      </c>
    </row>
    <row r="213" spans="1:9" x14ac:dyDescent="0.35">
      <c r="A213" s="1" t="s">
        <v>32</v>
      </c>
      <c r="B213" s="1" t="s">
        <v>33</v>
      </c>
      <c r="C213" s="7">
        <v>2013</v>
      </c>
      <c r="D213" s="7" t="s">
        <v>35</v>
      </c>
      <c r="E213" s="1" t="s">
        <v>395</v>
      </c>
      <c r="F213" s="1" t="s">
        <v>393</v>
      </c>
      <c r="G213" s="1" t="s">
        <v>370</v>
      </c>
      <c r="H213" s="7">
        <v>2012</v>
      </c>
      <c r="I213" s="7">
        <v>0</v>
      </c>
    </row>
    <row r="214" spans="1:9" x14ac:dyDescent="0.35">
      <c r="A214" s="1" t="s">
        <v>32</v>
      </c>
      <c r="B214" s="1" t="s">
        <v>33</v>
      </c>
      <c r="C214" s="7">
        <v>2013</v>
      </c>
      <c r="D214" s="7" t="s">
        <v>35</v>
      </c>
      <c r="E214" s="1" t="s">
        <v>395</v>
      </c>
      <c r="F214" s="1" t="s">
        <v>393</v>
      </c>
      <c r="G214" s="1" t="s">
        <v>399</v>
      </c>
      <c r="H214" s="7">
        <v>2007</v>
      </c>
      <c r="I214" s="7">
        <v>0.114</v>
      </c>
    </row>
    <row r="215" spans="1:9" x14ac:dyDescent="0.35">
      <c r="A215" s="1" t="s">
        <v>32</v>
      </c>
      <c r="B215" s="1" t="s">
        <v>33</v>
      </c>
      <c r="C215" s="7">
        <v>2013</v>
      </c>
      <c r="D215" s="7" t="s">
        <v>35</v>
      </c>
      <c r="E215" s="1" t="s">
        <v>395</v>
      </c>
      <c r="F215" s="1" t="s">
        <v>393</v>
      </c>
      <c r="G215" s="1" t="s">
        <v>399</v>
      </c>
      <c r="H215" s="7">
        <v>2008</v>
      </c>
      <c r="I215" s="7">
        <v>0.189</v>
      </c>
    </row>
    <row r="216" spans="1:9" x14ac:dyDescent="0.35">
      <c r="A216" s="1" t="s">
        <v>32</v>
      </c>
      <c r="B216" s="1" t="s">
        <v>33</v>
      </c>
      <c r="C216" s="7">
        <v>2013</v>
      </c>
      <c r="D216" s="7" t="s">
        <v>35</v>
      </c>
      <c r="E216" s="1" t="s">
        <v>395</v>
      </c>
      <c r="F216" s="1" t="s">
        <v>393</v>
      </c>
      <c r="G216" s="1" t="s">
        <v>399</v>
      </c>
      <c r="H216" s="7">
        <v>2009</v>
      </c>
      <c r="I216" s="7">
        <v>0.33200000000000002</v>
      </c>
    </row>
    <row r="217" spans="1:9" x14ac:dyDescent="0.35">
      <c r="A217" s="1" t="s">
        <v>32</v>
      </c>
      <c r="B217" s="1" t="s">
        <v>33</v>
      </c>
      <c r="C217" s="7">
        <v>2013</v>
      </c>
      <c r="D217" s="7" t="s">
        <v>35</v>
      </c>
      <c r="E217" s="1" t="s">
        <v>395</v>
      </c>
      <c r="F217" s="1" t="s">
        <v>393</v>
      </c>
      <c r="G217" s="1" t="s">
        <v>399</v>
      </c>
      <c r="H217" s="7">
        <v>2010</v>
      </c>
      <c r="I217" s="7">
        <v>0.36399999999999999</v>
      </c>
    </row>
    <row r="218" spans="1:9" x14ac:dyDescent="0.35">
      <c r="A218" s="1" t="s">
        <v>32</v>
      </c>
      <c r="B218" s="1" t="s">
        <v>33</v>
      </c>
      <c r="C218" s="7">
        <v>2013</v>
      </c>
      <c r="D218" s="7" t="s">
        <v>35</v>
      </c>
      <c r="E218" s="1" t="s">
        <v>395</v>
      </c>
      <c r="F218" s="1" t="s">
        <v>393</v>
      </c>
      <c r="G218" s="1" t="s">
        <v>399</v>
      </c>
      <c r="H218" s="7">
        <v>2011</v>
      </c>
      <c r="I218" s="7">
        <v>0.25900000000000001</v>
      </c>
    </row>
    <row r="219" spans="1:9" x14ac:dyDescent="0.35">
      <c r="A219" s="1" t="s">
        <v>32</v>
      </c>
      <c r="B219" s="1" t="s">
        <v>33</v>
      </c>
      <c r="C219" s="7">
        <v>2013</v>
      </c>
      <c r="D219" s="7" t="s">
        <v>35</v>
      </c>
      <c r="E219" s="1" t="s">
        <v>395</v>
      </c>
      <c r="F219" s="1" t="s">
        <v>393</v>
      </c>
      <c r="G219" s="1" t="s">
        <v>166</v>
      </c>
      <c r="H219" s="7">
        <v>2008</v>
      </c>
      <c r="I219" s="7">
        <v>6.5060000000000002</v>
      </c>
    </row>
    <row r="220" spans="1:9" x14ac:dyDescent="0.35">
      <c r="A220" s="1" t="s">
        <v>32</v>
      </c>
      <c r="B220" s="1" t="s">
        <v>33</v>
      </c>
      <c r="C220" s="7">
        <v>2013</v>
      </c>
      <c r="D220" s="7" t="s">
        <v>35</v>
      </c>
      <c r="E220" s="1" t="s">
        <v>395</v>
      </c>
      <c r="F220" s="1" t="s">
        <v>393</v>
      </c>
      <c r="G220" s="1" t="s">
        <v>166</v>
      </c>
      <c r="H220" s="7">
        <v>2009</v>
      </c>
      <c r="I220" s="7">
        <v>6.593</v>
      </c>
    </row>
    <row r="221" spans="1:9" x14ac:dyDescent="0.35">
      <c r="A221" s="1" t="s">
        <v>32</v>
      </c>
      <c r="B221" s="1" t="s">
        <v>33</v>
      </c>
      <c r="C221" s="7">
        <v>2013</v>
      </c>
      <c r="D221" s="7" t="s">
        <v>35</v>
      </c>
      <c r="E221" s="1" t="s">
        <v>395</v>
      </c>
      <c r="F221" s="1" t="s">
        <v>393</v>
      </c>
      <c r="G221" s="1" t="s">
        <v>166</v>
      </c>
      <c r="H221" s="7">
        <v>2010</v>
      </c>
      <c r="I221" s="7">
        <v>7.3689999999999998</v>
      </c>
    </row>
    <row r="222" spans="1:9" x14ac:dyDescent="0.35">
      <c r="A222" s="1" t="s">
        <v>32</v>
      </c>
      <c r="B222" s="1" t="s">
        <v>33</v>
      </c>
      <c r="C222" s="7">
        <v>2013</v>
      </c>
      <c r="D222" s="7" t="s">
        <v>35</v>
      </c>
      <c r="E222" s="1" t="s">
        <v>395</v>
      </c>
      <c r="F222" s="1" t="s">
        <v>393</v>
      </c>
      <c r="G222" s="1" t="s">
        <v>166</v>
      </c>
      <c r="H222" s="7">
        <v>2011</v>
      </c>
      <c r="I222" s="7">
        <v>7.4249999999999998</v>
      </c>
    </row>
    <row r="223" spans="1:9" x14ac:dyDescent="0.35">
      <c r="A223" s="1" t="s">
        <v>32</v>
      </c>
      <c r="B223" s="1" t="s">
        <v>33</v>
      </c>
      <c r="C223" s="7">
        <v>2013</v>
      </c>
      <c r="D223" s="7" t="s">
        <v>35</v>
      </c>
      <c r="E223" s="1" t="s">
        <v>395</v>
      </c>
      <c r="F223" s="1" t="s">
        <v>393</v>
      </c>
      <c r="G223" s="1" t="s">
        <v>166</v>
      </c>
      <c r="H223" s="7">
        <v>2012</v>
      </c>
      <c r="I223" s="7">
        <v>7.4329999999999998</v>
      </c>
    </row>
    <row r="224" spans="1:9" x14ac:dyDescent="0.35">
      <c r="A224" s="1" t="s">
        <v>32</v>
      </c>
      <c r="B224" s="1" t="s">
        <v>33</v>
      </c>
      <c r="C224" s="7">
        <v>2013</v>
      </c>
      <c r="D224" s="7" t="s">
        <v>35</v>
      </c>
      <c r="E224" s="1" t="s">
        <v>396</v>
      </c>
      <c r="F224" s="1" t="s">
        <v>393</v>
      </c>
      <c r="G224" s="1" t="s">
        <v>397</v>
      </c>
      <c r="H224" s="7">
        <v>2008</v>
      </c>
      <c r="I224" s="7">
        <v>1.9850000000000001</v>
      </c>
    </row>
    <row r="225" spans="1:9" x14ac:dyDescent="0.35">
      <c r="A225" s="1" t="s">
        <v>32</v>
      </c>
      <c r="B225" s="1" t="s">
        <v>33</v>
      </c>
      <c r="C225" s="7">
        <v>2013</v>
      </c>
      <c r="D225" s="7" t="s">
        <v>35</v>
      </c>
      <c r="E225" s="1" t="s">
        <v>396</v>
      </c>
      <c r="F225" s="1" t="s">
        <v>393</v>
      </c>
      <c r="G225" s="1" t="s">
        <v>397</v>
      </c>
      <c r="H225" s="7">
        <v>2009</v>
      </c>
      <c r="I225" s="7">
        <v>1.9590000000000001</v>
      </c>
    </row>
    <row r="226" spans="1:9" x14ac:dyDescent="0.35">
      <c r="A226" s="1" t="s">
        <v>32</v>
      </c>
      <c r="B226" s="1" t="s">
        <v>33</v>
      </c>
      <c r="C226" s="7">
        <v>2013</v>
      </c>
      <c r="D226" s="7" t="s">
        <v>35</v>
      </c>
      <c r="E226" s="1" t="s">
        <v>396</v>
      </c>
      <c r="F226" s="1" t="s">
        <v>393</v>
      </c>
      <c r="G226" s="1" t="s">
        <v>397</v>
      </c>
      <c r="H226" s="7">
        <v>2010</v>
      </c>
      <c r="I226" s="7">
        <v>1.964</v>
      </c>
    </row>
    <row r="227" spans="1:9" x14ac:dyDescent="0.35">
      <c r="A227" s="1" t="s">
        <v>32</v>
      </c>
      <c r="B227" s="1" t="s">
        <v>33</v>
      </c>
      <c r="C227" s="7">
        <v>2013</v>
      </c>
      <c r="D227" s="7" t="s">
        <v>35</v>
      </c>
      <c r="E227" s="1" t="s">
        <v>396</v>
      </c>
      <c r="F227" s="1" t="s">
        <v>393</v>
      </c>
      <c r="G227" s="1" t="s">
        <v>397</v>
      </c>
      <c r="H227" s="7">
        <v>2011</v>
      </c>
      <c r="I227" s="7">
        <v>1.851</v>
      </c>
    </row>
    <row r="228" spans="1:9" x14ac:dyDescent="0.35">
      <c r="A228" s="1" t="s">
        <v>32</v>
      </c>
      <c r="B228" s="1" t="s">
        <v>33</v>
      </c>
      <c r="C228" s="7">
        <v>2013</v>
      </c>
      <c r="D228" s="7" t="s">
        <v>35</v>
      </c>
      <c r="E228" s="1" t="s">
        <v>396</v>
      </c>
      <c r="F228" s="1" t="s">
        <v>393</v>
      </c>
      <c r="G228" s="1" t="s">
        <v>397</v>
      </c>
      <c r="H228" s="7">
        <v>2012</v>
      </c>
      <c r="I228" s="7">
        <v>1.9990000000000001</v>
      </c>
    </row>
    <row r="229" spans="1:9" x14ac:dyDescent="0.35">
      <c r="A229" s="1" t="s">
        <v>32</v>
      </c>
      <c r="B229" s="1" t="s">
        <v>33</v>
      </c>
      <c r="C229" s="7">
        <v>2013</v>
      </c>
      <c r="D229" s="7" t="s">
        <v>35</v>
      </c>
      <c r="E229" s="1" t="s">
        <v>396</v>
      </c>
      <c r="F229" s="1" t="s">
        <v>393</v>
      </c>
      <c r="G229" s="1" t="s">
        <v>322</v>
      </c>
      <c r="H229" s="7">
        <v>2008</v>
      </c>
      <c r="I229" s="7">
        <v>0.64500000000000002</v>
      </c>
    </row>
    <row r="230" spans="1:9" x14ac:dyDescent="0.35">
      <c r="A230" s="1" t="s">
        <v>32</v>
      </c>
      <c r="B230" s="1" t="s">
        <v>33</v>
      </c>
      <c r="C230" s="7">
        <v>2013</v>
      </c>
      <c r="D230" s="7" t="s">
        <v>35</v>
      </c>
      <c r="E230" s="1" t="s">
        <v>396</v>
      </c>
      <c r="F230" s="1" t="s">
        <v>393</v>
      </c>
      <c r="G230" s="1" t="s">
        <v>322</v>
      </c>
      <c r="H230" s="7">
        <v>2009</v>
      </c>
      <c r="I230" s="7">
        <v>0.64500000000000002</v>
      </c>
    </row>
    <row r="231" spans="1:9" x14ac:dyDescent="0.35">
      <c r="A231" s="1" t="s">
        <v>32</v>
      </c>
      <c r="B231" s="1" t="s">
        <v>33</v>
      </c>
      <c r="C231" s="7">
        <v>2013</v>
      </c>
      <c r="D231" s="7" t="s">
        <v>35</v>
      </c>
      <c r="E231" s="1" t="s">
        <v>396</v>
      </c>
      <c r="F231" s="1" t="s">
        <v>393</v>
      </c>
      <c r="G231" s="1" t="s">
        <v>322</v>
      </c>
      <c r="H231" s="7">
        <v>2010</v>
      </c>
      <c r="I231" s="7">
        <v>0.63100000000000001</v>
      </c>
    </row>
    <row r="232" spans="1:9" x14ac:dyDescent="0.35">
      <c r="A232" s="1" t="s">
        <v>32</v>
      </c>
      <c r="B232" s="1" t="s">
        <v>33</v>
      </c>
      <c r="C232" s="7">
        <v>2013</v>
      </c>
      <c r="D232" s="7" t="s">
        <v>35</v>
      </c>
      <c r="E232" s="1" t="s">
        <v>396</v>
      </c>
      <c r="F232" s="1" t="s">
        <v>393</v>
      </c>
      <c r="G232" s="1" t="s">
        <v>322</v>
      </c>
      <c r="H232" s="7">
        <v>2011</v>
      </c>
      <c r="I232" s="7">
        <v>0.63</v>
      </c>
    </row>
    <row r="233" spans="1:9" x14ac:dyDescent="0.35">
      <c r="A233" s="1" t="s">
        <v>32</v>
      </c>
      <c r="B233" s="1" t="s">
        <v>33</v>
      </c>
      <c r="C233" s="7">
        <v>2013</v>
      </c>
      <c r="D233" s="7" t="s">
        <v>35</v>
      </c>
      <c r="E233" s="1" t="s">
        <v>396</v>
      </c>
      <c r="F233" s="1" t="s">
        <v>393</v>
      </c>
      <c r="G233" s="1" t="s">
        <v>322</v>
      </c>
      <c r="H233" s="7">
        <v>2012</v>
      </c>
      <c r="I233" s="7">
        <v>0.60499999999999998</v>
      </c>
    </row>
    <row r="234" spans="1:9" x14ac:dyDescent="0.35">
      <c r="A234" s="1" t="s">
        <v>32</v>
      </c>
      <c r="B234" s="1" t="s">
        <v>33</v>
      </c>
      <c r="C234" s="7">
        <v>2013</v>
      </c>
      <c r="D234" s="7" t="s">
        <v>35</v>
      </c>
      <c r="E234" s="1" t="s">
        <v>396</v>
      </c>
      <c r="F234" s="1" t="s">
        <v>393</v>
      </c>
      <c r="G234" s="1" t="s">
        <v>323</v>
      </c>
      <c r="H234" s="7">
        <v>2007</v>
      </c>
      <c r="I234" s="7">
        <v>0.51500000000000001</v>
      </c>
    </row>
    <row r="235" spans="1:9" x14ac:dyDescent="0.35">
      <c r="A235" s="1" t="s">
        <v>32</v>
      </c>
      <c r="B235" s="1" t="s">
        <v>33</v>
      </c>
      <c r="C235" s="7">
        <v>2013</v>
      </c>
      <c r="D235" s="7" t="s">
        <v>35</v>
      </c>
      <c r="E235" s="1" t="s">
        <v>396</v>
      </c>
      <c r="F235" s="1" t="s">
        <v>393</v>
      </c>
      <c r="G235" s="1" t="s">
        <v>323</v>
      </c>
      <c r="H235" s="7">
        <v>2008</v>
      </c>
      <c r="I235" s="7">
        <v>0.53500000000000003</v>
      </c>
    </row>
    <row r="236" spans="1:9" x14ac:dyDescent="0.35">
      <c r="A236" s="1" t="s">
        <v>32</v>
      </c>
      <c r="B236" s="1" t="s">
        <v>33</v>
      </c>
      <c r="C236" s="7">
        <v>2013</v>
      </c>
      <c r="D236" s="7" t="s">
        <v>35</v>
      </c>
      <c r="E236" s="1" t="s">
        <v>396</v>
      </c>
      <c r="F236" s="1" t="s">
        <v>393</v>
      </c>
      <c r="G236" s="1" t="s">
        <v>323</v>
      </c>
      <c r="H236" s="7">
        <v>2009</v>
      </c>
      <c r="I236" s="7">
        <v>0.69499999999999995</v>
      </c>
    </row>
    <row r="237" spans="1:9" x14ac:dyDescent="0.35">
      <c r="A237" s="1" t="s">
        <v>32</v>
      </c>
      <c r="B237" s="1" t="s">
        <v>33</v>
      </c>
      <c r="C237" s="7">
        <v>2013</v>
      </c>
      <c r="D237" s="7" t="s">
        <v>35</v>
      </c>
      <c r="E237" s="1" t="s">
        <v>396</v>
      </c>
      <c r="F237" s="1" t="s">
        <v>393</v>
      </c>
      <c r="G237" s="1" t="s">
        <v>323</v>
      </c>
      <c r="H237" s="7">
        <v>2010</v>
      </c>
      <c r="I237" s="7">
        <v>0.46100000000000002</v>
      </c>
    </row>
    <row r="238" spans="1:9" x14ac:dyDescent="0.35">
      <c r="A238" s="1" t="s">
        <v>32</v>
      </c>
      <c r="B238" s="1" t="s">
        <v>33</v>
      </c>
      <c r="C238" s="7">
        <v>2013</v>
      </c>
      <c r="D238" s="7" t="s">
        <v>35</v>
      </c>
      <c r="E238" s="1" t="s">
        <v>396</v>
      </c>
      <c r="F238" s="1" t="s">
        <v>393</v>
      </c>
      <c r="G238" s="1" t="s">
        <v>323</v>
      </c>
      <c r="H238" s="7">
        <v>2011</v>
      </c>
      <c r="I238" s="7">
        <v>0.42799999999999999</v>
      </c>
    </row>
    <row r="239" spans="1:9" x14ac:dyDescent="0.35">
      <c r="A239" s="1" t="s">
        <v>32</v>
      </c>
      <c r="B239" s="1" t="s">
        <v>33</v>
      </c>
      <c r="C239" s="7">
        <v>2013</v>
      </c>
      <c r="D239" s="7" t="s">
        <v>35</v>
      </c>
      <c r="E239" s="1" t="s">
        <v>396</v>
      </c>
      <c r="F239" s="1" t="s">
        <v>393</v>
      </c>
      <c r="G239" s="1" t="s">
        <v>398</v>
      </c>
      <c r="H239" s="7">
        <v>2008</v>
      </c>
      <c r="I239" s="7">
        <v>0.74099999999999999</v>
      </c>
    </row>
    <row r="240" spans="1:9" x14ac:dyDescent="0.35">
      <c r="A240" s="1" t="s">
        <v>32</v>
      </c>
      <c r="B240" s="1" t="s">
        <v>33</v>
      </c>
      <c r="C240" s="7">
        <v>2013</v>
      </c>
      <c r="D240" s="7" t="s">
        <v>35</v>
      </c>
      <c r="E240" s="1" t="s">
        <v>396</v>
      </c>
      <c r="F240" s="1" t="s">
        <v>393</v>
      </c>
      <c r="G240" s="1" t="s">
        <v>398</v>
      </c>
      <c r="H240" s="7">
        <v>2009</v>
      </c>
      <c r="I240" s="7">
        <v>0.69699999999999995</v>
      </c>
    </row>
    <row r="241" spans="1:9" x14ac:dyDescent="0.35">
      <c r="A241" s="1" t="s">
        <v>32</v>
      </c>
      <c r="B241" s="1" t="s">
        <v>33</v>
      </c>
      <c r="C241" s="7">
        <v>2013</v>
      </c>
      <c r="D241" s="7" t="s">
        <v>35</v>
      </c>
      <c r="E241" s="1" t="s">
        <v>396</v>
      </c>
      <c r="F241" s="1" t="s">
        <v>393</v>
      </c>
      <c r="G241" s="1" t="s">
        <v>398</v>
      </c>
      <c r="H241" s="7">
        <v>2010</v>
      </c>
      <c r="I241" s="7">
        <v>0.69699999999999995</v>
      </c>
    </row>
    <row r="242" spans="1:9" x14ac:dyDescent="0.35">
      <c r="A242" s="1" t="s">
        <v>32</v>
      </c>
      <c r="B242" s="1" t="s">
        <v>33</v>
      </c>
      <c r="C242" s="7">
        <v>2013</v>
      </c>
      <c r="D242" s="7" t="s">
        <v>35</v>
      </c>
      <c r="E242" s="1" t="s">
        <v>396</v>
      </c>
      <c r="F242" s="1" t="s">
        <v>393</v>
      </c>
      <c r="G242" s="1" t="s">
        <v>398</v>
      </c>
      <c r="H242" s="7">
        <v>2011</v>
      </c>
      <c r="I242" s="7">
        <v>0.71699999999999997</v>
      </c>
    </row>
    <row r="243" spans="1:9" x14ac:dyDescent="0.35">
      <c r="A243" s="1" t="s">
        <v>32</v>
      </c>
      <c r="B243" s="1" t="s">
        <v>33</v>
      </c>
      <c r="C243" s="7">
        <v>2013</v>
      </c>
      <c r="D243" s="7" t="s">
        <v>35</v>
      </c>
      <c r="E243" s="1" t="s">
        <v>396</v>
      </c>
      <c r="F243" s="1" t="s">
        <v>393</v>
      </c>
      <c r="G243" s="1" t="s">
        <v>398</v>
      </c>
      <c r="H243" s="7">
        <v>2012</v>
      </c>
      <c r="I243" s="7">
        <v>0.65100000000000002</v>
      </c>
    </row>
    <row r="244" spans="1:9" x14ac:dyDescent="0.35">
      <c r="A244" s="1" t="s">
        <v>32</v>
      </c>
      <c r="B244" s="1" t="s">
        <v>33</v>
      </c>
      <c r="C244" s="7">
        <v>2013</v>
      </c>
      <c r="D244" s="7" t="s">
        <v>35</v>
      </c>
      <c r="E244" s="1" t="s">
        <v>396</v>
      </c>
      <c r="F244" s="1" t="s">
        <v>393</v>
      </c>
      <c r="G244" s="1" t="s">
        <v>166</v>
      </c>
      <c r="H244" s="7">
        <v>2008</v>
      </c>
      <c r="I244" s="7">
        <v>3.8860000000000001</v>
      </c>
    </row>
    <row r="245" spans="1:9" x14ac:dyDescent="0.35">
      <c r="A245" s="1" t="s">
        <v>32</v>
      </c>
      <c r="B245" s="1" t="s">
        <v>33</v>
      </c>
      <c r="C245" s="7">
        <v>2013</v>
      </c>
      <c r="D245" s="7" t="s">
        <v>35</v>
      </c>
      <c r="E245" s="1" t="s">
        <v>396</v>
      </c>
      <c r="F245" s="1" t="s">
        <v>393</v>
      </c>
      <c r="G245" s="1" t="s">
        <v>166</v>
      </c>
      <c r="H245" s="7">
        <v>2009</v>
      </c>
      <c r="I245" s="7">
        <v>3.8359999999999999</v>
      </c>
    </row>
    <row r="246" spans="1:9" x14ac:dyDescent="0.35">
      <c r="A246" s="1" t="s">
        <v>32</v>
      </c>
      <c r="B246" s="1" t="s">
        <v>33</v>
      </c>
      <c r="C246" s="7">
        <v>2013</v>
      </c>
      <c r="D246" s="7" t="s">
        <v>35</v>
      </c>
      <c r="E246" s="1" t="s">
        <v>396</v>
      </c>
      <c r="F246" s="1" t="s">
        <v>393</v>
      </c>
      <c r="G246" s="1" t="s">
        <v>166</v>
      </c>
      <c r="H246" s="7">
        <v>2010</v>
      </c>
      <c r="I246" s="7">
        <v>3.9809999999999999</v>
      </c>
    </row>
    <row r="247" spans="1:9" x14ac:dyDescent="0.35">
      <c r="A247" s="1" t="s">
        <v>32</v>
      </c>
      <c r="B247" s="1" t="s">
        <v>33</v>
      </c>
      <c r="C247" s="7">
        <v>2013</v>
      </c>
      <c r="D247" s="7" t="s">
        <v>35</v>
      </c>
      <c r="E247" s="1" t="s">
        <v>396</v>
      </c>
      <c r="F247" s="1" t="s">
        <v>393</v>
      </c>
      <c r="G247" s="1" t="s">
        <v>166</v>
      </c>
      <c r="H247" s="7">
        <v>2011</v>
      </c>
      <c r="I247" s="7">
        <v>3.6589999999999998</v>
      </c>
    </row>
    <row r="248" spans="1:9" x14ac:dyDescent="0.35">
      <c r="A248" s="1" t="s">
        <v>32</v>
      </c>
      <c r="B248" s="1" t="s">
        <v>33</v>
      </c>
      <c r="C248" s="7">
        <v>2013</v>
      </c>
      <c r="D248" s="7" t="s">
        <v>35</v>
      </c>
      <c r="E248" s="1" t="s">
        <v>396</v>
      </c>
      <c r="F248" s="1" t="s">
        <v>393</v>
      </c>
      <c r="G248" s="1" t="s">
        <v>166</v>
      </c>
      <c r="H248" s="7">
        <v>2012</v>
      </c>
      <c r="I248" s="7">
        <v>3.6829999999999998</v>
      </c>
    </row>
    <row r="249" spans="1:9" x14ac:dyDescent="0.35">
      <c r="A249" s="1" t="s">
        <v>32</v>
      </c>
      <c r="B249" s="1" t="s">
        <v>33</v>
      </c>
      <c r="C249" s="7">
        <v>2017</v>
      </c>
      <c r="D249" s="7" t="s">
        <v>35</v>
      </c>
      <c r="E249" s="1" t="s">
        <v>392</v>
      </c>
      <c r="F249" s="1" t="s">
        <v>393</v>
      </c>
      <c r="G249" s="1" t="s">
        <v>166</v>
      </c>
      <c r="H249" s="7">
        <v>2012</v>
      </c>
      <c r="I249" s="7">
        <v>19.95</v>
      </c>
    </row>
    <row r="250" spans="1:9" x14ac:dyDescent="0.35">
      <c r="A250" s="1" t="s">
        <v>32</v>
      </c>
      <c r="B250" s="1" t="s">
        <v>33</v>
      </c>
      <c r="C250" s="7">
        <v>2017</v>
      </c>
      <c r="D250" s="7" t="s">
        <v>35</v>
      </c>
      <c r="E250" s="1" t="s">
        <v>392</v>
      </c>
      <c r="F250" s="1" t="s">
        <v>393</v>
      </c>
      <c r="G250" s="1" t="s">
        <v>166</v>
      </c>
      <c r="H250" s="7">
        <v>2013</v>
      </c>
      <c r="I250" s="7">
        <v>19.95</v>
      </c>
    </row>
    <row r="251" spans="1:9" x14ac:dyDescent="0.35">
      <c r="A251" s="1" t="s">
        <v>32</v>
      </c>
      <c r="B251" s="1" t="s">
        <v>33</v>
      </c>
      <c r="C251" s="7">
        <v>2017</v>
      </c>
      <c r="D251" s="7" t="s">
        <v>35</v>
      </c>
      <c r="E251" s="1" t="s">
        <v>392</v>
      </c>
      <c r="F251" s="1" t="s">
        <v>393</v>
      </c>
      <c r="G251" s="1" t="s">
        <v>166</v>
      </c>
      <c r="H251" s="7">
        <v>2014</v>
      </c>
      <c r="I251" s="7">
        <v>19.95</v>
      </c>
    </row>
    <row r="252" spans="1:9" x14ac:dyDescent="0.35">
      <c r="A252" s="1" t="s">
        <v>32</v>
      </c>
      <c r="B252" s="1" t="s">
        <v>33</v>
      </c>
      <c r="C252" s="7">
        <v>2017</v>
      </c>
      <c r="D252" s="7" t="s">
        <v>35</v>
      </c>
      <c r="E252" s="1" t="s">
        <v>392</v>
      </c>
      <c r="F252" s="1" t="s">
        <v>393</v>
      </c>
      <c r="G252" s="1" t="s">
        <v>166</v>
      </c>
      <c r="H252" s="7">
        <v>2015</v>
      </c>
      <c r="I252" s="7">
        <v>19.95</v>
      </c>
    </row>
    <row r="253" spans="1:9" x14ac:dyDescent="0.35">
      <c r="A253" s="1" t="s">
        <v>32</v>
      </c>
      <c r="B253" s="1" t="s">
        <v>33</v>
      </c>
      <c r="C253" s="7">
        <v>2017</v>
      </c>
      <c r="D253" s="7" t="s">
        <v>35</v>
      </c>
      <c r="E253" s="1" t="s">
        <v>392</v>
      </c>
      <c r="F253" s="1" t="s">
        <v>393</v>
      </c>
      <c r="G253" s="1" t="s">
        <v>166</v>
      </c>
      <c r="H253" s="7">
        <v>2016</v>
      </c>
      <c r="I253" s="7">
        <v>19.95</v>
      </c>
    </row>
    <row r="254" spans="1:9" x14ac:dyDescent="0.35">
      <c r="A254" s="1" t="s">
        <v>32</v>
      </c>
      <c r="B254" s="1" t="s">
        <v>33</v>
      </c>
      <c r="C254" s="7">
        <v>2017</v>
      </c>
      <c r="D254" s="7" t="s">
        <v>35</v>
      </c>
      <c r="E254" s="1" t="s">
        <v>395</v>
      </c>
      <c r="F254" s="1" t="s">
        <v>393</v>
      </c>
      <c r="G254" s="1" t="s">
        <v>166</v>
      </c>
      <c r="H254" s="7">
        <v>2012</v>
      </c>
      <c r="I254" s="7">
        <v>7.4790000000000001</v>
      </c>
    </row>
    <row r="255" spans="1:9" x14ac:dyDescent="0.35">
      <c r="A255" s="1" t="s">
        <v>32</v>
      </c>
      <c r="B255" s="1" t="s">
        <v>33</v>
      </c>
      <c r="C255" s="7">
        <v>2017</v>
      </c>
      <c r="D255" s="7" t="s">
        <v>35</v>
      </c>
      <c r="E255" s="1" t="s">
        <v>395</v>
      </c>
      <c r="F255" s="1" t="s">
        <v>393</v>
      </c>
      <c r="G255" s="1" t="s">
        <v>166</v>
      </c>
      <c r="H255" s="7">
        <v>2013</v>
      </c>
      <c r="I255" s="7">
        <v>6.9820000000000002</v>
      </c>
    </row>
    <row r="256" spans="1:9" x14ac:dyDescent="0.35">
      <c r="A256" s="1" t="s">
        <v>32</v>
      </c>
      <c r="B256" s="1" t="s">
        <v>33</v>
      </c>
      <c r="C256" s="7">
        <v>2017</v>
      </c>
      <c r="D256" s="7" t="s">
        <v>35</v>
      </c>
      <c r="E256" s="1" t="s">
        <v>395</v>
      </c>
      <c r="F256" s="1" t="s">
        <v>393</v>
      </c>
      <c r="G256" s="1" t="s">
        <v>166</v>
      </c>
      <c r="H256" s="7">
        <v>2014</v>
      </c>
      <c r="I256" s="7">
        <v>7.6219999999999999</v>
      </c>
    </row>
    <row r="257" spans="1:9" x14ac:dyDescent="0.35">
      <c r="A257" s="1" t="s">
        <v>32</v>
      </c>
      <c r="B257" s="1" t="s">
        <v>33</v>
      </c>
      <c r="C257" s="7">
        <v>2017</v>
      </c>
      <c r="D257" s="7" t="s">
        <v>35</v>
      </c>
      <c r="E257" s="1" t="s">
        <v>395</v>
      </c>
      <c r="F257" s="1" t="s">
        <v>393</v>
      </c>
      <c r="G257" s="1" t="s">
        <v>166</v>
      </c>
      <c r="H257" s="7">
        <v>2015</v>
      </c>
      <c r="I257" s="7">
        <v>7.7249999999999996</v>
      </c>
    </row>
    <row r="258" spans="1:9" x14ac:dyDescent="0.35">
      <c r="A258" s="1" t="s">
        <v>32</v>
      </c>
      <c r="B258" s="1" t="s">
        <v>33</v>
      </c>
      <c r="C258" s="7">
        <v>2017</v>
      </c>
      <c r="D258" s="7" t="s">
        <v>35</v>
      </c>
      <c r="E258" s="1" t="s">
        <v>395</v>
      </c>
      <c r="F258" s="1" t="s">
        <v>393</v>
      </c>
      <c r="G258" s="1" t="s">
        <v>166</v>
      </c>
      <c r="H258" s="7">
        <v>2016</v>
      </c>
      <c r="I258" s="7">
        <v>7.9530000000000003</v>
      </c>
    </row>
    <row r="259" spans="1:9" x14ac:dyDescent="0.35">
      <c r="A259" s="1" t="s">
        <v>32</v>
      </c>
      <c r="B259" s="1" t="s">
        <v>33</v>
      </c>
      <c r="C259" s="7">
        <v>2017</v>
      </c>
      <c r="D259" s="7" t="s">
        <v>35</v>
      </c>
      <c r="E259" s="1" t="s">
        <v>396</v>
      </c>
      <c r="F259" s="1" t="s">
        <v>393</v>
      </c>
      <c r="G259" s="1" t="s">
        <v>397</v>
      </c>
      <c r="H259" s="7">
        <v>2012</v>
      </c>
      <c r="I259" s="7">
        <v>1.9990000000000001</v>
      </c>
    </row>
    <row r="260" spans="1:9" x14ac:dyDescent="0.35">
      <c r="A260" s="1" t="s">
        <v>32</v>
      </c>
      <c r="B260" s="1" t="s">
        <v>33</v>
      </c>
      <c r="C260" s="7">
        <v>2017</v>
      </c>
      <c r="D260" s="7" t="s">
        <v>35</v>
      </c>
      <c r="E260" s="1" t="s">
        <v>396</v>
      </c>
      <c r="F260" s="1" t="s">
        <v>393</v>
      </c>
      <c r="G260" s="1" t="s">
        <v>397</v>
      </c>
      <c r="H260" s="7">
        <v>2013</v>
      </c>
      <c r="I260" s="7">
        <v>1.946</v>
      </c>
    </row>
    <row r="261" spans="1:9" x14ac:dyDescent="0.35">
      <c r="A261" s="1" t="s">
        <v>32</v>
      </c>
      <c r="B261" s="1" t="s">
        <v>33</v>
      </c>
      <c r="C261" s="7">
        <v>2017</v>
      </c>
      <c r="D261" s="7" t="s">
        <v>35</v>
      </c>
      <c r="E261" s="1" t="s">
        <v>396</v>
      </c>
      <c r="F261" s="1" t="s">
        <v>393</v>
      </c>
      <c r="G261" s="1" t="s">
        <v>397</v>
      </c>
      <c r="H261" s="7">
        <v>2014</v>
      </c>
      <c r="I261" s="7">
        <v>1.865</v>
      </c>
    </row>
    <row r="262" spans="1:9" x14ac:dyDescent="0.35">
      <c r="A262" s="1" t="s">
        <v>32</v>
      </c>
      <c r="B262" s="1" t="s">
        <v>33</v>
      </c>
      <c r="C262" s="7">
        <v>2017</v>
      </c>
      <c r="D262" s="7" t="s">
        <v>35</v>
      </c>
      <c r="E262" s="1" t="s">
        <v>396</v>
      </c>
      <c r="F262" s="1" t="s">
        <v>393</v>
      </c>
      <c r="G262" s="1" t="s">
        <v>397</v>
      </c>
      <c r="H262" s="7">
        <v>2015</v>
      </c>
      <c r="I262" s="7">
        <v>1.7649999999999999</v>
      </c>
    </row>
    <row r="263" spans="1:9" x14ac:dyDescent="0.35">
      <c r="A263" s="1" t="s">
        <v>32</v>
      </c>
      <c r="B263" s="1" t="s">
        <v>33</v>
      </c>
      <c r="C263" s="7">
        <v>2017</v>
      </c>
      <c r="D263" s="7" t="s">
        <v>35</v>
      </c>
      <c r="E263" s="1" t="s">
        <v>396</v>
      </c>
      <c r="F263" s="1" t="s">
        <v>393</v>
      </c>
      <c r="G263" s="1" t="s">
        <v>397</v>
      </c>
      <c r="H263" s="7">
        <v>2016</v>
      </c>
      <c r="I263" s="7">
        <v>1.6779999999999999</v>
      </c>
    </row>
    <row r="264" spans="1:9" x14ac:dyDescent="0.35">
      <c r="A264" s="1" t="s">
        <v>32</v>
      </c>
      <c r="B264" s="1" t="s">
        <v>33</v>
      </c>
      <c r="C264" s="7">
        <v>2017</v>
      </c>
      <c r="D264" s="7" t="s">
        <v>35</v>
      </c>
      <c r="E264" s="1" t="s">
        <v>396</v>
      </c>
      <c r="F264" s="1" t="s">
        <v>393</v>
      </c>
      <c r="G264" s="1" t="s">
        <v>322</v>
      </c>
      <c r="H264" s="7">
        <v>2012</v>
      </c>
      <c r="I264" s="7">
        <v>0.60499999999999998</v>
      </c>
    </row>
    <row r="265" spans="1:9" x14ac:dyDescent="0.35">
      <c r="A265" s="1" t="s">
        <v>32</v>
      </c>
      <c r="B265" s="1" t="s">
        <v>33</v>
      </c>
      <c r="C265" s="7">
        <v>2017</v>
      </c>
      <c r="D265" s="7" t="s">
        <v>35</v>
      </c>
      <c r="E265" s="1" t="s">
        <v>396</v>
      </c>
      <c r="F265" s="1" t="s">
        <v>393</v>
      </c>
      <c r="G265" s="1" t="s">
        <v>322</v>
      </c>
      <c r="H265" s="7">
        <v>2013</v>
      </c>
      <c r="I265" s="7">
        <v>0.57999999999999996</v>
      </c>
    </row>
    <row r="266" spans="1:9" x14ac:dyDescent="0.35">
      <c r="A266" s="1" t="s">
        <v>32</v>
      </c>
      <c r="B266" s="1" t="s">
        <v>33</v>
      </c>
      <c r="C266" s="7">
        <v>2017</v>
      </c>
      <c r="D266" s="7" t="s">
        <v>35</v>
      </c>
      <c r="E266" s="1" t="s">
        <v>396</v>
      </c>
      <c r="F266" s="1" t="s">
        <v>393</v>
      </c>
      <c r="G266" s="1" t="s">
        <v>322</v>
      </c>
      <c r="H266" s="7">
        <v>2014</v>
      </c>
      <c r="I266" s="7">
        <v>0.55600000000000005</v>
      </c>
    </row>
    <row r="267" spans="1:9" x14ac:dyDescent="0.35">
      <c r="A267" s="1" t="s">
        <v>32</v>
      </c>
      <c r="B267" s="1" t="s">
        <v>33</v>
      </c>
      <c r="C267" s="7">
        <v>2017</v>
      </c>
      <c r="D267" s="7" t="s">
        <v>35</v>
      </c>
      <c r="E267" s="1" t="s">
        <v>396</v>
      </c>
      <c r="F267" s="1" t="s">
        <v>393</v>
      </c>
      <c r="G267" s="1" t="s">
        <v>322</v>
      </c>
      <c r="H267" s="7">
        <v>2015</v>
      </c>
      <c r="I267" s="7">
        <v>0.42499999999999999</v>
      </c>
    </row>
    <row r="268" spans="1:9" x14ac:dyDescent="0.35">
      <c r="A268" s="1" t="s">
        <v>32</v>
      </c>
      <c r="B268" s="1" t="s">
        <v>33</v>
      </c>
      <c r="C268" s="7">
        <v>2017</v>
      </c>
      <c r="D268" s="7" t="s">
        <v>35</v>
      </c>
      <c r="E268" s="1" t="s">
        <v>396</v>
      </c>
      <c r="F268" s="1" t="s">
        <v>393</v>
      </c>
      <c r="G268" s="1" t="s">
        <v>322</v>
      </c>
      <c r="H268" s="7">
        <v>2016</v>
      </c>
      <c r="I268" s="7">
        <v>0.53900000000000003</v>
      </c>
    </row>
    <row r="269" spans="1:9" x14ac:dyDescent="0.35">
      <c r="A269" s="1" t="s">
        <v>32</v>
      </c>
      <c r="B269" s="1" t="s">
        <v>33</v>
      </c>
      <c r="C269" s="7">
        <v>2017</v>
      </c>
      <c r="D269" s="7" t="s">
        <v>35</v>
      </c>
      <c r="E269" s="1" t="s">
        <v>396</v>
      </c>
      <c r="F269" s="1" t="s">
        <v>393</v>
      </c>
      <c r="G269" s="1" t="s">
        <v>323</v>
      </c>
      <c r="H269" s="7">
        <v>2012</v>
      </c>
      <c r="I269" s="7">
        <v>0.42799999999999999</v>
      </c>
    </row>
    <row r="270" spans="1:9" x14ac:dyDescent="0.35">
      <c r="A270" s="1" t="s">
        <v>32</v>
      </c>
      <c r="B270" s="1" t="s">
        <v>33</v>
      </c>
      <c r="C270" s="7">
        <v>2017</v>
      </c>
      <c r="D270" s="7" t="s">
        <v>35</v>
      </c>
      <c r="E270" s="1" t="s">
        <v>396</v>
      </c>
      <c r="F270" s="1" t="s">
        <v>393</v>
      </c>
      <c r="G270" s="1" t="s">
        <v>323</v>
      </c>
      <c r="H270" s="7">
        <v>2013</v>
      </c>
      <c r="I270" s="7">
        <v>0.32400000000000001</v>
      </c>
    </row>
    <row r="271" spans="1:9" x14ac:dyDescent="0.35">
      <c r="A271" s="1" t="s">
        <v>32</v>
      </c>
      <c r="B271" s="1" t="s">
        <v>33</v>
      </c>
      <c r="C271" s="7">
        <v>2017</v>
      </c>
      <c r="D271" s="7" t="s">
        <v>35</v>
      </c>
      <c r="E271" s="1" t="s">
        <v>396</v>
      </c>
      <c r="F271" s="1" t="s">
        <v>393</v>
      </c>
      <c r="G271" s="1" t="s">
        <v>323</v>
      </c>
      <c r="H271" s="7">
        <v>2014</v>
      </c>
      <c r="I271" s="7">
        <v>0.28000000000000003</v>
      </c>
    </row>
    <row r="272" spans="1:9" x14ac:dyDescent="0.35">
      <c r="A272" s="1" t="s">
        <v>32</v>
      </c>
      <c r="B272" s="1" t="s">
        <v>33</v>
      </c>
      <c r="C272" s="7">
        <v>2017</v>
      </c>
      <c r="D272" s="7" t="s">
        <v>35</v>
      </c>
      <c r="E272" s="1" t="s">
        <v>396</v>
      </c>
      <c r="F272" s="1" t="s">
        <v>393</v>
      </c>
      <c r="G272" s="1" t="s">
        <v>323</v>
      </c>
      <c r="H272" s="7">
        <v>2015</v>
      </c>
      <c r="I272" s="7">
        <v>0.252</v>
      </c>
    </row>
    <row r="273" spans="1:9" x14ac:dyDescent="0.35">
      <c r="A273" s="1" t="s">
        <v>32</v>
      </c>
      <c r="B273" s="1" t="s">
        <v>33</v>
      </c>
      <c r="C273" s="7">
        <v>2017</v>
      </c>
      <c r="D273" s="7" t="s">
        <v>35</v>
      </c>
      <c r="E273" s="1" t="s">
        <v>396</v>
      </c>
      <c r="F273" s="1" t="s">
        <v>393</v>
      </c>
      <c r="G273" s="1" t="s">
        <v>323</v>
      </c>
      <c r="H273" s="7">
        <v>2016</v>
      </c>
      <c r="I273" s="7">
        <v>0.27700000000000002</v>
      </c>
    </row>
    <row r="274" spans="1:9" x14ac:dyDescent="0.35">
      <c r="A274" s="1" t="s">
        <v>32</v>
      </c>
      <c r="B274" s="1" t="s">
        <v>33</v>
      </c>
      <c r="C274" s="7">
        <v>2017</v>
      </c>
      <c r="D274" s="7" t="s">
        <v>35</v>
      </c>
      <c r="E274" s="1" t="s">
        <v>396</v>
      </c>
      <c r="F274" s="1" t="s">
        <v>393</v>
      </c>
      <c r="G274" s="1" t="s">
        <v>398</v>
      </c>
      <c r="H274" s="7">
        <v>2012</v>
      </c>
      <c r="I274" s="7">
        <v>0.65100000000000002</v>
      </c>
    </row>
    <row r="275" spans="1:9" x14ac:dyDescent="0.35">
      <c r="A275" s="1" t="s">
        <v>32</v>
      </c>
      <c r="B275" s="1" t="s">
        <v>33</v>
      </c>
      <c r="C275" s="7">
        <v>2017</v>
      </c>
      <c r="D275" s="7" t="s">
        <v>35</v>
      </c>
      <c r="E275" s="1" t="s">
        <v>396</v>
      </c>
      <c r="F275" s="1" t="s">
        <v>393</v>
      </c>
      <c r="G275" s="1" t="s">
        <v>398</v>
      </c>
      <c r="H275" s="7">
        <v>2013</v>
      </c>
      <c r="I275" s="7">
        <v>0.79400000000000004</v>
      </c>
    </row>
    <row r="276" spans="1:9" x14ac:dyDescent="0.35">
      <c r="A276" s="1" t="s">
        <v>32</v>
      </c>
      <c r="B276" s="1" t="s">
        <v>33</v>
      </c>
      <c r="C276" s="7">
        <v>2017</v>
      </c>
      <c r="D276" s="7" t="s">
        <v>35</v>
      </c>
      <c r="E276" s="1" t="s">
        <v>396</v>
      </c>
      <c r="F276" s="1" t="s">
        <v>393</v>
      </c>
      <c r="G276" s="1" t="s">
        <v>398</v>
      </c>
      <c r="H276" s="7">
        <v>2014</v>
      </c>
      <c r="I276" s="7">
        <v>1.016</v>
      </c>
    </row>
    <row r="277" spans="1:9" x14ac:dyDescent="0.35">
      <c r="A277" s="1" t="s">
        <v>32</v>
      </c>
      <c r="B277" s="1" t="s">
        <v>33</v>
      </c>
      <c r="C277" s="7">
        <v>2017</v>
      </c>
      <c r="D277" s="7" t="s">
        <v>35</v>
      </c>
      <c r="E277" s="1" t="s">
        <v>396</v>
      </c>
      <c r="F277" s="1" t="s">
        <v>393</v>
      </c>
      <c r="G277" s="1" t="s">
        <v>398</v>
      </c>
      <c r="H277" s="7">
        <v>2015</v>
      </c>
      <c r="I277" s="7">
        <v>1.087</v>
      </c>
    </row>
    <row r="278" spans="1:9" x14ac:dyDescent="0.35">
      <c r="A278" s="1" t="s">
        <v>32</v>
      </c>
      <c r="B278" s="1" t="s">
        <v>33</v>
      </c>
      <c r="C278" s="7">
        <v>2017</v>
      </c>
      <c r="D278" s="7" t="s">
        <v>35</v>
      </c>
      <c r="E278" s="1" t="s">
        <v>396</v>
      </c>
      <c r="F278" s="1" t="s">
        <v>393</v>
      </c>
      <c r="G278" s="1" t="s">
        <v>398</v>
      </c>
      <c r="H278" s="7">
        <v>2016</v>
      </c>
      <c r="I278" s="7">
        <v>1.17</v>
      </c>
    </row>
    <row r="279" spans="1:9" x14ac:dyDescent="0.35">
      <c r="A279" s="1" t="s">
        <v>32</v>
      </c>
      <c r="B279" s="1" t="s">
        <v>33</v>
      </c>
      <c r="C279" s="7">
        <v>2017</v>
      </c>
      <c r="D279" s="7" t="s">
        <v>35</v>
      </c>
      <c r="E279" s="1" t="s">
        <v>396</v>
      </c>
      <c r="F279" s="1" t="s">
        <v>393</v>
      </c>
      <c r="G279" s="1" t="s">
        <v>166</v>
      </c>
      <c r="H279" s="7">
        <v>2012</v>
      </c>
      <c r="I279" s="7">
        <v>3.6829999999999998</v>
      </c>
    </row>
    <row r="280" spans="1:9" x14ac:dyDescent="0.35">
      <c r="A280" s="1" t="s">
        <v>32</v>
      </c>
      <c r="B280" s="1" t="s">
        <v>33</v>
      </c>
      <c r="C280" s="7">
        <v>2017</v>
      </c>
      <c r="D280" s="7" t="s">
        <v>35</v>
      </c>
      <c r="E280" s="1" t="s">
        <v>396</v>
      </c>
      <c r="F280" s="1" t="s">
        <v>393</v>
      </c>
      <c r="G280" s="1" t="s">
        <v>166</v>
      </c>
      <c r="H280" s="7">
        <v>2013</v>
      </c>
      <c r="I280" s="7">
        <v>3.6440000000000001</v>
      </c>
    </row>
    <row r="281" spans="1:9" x14ac:dyDescent="0.35">
      <c r="A281" s="1" t="s">
        <v>32</v>
      </c>
      <c r="B281" s="1" t="s">
        <v>33</v>
      </c>
      <c r="C281" s="7">
        <v>2017</v>
      </c>
      <c r="D281" s="7" t="s">
        <v>35</v>
      </c>
      <c r="E281" s="1" t="s">
        <v>396</v>
      </c>
      <c r="F281" s="1" t="s">
        <v>393</v>
      </c>
      <c r="G281" s="1" t="s">
        <v>166</v>
      </c>
      <c r="H281" s="7">
        <v>2014</v>
      </c>
      <c r="I281" s="7">
        <v>4.2370000000000001</v>
      </c>
    </row>
    <row r="282" spans="1:9" x14ac:dyDescent="0.35">
      <c r="A282" s="1" t="s">
        <v>32</v>
      </c>
      <c r="B282" s="1" t="s">
        <v>33</v>
      </c>
      <c r="C282" s="7">
        <v>2017</v>
      </c>
      <c r="D282" s="7" t="s">
        <v>35</v>
      </c>
      <c r="E282" s="1" t="s">
        <v>396</v>
      </c>
      <c r="F282" s="1" t="s">
        <v>393</v>
      </c>
      <c r="G282" s="1" t="s">
        <v>166</v>
      </c>
      <c r="H282" s="7">
        <v>2015</v>
      </c>
      <c r="I282" s="7">
        <v>3.5289999999999999</v>
      </c>
    </row>
    <row r="283" spans="1:9" x14ac:dyDescent="0.35">
      <c r="A283" s="1" t="s">
        <v>32</v>
      </c>
      <c r="B283" s="1" t="s">
        <v>33</v>
      </c>
      <c r="C283" s="7">
        <v>2017</v>
      </c>
      <c r="D283" s="7" t="s">
        <v>35</v>
      </c>
      <c r="E283" s="1" t="s">
        <v>396</v>
      </c>
      <c r="F283" s="1" t="s">
        <v>393</v>
      </c>
      <c r="G283" s="1" t="s">
        <v>166</v>
      </c>
      <c r="H283" s="7">
        <v>2016</v>
      </c>
      <c r="I283" s="7">
        <v>3.6640000000000001</v>
      </c>
    </row>
    <row r="284" spans="1:9" x14ac:dyDescent="0.35">
      <c r="A284" s="1" t="s">
        <v>32</v>
      </c>
      <c r="B284" s="1" t="s">
        <v>33</v>
      </c>
      <c r="C284" s="7">
        <v>2019</v>
      </c>
      <c r="D284" s="7" t="s">
        <v>35</v>
      </c>
      <c r="E284" s="1" t="s">
        <v>392</v>
      </c>
      <c r="F284" s="1" t="s">
        <v>393</v>
      </c>
      <c r="G284" s="1" t="s">
        <v>166</v>
      </c>
      <c r="H284" s="7">
        <v>2017</v>
      </c>
      <c r="I284" s="7">
        <v>19.95</v>
      </c>
    </row>
    <row r="285" spans="1:9" x14ac:dyDescent="0.35">
      <c r="A285" s="1" t="s">
        <v>32</v>
      </c>
      <c r="B285" s="1" t="s">
        <v>33</v>
      </c>
      <c r="C285" s="7">
        <v>2019</v>
      </c>
      <c r="D285" s="7" t="s">
        <v>35</v>
      </c>
      <c r="E285" s="1" t="s">
        <v>392</v>
      </c>
      <c r="F285" s="1" t="s">
        <v>393</v>
      </c>
      <c r="G285" s="1" t="s">
        <v>166</v>
      </c>
      <c r="H285" s="7">
        <v>2018</v>
      </c>
      <c r="I285" s="7">
        <v>19.95</v>
      </c>
    </row>
    <row r="286" spans="1:9" x14ac:dyDescent="0.35">
      <c r="A286" s="1" t="s">
        <v>32</v>
      </c>
      <c r="B286" s="1" t="s">
        <v>33</v>
      </c>
      <c r="C286" s="7">
        <v>2019</v>
      </c>
      <c r="D286" s="7" t="s">
        <v>35</v>
      </c>
      <c r="E286" s="1" t="s">
        <v>395</v>
      </c>
      <c r="F286" s="1" t="s">
        <v>393</v>
      </c>
      <c r="G286" s="1" t="s">
        <v>166</v>
      </c>
      <c r="H286" s="7">
        <v>2017</v>
      </c>
      <c r="I286" s="7">
        <v>7.9539999999999997</v>
      </c>
    </row>
    <row r="287" spans="1:9" x14ac:dyDescent="0.35">
      <c r="A287" s="1" t="s">
        <v>32</v>
      </c>
      <c r="B287" s="1" t="s">
        <v>33</v>
      </c>
      <c r="C287" s="7">
        <v>2019</v>
      </c>
      <c r="D287" s="7" t="s">
        <v>35</v>
      </c>
      <c r="E287" s="1" t="s">
        <v>395</v>
      </c>
      <c r="F287" s="1" t="s">
        <v>393</v>
      </c>
      <c r="G287" s="1" t="s">
        <v>166</v>
      </c>
      <c r="H287" s="7">
        <v>2018</v>
      </c>
      <c r="I287" s="7">
        <v>8.7940000000000005</v>
      </c>
    </row>
    <row r="288" spans="1:9" x14ac:dyDescent="0.35">
      <c r="A288" s="1" t="s">
        <v>32</v>
      </c>
      <c r="B288" s="1" t="s">
        <v>33</v>
      </c>
      <c r="C288" s="7">
        <v>2019</v>
      </c>
      <c r="D288" s="7" t="s">
        <v>35</v>
      </c>
      <c r="E288" s="1" t="s">
        <v>396</v>
      </c>
      <c r="F288" s="1" t="s">
        <v>393</v>
      </c>
      <c r="G288" s="1" t="s">
        <v>397</v>
      </c>
      <c r="H288" s="7">
        <v>2017</v>
      </c>
      <c r="I288" s="7">
        <v>1.617</v>
      </c>
    </row>
    <row r="289" spans="1:9" x14ac:dyDescent="0.35">
      <c r="A289" s="1" t="s">
        <v>32</v>
      </c>
      <c r="B289" s="1" t="s">
        <v>33</v>
      </c>
      <c r="C289" s="7">
        <v>2019</v>
      </c>
      <c r="D289" s="7" t="s">
        <v>35</v>
      </c>
      <c r="E289" s="1" t="s">
        <v>396</v>
      </c>
      <c r="F289" s="1" t="s">
        <v>393</v>
      </c>
      <c r="G289" s="1" t="s">
        <v>397</v>
      </c>
      <c r="H289" s="7">
        <v>2018</v>
      </c>
      <c r="I289" s="7">
        <v>1.603</v>
      </c>
    </row>
    <row r="290" spans="1:9" x14ac:dyDescent="0.35">
      <c r="A290" s="1" t="s">
        <v>32</v>
      </c>
      <c r="B290" s="1" t="s">
        <v>33</v>
      </c>
      <c r="C290" s="7">
        <v>2019</v>
      </c>
      <c r="D290" s="7" t="s">
        <v>35</v>
      </c>
      <c r="E290" s="1" t="s">
        <v>396</v>
      </c>
      <c r="F290" s="1" t="s">
        <v>393</v>
      </c>
      <c r="G290" s="1" t="s">
        <v>322</v>
      </c>
      <c r="H290" s="7">
        <v>2017</v>
      </c>
      <c r="I290" s="7">
        <v>0.47799999999999998</v>
      </c>
    </row>
    <row r="291" spans="1:9" x14ac:dyDescent="0.35">
      <c r="A291" s="1" t="s">
        <v>32</v>
      </c>
      <c r="B291" s="1" t="s">
        <v>33</v>
      </c>
      <c r="C291" s="7">
        <v>2019</v>
      </c>
      <c r="D291" s="7" t="s">
        <v>35</v>
      </c>
      <c r="E291" s="1" t="s">
        <v>396</v>
      </c>
      <c r="F291" s="1" t="s">
        <v>393</v>
      </c>
      <c r="G291" s="1" t="s">
        <v>322</v>
      </c>
      <c r="H291" s="7">
        <v>2018</v>
      </c>
      <c r="I291" s="7">
        <v>0.499</v>
      </c>
    </row>
    <row r="292" spans="1:9" x14ac:dyDescent="0.35">
      <c r="A292" s="1" t="s">
        <v>32</v>
      </c>
      <c r="B292" s="1" t="s">
        <v>33</v>
      </c>
      <c r="C292" s="7">
        <v>2019</v>
      </c>
      <c r="D292" s="7" t="s">
        <v>35</v>
      </c>
      <c r="E292" s="1" t="s">
        <v>396</v>
      </c>
      <c r="F292" s="1" t="s">
        <v>393</v>
      </c>
      <c r="G292" s="1" t="s">
        <v>323</v>
      </c>
      <c r="H292" s="7">
        <v>2017</v>
      </c>
      <c r="I292" s="7">
        <v>0.24299999999999999</v>
      </c>
    </row>
    <row r="293" spans="1:9" x14ac:dyDescent="0.35">
      <c r="A293" s="1" t="s">
        <v>32</v>
      </c>
      <c r="B293" s="1" t="s">
        <v>33</v>
      </c>
      <c r="C293" s="7">
        <v>2019</v>
      </c>
      <c r="D293" s="7" t="s">
        <v>35</v>
      </c>
      <c r="E293" s="1" t="s">
        <v>396</v>
      </c>
      <c r="F293" s="1" t="s">
        <v>393</v>
      </c>
      <c r="G293" s="1" t="s">
        <v>323</v>
      </c>
      <c r="H293" s="7">
        <v>2018</v>
      </c>
      <c r="I293" s="7">
        <v>0.26500000000000001</v>
      </c>
    </row>
    <row r="294" spans="1:9" x14ac:dyDescent="0.35">
      <c r="A294" s="1" t="s">
        <v>32</v>
      </c>
      <c r="B294" s="1" t="s">
        <v>33</v>
      </c>
      <c r="C294" s="7">
        <v>2019</v>
      </c>
      <c r="D294" s="7" t="s">
        <v>35</v>
      </c>
      <c r="E294" s="1" t="s">
        <v>396</v>
      </c>
      <c r="F294" s="1" t="s">
        <v>393</v>
      </c>
      <c r="G294" s="1" t="s">
        <v>398</v>
      </c>
      <c r="H294" s="7">
        <v>2017</v>
      </c>
      <c r="I294" s="7">
        <v>1.083</v>
      </c>
    </row>
    <row r="295" spans="1:9" x14ac:dyDescent="0.35">
      <c r="A295" s="1" t="s">
        <v>32</v>
      </c>
      <c r="B295" s="1" t="s">
        <v>33</v>
      </c>
      <c r="C295" s="7">
        <v>2019</v>
      </c>
      <c r="D295" s="7" t="s">
        <v>35</v>
      </c>
      <c r="E295" s="1" t="s">
        <v>396</v>
      </c>
      <c r="F295" s="1" t="s">
        <v>393</v>
      </c>
      <c r="G295" s="1" t="s">
        <v>398</v>
      </c>
      <c r="H295" s="7">
        <v>2018</v>
      </c>
      <c r="I295" s="7">
        <v>1.1819999999999999</v>
      </c>
    </row>
    <row r="296" spans="1:9" x14ac:dyDescent="0.35">
      <c r="A296" s="1" t="s">
        <v>32</v>
      </c>
      <c r="B296" s="1" t="s">
        <v>33</v>
      </c>
      <c r="C296" s="7">
        <v>2019</v>
      </c>
      <c r="D296" s="7" t="s">
        <v>35</v>
      </c>
      <c r="E296" s="1" t="s">
        <v>396</v>
      </c>
      <c r="F296" s="1" t="s">
        <v>393</v>
      </c>
      <c r="G296" s="1" t="s">
        <v>166</v>
      </c>
      <c r="H296" s="7">
        <v>2017</v>
      </c>
      <c r="I296" s="7">
        <v>3.4209999999999998</v>
      </c>
    </row>
    <row r="297" spans="1:9" x14ac:dyDescent="0.35">
      <c r="A297" s="1" t="s">
        <v>32</v>
      </c>
      <c r="B297" s="1" t="s">
        <v>33</v>
      </c>
      <c r="C297" s="7">
        <v>2019</v>
      </c>
      <c r="D297" s="7" t="s">
        <v>35</v>
      </c>
      <c r="E297" s="1" t="s">
        <v>396</v>
      </c>
      <c r="F297" s="1" t="s">
        <v>393</v>
      </c>
      <c r="G297" s="1" t="s">
        <v>166</v>
      </c>
      <c r="H297" s="7">
        <v>2018</v>
      </c>
      <c r="I297" s="7">
        <v>3.5489999999999999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P371"/>
  <sheetViews>
    <sheetView topLeftCell="D1" workbookViewId="0">
      <pane ySplit="1" topLeftCell="A353" activePane="bottomLeft" state="frozen"/>
      <selection pane="bottomLeft" activeCell="D367" sqref="D367"/>
    </sheetView>
  </sheetViews>
  <sheetFormatPr defaultColWidth="8.81640625" defaultRowHeight="14.5" x14ac:dyDescent="0.35"/>
  <cols>
    <col min="1" max="1" width="10.1796875" style="1" bestFit="1" customWidth="1"/>
    <col min="2" max="7" width="8.81640625" style="1"/>
    <col min="8" max="8" width="11.81640625" style="1" customWidth="1"/>
    <col min="9" max="9" width="15.54296875" style="1" customWidth="1"/>
    <col min="10" max="12" width="8.81640625" style="1"/>
    <col min="13" max="13" width="13.81640625" style="1" customWidth="1"/>
    <col min="14" max="16384" width="8.81640625" style="1"/>
  </cols>
  <sheetData>
    <row r="1" spans="1:16" s="6" customFormat="1" x14ac:dyDescent="0.35">
      <c r="A1" s="5" t="s">
        <v>1</v>
      </c>
      <c r="B1" s="5" t="s">
        <v>14</v>
      </c>
      <c r="C1" s="5" t="s">
        <v>15</v>
      </c>
      <c r="D1" s="5" t="s">
        <v>403</v>
      </c>
      <c r="E1" s="5" t="s">
        <v>404</v>
      </c>
      <c r="F1" s="5" t="s">
        <v>16</v>
      </c>
      <c r="G1" s="5" t="s">
        <v>405</v>
      </c>
      <c r="H1" s="5" t="s">
        <v>406</v>
      </c>
      <c r="I1" s="5" t="s">
        <v>407</v>
      </c>
      <c r="J1" s="6" t="s">
        <v>317</v>
      </c>
      <c r="K1" s="6" t="s">
        <v>408</v>
      </c>
      <c r="L1" s="6" t="s">
        <v>409</v>
      </c>
      <c r="M1" s="6" t="s">
        <v>410</v>
      </c>
      <c r="N1" s="6" t="s">
        <v>411</v>
      </c>
      <c r="O1" s="6" t="s">
        <v>412</v>
      </c>
      <c r="P1" s="6" t="s">
        <v>31</v>
      </c>
    </row>
    <row r="2" spans="1:16" x14ac:dyDescent="0.35">
      <c r="A2" s="1" t="s">
        <v>32</v>
      </c>
      <c r="B2" s="1" t="s">
        <v>33</v>
      </c>
      <c r="C2" s="1">
        <v>1992</v>
      </c>
      <c r="D2" s="1">
        <v>1992</v>
      </c>
      <c r="E2" s="1">
        <v>1991</v>
      </c>
      <c r="F2" s="1" t="s">
        <v>35</v>
      </c>
      <c r="G2" s="1" t="s">
        <v>413</v>
      </c>
      <c r="H2" s="1" t="s">
        <v>414</v>
      </c>
      <c r="I2" s="1" t="s">
        <v>415</v>
      </c>
      <c r="J2" s="35">
        <f>5/8</f>
        <v>0.625</v>
      </c>
      <c r="K2" s="1" t="s">
        <v>416</v>
      </c>
      <c r="M2" s="1" t="s">
        <v>327</v>
      </c>
      <c r="N2" s="1">
        <v>12.72</v>
      </c>
      <c r="O2" s="1" t="s">
        <v>417</v>
      </c>
    </row>
    <row r="3" spans="1:16" x14ac:dyDescent="0.35">
      <c r="A3" s="1" t="s">
        <v>32</v>
      </c>
      <c r="B3" s="1" t="s">
        <v>33</v>
      </c>
      <c r="C3" s="1">
        <v>1992</v>
      </c>
      <c r="D3" s="1">
        <v>1992</v>
      </c>
      <c r="E3" s="1">
        <v>1991</v>
      </c>
      <c r="F3" s="1" t="s">
        <v>35</v>
      </c>
      <c r="G3" s="1" t="s">
        <v>413</v>
      </c>
      <c r="H3" s="1" t="s">
        <v>414</v>
      </c>
      <c r="I3" s="1" t="s">
        <v>415</v>
      </c>
      <c r="J3" s="35">
        <v>0.75</v>
      </c>
      <c r="K3" s="1" t="s">
        <v>416</v>
      </c>
      <c r="M3" s="1" t="s">
        <v>327</v>
      </c>
      <c r="N3" s="1">
        <v>37.83</v>
      </c>
      <c r="O3" s="1" t="s">
        <v>417</v>
      </c>
    </row>
    <row r="4" spans="1:16" x14ac:dyDescent="0.35">
      <c r="A4" s="1" t="s">
        <v>32</v>
      </c>
      <c r="B4" s="1" t="s">
        <v>33</v>
      </c>
      <c r="C4" s="1">
        <v>1992</v>
      </c>
      <c r="D4" s="1">
        <v>1992</v>
      </c>
      <c r="E4" s="1">
        <v>1991</v>
      </c>
      <c r="F4" s="1" t="s">
        <v>35</v>
      </c>
      <c r="G4" s="1" t="s">
        <v>413</v>
      </c>
      <c r="H4" s="1" t="s">
        <v>414</v>
      </c>
      <c r="I4" s="1" t="s">
        <v>415</v>
      </c>
      <c r="J4" s="1">
        <v>1</v>
      </c>
      <c r="K4" s="1" t="s">
        <v>416</v>
      </c>
      <c r="M4" s="1" t="s">
        <v>327</v>
      </c>
      <c r="N4" s="1">
        <v>56.62</v>
      </c>
      <c r="O4" s="1" t="s">
        <v>417</v>
      </c>
    </row>
    <row r="5" spans="1:16" x14ac:dyDescent="0.35">
      <c r="A5" s="1" t="s">
        <v>32</v>
      </c>
      <c r="B5" s="1" t="s">
        <v>33</v>
      </c>
      <c r="C5" s="1">
        <v>1992</v>
      </c>
      <c r="D5" s="1">
        <v>1992</v>
      </c>
      <c r="E5" s="1">
        <v>1991</v>
      </c>
      <c r="F5" s="1" t="s">
        <v>35</v>
      </c>
      <c r="G5" s="1" t="s">
        <v>413</v>
      </c>
      <c r="H5" s="1" t="s">
        <v>414</v>
      </c>
      <c r="I5" s="1" t="s">
        <v>415</v>
      </c>
      <c r="J5" s="1">
        <v>1.5</v>
      </c>
      <c r="K5" s="1" t="s">
        <v>416</v>
      </c>
      <c r="M5" s="1" t="s">
        <v>327</v>
      </c>
      <c r="N5" s="1">
        <v>103.86</v>
      </c>
      <c r="O5" s="1" t="s">
        <v>417</v>
      </c>
    </row>
    <row r="6" spans="1:16" x14ac:dyDescent="0.35">
      <c r="A6" s="1" t="s">
        <v>32</v>
      </c>
      <c r="B6" s="1" t="s">
        <v>33</v>
      </c>
      <c r="C6" s="1">
        <v>1992</v>
      </c>
      <c r="D6" s="1">
        <v>1992</v>
      </c>
      <c r="E6" s="1">
        <v>1991</v>
      </c>
      <c r="F6" s="1" t="s">
        <v>35</v>
      </c>
      <c r="G6" s="1" t="s">
        <v>413</v>
      </c>
      <c r="H6" s="1" t="s">
        <v>414</v>
      </c>
      <c r="I6" s="1" t="s">
        <v>415</v>
      </c>
      <c r="J6" s="1">
        <v>2</v>
      </c>
      <c r="K6" s="1" t="s">
        <v>416</v>
      </c>
      <c r="M6" s="1" t="s">
        <v>327</v>
      </c>
      <c r="N6" s="1">
        <v>165.2</v>
      </c>
      <c r="O6" s="1" t="s">
        <v>417</v>
      </c>
    </row>
    <row r="7" spans="1:16" x14ac:dyDescent="0.35">
      <c r="A7" s="1" t="s">
        <v>32</v>
      </c>
      <c r="B7" s="1" t="s">
        <v>33</v>
      </c>
      <c r="C7" s="1">
        <v>1992</v>
      </c>
      <c r="D7" s="1">
        <v>1992</v>
      </c>
      <c r="E7" s="1">
        <v>1991</v>
      </c>
      <c r="F7" s="1" t="s">
        <v>35</v>
      </c>
      <c r="G7" s="1" t="s">
        <v>413</v>
      </c>
      <c r="H7" s="1" t="s">
        <v>414</v>
      </c>
      <c r="I7" s="1" t="s">
        <v>415</v>
      </c>
      <c r="J7" s="1">
        <v>4</v>
      </c>
      <c r="K7" s="1" t="s">
        <v>416</v>
      </c>
      <c r="M7" s="1" t="s">
        <v>327</v>
      </c>
      <c r="N7" s="1">
        <v>708.63</v>
      </c>
      <c r="O7" s="1" t="s">
        <v>417</v>
      </c>
    </row>
    <row r="8" spans="1:16" x14ac:dyDescent="0.35">
      <c r="A8" s="1" t="s">
        <v>32</v>
      </c>
      <c r="B8" s="1" t="s">
        <v>33</v>
      </c>
      <c r="C8" s="1">
        <v>1992</v>
      </c>
      <c r="D8" s="1">
        <v>1992</v>
      </c>
      <c r="E8" s="1">
        <v>1991</v>
      </c>
      <c r="F8" s="1" t="s">
        <v>35</v>
      </c>
      <c r="G8" s="1" t="s">
        <v>413</v>
      </c>
      <c r="H8" s="1" t="s">
        <v>414</v>
      </c>
      <c r="I8" s="1" t="s">
        <v>415</v>
      </c>
      <c r="J8" s="1">
        <v>6</v>
      </c>
      <c r="K8" s="1" t="s">
        <v>416</v>
      </c>
      <c r="M8" s="1" t="s">
        <v>327</v>
      </c>
      <c r="N8" s="1">
        <v>1606.18</v>
      </c>
      <c r="O8" s="1" t="s">
        <v>417</v>
      </c>
    </row>
    <row r="9" spans="1:16" x14ac:dyDescent="0.35">
      <c r="A9" s="1" t="s">
        <v>32</v>
      </c>
      <c r="B9" s="1" t="s">
        <v>33</v>
      </c>
      <c r="C9" s="1">
        <v>1992</v>
      </c>
      <c r="D9" s="1">
        <v>1992</v>
      </c>
      <c r="E9" s="1">
        <v>1991</v>
      </c>
      <c r="F9" s="1" t="s">
        <v>35</v>
      </c>
      <c r="G9" s="1" t="s">
        <v>413</v>
      </c>
      <c r="H9" s="1" t="s">
        <v>414</v>
      </c>
      <c r="I9" s="1" t="s">
        <v>415</v>
      </c>
      <c r="J9" s="35">
        <f>5/8</f>
        <v>0.625</v>
      </c>
      <c r="K9" s="1" t="s">
        <v>416</v>
      </c>
      <c r="M9" s="1" t="s">
        <v>328</v>
      </c>
      <c r="N9" s="1">
        <v>15.24</v>
      </c>
      <c r="O9" s="1" t="s">
        <v>417</v>
      </c>
    </row>
    <row r="10" spans="1:16" x14ac:dyDescent="0.35">
      <c r="A10" s="1" t="s">
        <v>32</v>
      </c>
      <c r="B10" s="1" t="s">
        <v>33</v>
      </c>
      <c r="C10" s="1">
        <v>1992</v>
      </c>
      <c r="D10" s="1">
        <v>1992</v>
      </c>
      <c r="E10" s="1">
        <v>1991</v>
      </c>
      <c r="F10" s="1" t="s">
        <v>35</v>
      </c>
      <c r="G10" s="1" t="s">
        <v>413</v>
      </c>
      <c r="H10" s="1" t="s">
        <v>414</v>
      </c>
      <c r="I10" s="1" t="s">
        <v>415</v>
      </c>
      <c r="J10" s="35">
        <v>0.75</v>
      </c>
      <c r="K10" s="1" t="s">
        <v>416</v>
      </c>
      <c r="M10" s="1" t="s">
        <v>328</v>
      </c>
      <c r="N10" s="1">
        <v>37.83</v>
      </c>
      <c r="O10" s="1" t="s">
        <v>417</v>
      </c>
    </row>
    <row r="11" spans="1:16" x14ac:dyDescent="0.35">
      <c r="A11" s="1" t="s">
        <v>32</v>
      </c>
      <c r="B11" s="1" t="s">
        <v>33</v>
      </c>
      <c r="C11" s="1">
        <v>1992</v>
      </c>
      <c r="D11" s="1">
        <v>1992</v>
      </c>
      <c r="E11" s="1">
        <v>1991</v>
      </c>
      <c r="F11" s="1" t="s">
        <v>35</v>
      </c>
      <c r="G11" s="1" t="s">
        <v>413</v>
      </c>
      <c r="H11" s="1" t="s">
        <v>414</v>
      </c>
      <c r="I11" s="1" t="s">
        <v>415</v>
      </c>
      <c r="J11" s="1">
        <v>1</v>
      </c>
      <c r="K11" s="1" t="s">
        <v>416</v>
      </c>
      <c r="M11" s="1" t="s">
        <v>328</v>
      </c>
      <c r="N11" s="1">
        <v>56.62</v>
      </c>
      <c r="O11" s="1" t="s">
        <v>417</v>
      </c>
    </row>
    <row r="12" spans="1:16" x14ac:dyDescent="0.35">
      <c r="A12" s="1" t="s">
        <v>32</v>
      </c>
      <c r="B12" s="1" t="s">
        <v>33</v>
      </c>
      <c r="C12" s="1">
        <v>1992</v>
      </c>
      <c r="D12" s="1">
        <v>1992</v>
      </c>
      <c r="E12" s="1">
        <v>1991</v>
      </c>
      <c r="F12" s="1" t="s">
        <v>35</v>
      </c>
      <c r="G12" s="1" t="s">
        <v>413</v>
      </c>
      <c r="H12" s="1" t="s">
        <v>414</v>
      </c>
      <c r="I12" s="1" t="s">
        <v>415</v>
      </c>
      <c r="J12" s="1">
        <v>1.5</v>
      </c>
      <c r="K12" s="1" t="s">
        <v>416</v>
      </c>
      <c r="M12" s="1" t="s">
        <v>328</v>
      </c>
      <c r="N12" s="1">
        <v>103.86</v>
      </c>
      <c r="O12" s="1" t="s">
        <v>417</v>
      </c>
    </row>
    <row r="13" spans="1:16" x14ac:dyDescent="0.35">
      <c r="A13" s="1" t="s">
        <v>32</v>
      </c>
      <c r="B13" s="1" t="s">
        <v>33</v>
      </c>
      <c r="C13" s="1">
        <v>1992</v>
      </c>
      <c r="D13" s="1">
        <v>1992</v>
      </c>
      <c r="E13" s="1">
        <v>1991</v>
      </c>
      <c r="F13" s="1" t="s">
        <v>35</v>
      </c>
      <c r="G13" s="1" t="s">
        <v>413</v>
      </c>
      <c r="H13" s="1" t="s">
        <v>414</v>
      </c>
      <c r="I13" s="1" t="s">
        <v>415</v>
      </c>
      <c r="J13" s="1">
        <v>2</v>
      </c>
      <c r="K13" s="1" t="s">
        <v>416</v>
      </c>
      <c r="M13" s="1" t="s">
        <v>328</v>
      </c>
      <c r="N13" s="1">
        <v>165.2</v>
      </c>
      <c r="O13" s="1" t="s">
        <v>417</v>
      </c>
    </row>
    <row r="14" spans="1:16" x14ac:dyDescent="0.35">
      <c r="A14" s="1" t="s">
        <v>32</v>
      </c>
      <c r="B14" s="1" t="s">
        <v>33</v>
      </c>
      <c r="C14" s="1">
        <v>1992</v>
      </c>
      <c r="D14" s="1">
        <v>1992</v>
      </c>
      <c r="E14" s="1">
        <v>1991</v>
      </c>
      <c r="F14" s="1" t="s">
        <v>35</v>
      </c>
      <c r="G14" s="1" t="s">
        <v>413</v>
      </c>
      <c r="H14" s="1" t="s">
        <v>414</v>
      </c>
      <c r="I14" s="1" t="s">
        <v>415</v>
      </c>
      <c r="J14" s="1">
        <v>4</v>
      </c>
      <c r="K14" s="1" t="s">
        <v>416</v>
      </c>
      <c r="M14" s="1" t="s">
        <v>328</v>
      </c>
      <c r="N14" s="1">
        <v>708.63</v>
      </c>
      <c r="O14" s="1" t="s">
        <v>417</v>
      </c>
    </row>
    <row r="15" spans="1:16" x14ac:dyDescent="0.35">
      <c r="A15" s="1" t="s">
        <v>32</v>
      </c>
      <c r="B15" s="1" t="s">
        <v>33</v>
      </c>
      <c r="C15" s="1">
        <v>1992</v>
      </c>
      <c r="D15" s="1">
        <v>1992</v>
      </c>
      <c r="E15" s="1">
        <v>1991</v>
      </c>
      <c r="F15" s="1" t="s">
        <v>35</v>
      </c>
      <c r="G15" s="1" t="s">
        <v>413</v>
      </c>
      <c r="H15" s="1" t="s">
        <v>414</v>
      </c>
      <c r="I15" s="1" t="s">
        <v>415</v>
      </c>
      <c r="J15" s="1">
        <v>6</v>
      </c>
      <c r="K15" s="1" t="s">
        <v>416</v>
      </c>
      <c r="M15" s="1" t="s">
        <v>328</v>
      </c>
      <c r="N15" s="1">
        <v>1606.18</v>
      </c>
      <c r="O15" s="1" t="s">
        <v>417</v>
      </c>
    </row>
    <row r="16" spans="1:16" x14ac:dyDescent="0.35">
      <c r="A16" s="1" t="s">
        <v>32</v>
      </c>
      <c r="B16" s="1" t="s">
        <v>33</v>
      </c>
      <c r="C16" s="1">
        <v>1992</v>
      </c>
      <c r="D16" s="1">
        <v>1992</v>
      </c>
      <c r="E16" s="1">
        <v>1991</v>
      </c>
      <c r="F16" s="1" t="s">
        <v>35</v>
      </c>
      <c r="G16" s="1" t="s">
        <v>413</v>
      </c>
      <c r="H16" s="1" t="s">
        <v>418</v>
      </c>
      <c r="I16" s="1" t="s">
        <v>419</v>
      </c>
      <c r="J16" s="1">
        <v>3000</v>
      </c>
      <c r="K16" s="1" t="s">
        <v>420</v>
      </c>
      <c r="M16" s="1" t="s">
        <v>327</v>
      </c>
      <c r="N16" s="1">
        <v>6.36</v>
      </c>
      <c r="O16" s="1" t="s">
        <v>421</v>
      </c>
    </row>
    <row r="17" spans="1:15" x14ac:dyDescent="0.35">
      <c r="A17" s="1" t="s">
        <v>32</v>
      </c>
      <c r="B17" s="1" t="s">
        <v>33</v>
      </c>
      <c r="C17" s="1">
        <v>1992</v>
      </c>
      <c r="D17" s="1">
        <v>1992</v>
      </c>
      <c r="E17" s="1">
        <v>1991</v>
      </c>
      <c r="F17" s="1" t="s">
        <v>35</v>
      </c>
      <c r="G17" s="1" t="s">
        <v>413</v>
      </c>
      <c r="H17" s="1" t="s">
        <v>418</v>
      </c>
      <c r="I17" s="1" t="s">
        <v>419</v>
      </c>
      <c r="J17" s="1">
        <f>J16+3000</f>
        <v>6000</v>
      </c>
      <c r="K17" s="1" t="s">
        <v>420</v>
      </c>
      <c r="M17" s="1" t="s">
        <v>327</v>
      </c>
      <c r="N17" s="1">
        <v>5.5</v>
      </c>
      <c r="O17" s="1" t="s">
        <v>421</v>
      </c>
    </row>
    <row r="18" spans="1:15" x14ac:dyDescent="0.35">
      <c r="A18" s="1" t="s">
        <v>32</v>
      </c>
      <c r="B18" s="1" t="s">
        <v>33</v>
      </c>
      <c r="C18" s="1">
        <v>1992</v>
      </c>
      <c r="D18" s="1">
        <v>1992</v>
      </c>
      <c r="E18" s="1">
        <v>1991</v>
      </c>
      <c r="F18" s="1" t="s">
        <v>35</v>
      </c>
      <c r="G18" s="1" t="s">
        <v>413</v>
      </c>
      <c r="H18" s="1" t="s">
        <v>418</v>
      </c>
      <c r="I18" s="1" t="s">
        <v>419</v>
      </c>
      <c r="J18" s="1">
        <f>J17+14000</f>
        <v>20000</v>
      </c>
      <c r="K18" s="1" t="s">
        <v>420</v>
      </c>
      <c r="M18" s="1" t="s">
        <v>327</v>
      </c>
      <c r="N18" s="1">
        <v>4.49</v>
      </c>
      <c r="O18" s="1" t="s">
        <v>421</v>
      </c>
    </row>
    <row r="19" spans="1:15" x14ac:dyDescent="0.35">
      <c r="A19" s="1" t="s">
        <v>32</v>
      </c>
      <c r="B19" s="1" t="s">
        <v>33</v>
      </c>
      <c r="C19" s="1">
        <v>1992</v>
      </c>
      <c r="D19" s="1">
        <v>1992</v>
      </c>
      <c r="E19" s="1">
        <v>1991</v>
      </c>
      <c r="F19" s="1" t="s">
        <v>35</v>
      </c>
      <c r="G19" s="1" t="s">
        <v>413</v>
      </c>
      <c r="H19" s="1" t="s">
        <v>418</v>
      </c>
      <c r="I19" s="1" t="s">
        <v>419</v>
      </c>
      <c r="J19" s="1">
        <f>J18+80000</f>
        <v>100000</v>
      </c>
      <c r="K19" s="1" t="s">
        <v>420</v>
      </c>
      <c r="M19" s="1" t="s">
        <v>327</v>
      </c>
      <c r="N19" s="1">
        <v>3.08</v>
      </c>
      <c r="O19" s="1" t="s">
        <v>421</v>
      </c>
    </row>
    <row r="20" spans="1:15" x14ac:dyDescent="0.35">
      <c r="A20" s="1" t="s">
        <v>32</v>
      </c>
      <c r="B20" s="1" t="s">
        <v>33</v>
      </c>
      <c r="C20" s="1">
        <v>1992</v>
      </c>
      <c r="D20" s="1">
        <v>1992</v>
      </c>
      <c r="E20" s="1">
        <v>1991</v>
      </c>
      <c r="F20" s="1" t="s">
        <v>35</v>
      </c>
      <c r="G20" s="1" t="s">
        <v>413</v>
      </c>
      <c r="H20" s="1" t="s">
        <v>418</v>
      </c>
      <c r="I20" s="1" t="s">
        <v>419</v>
      </c>
      <c r="J20" s="1">
        <v>200000</v>
      </c>
      <c r="K20" s="1" t="s">
        <v>420</v>
      </c>
      <c r="M20" s="1" t="s">
        <v>327</v>
      </c>
      <c r="N20" s="1">
        <v>1.99</v>
      </c>
      <c r="O20" s="1" t="s">
        <v>421</v>
      </c>
    </row>
    <row r="21" spans="1:15" x14ac:dyDescent="0.35">
      <c r="A21" s="1" t="s">
        <v>32</v>
      </c>
      <c r="B21" s="1" t="s">
        <v>33</v>
      </c>
      <c r="C21" s="1">
        <v>1992</v>
      </c>
      <c r="D21" s="1">
        <v>1992</v>
      </c>
      <c r="E21" s="1">
        <v>1991</v>
      </c>
      <c r="F21" s="1" t="s">
        <v>35</v>
      </c>
      <c r="G21" s="1" t="s">
        <v>413</v>
      </c>
      <c r="H21" s="1" t="s">
        <v>418</v>
      </c>
      <c r="I21" s="1" t="s">
        <v>419</v>
      </c>
      <c r="J21" s="1">
        <v>300000</v>
      </c>
      <c r="K21" s="1" t="s">
        <v>420</v>
      </c>
      <c r="M21" s="1" t="s">
        <v>327</v>
      </c>
      <c r="N21" s="1">
        <v>1.44</v>
      </c>
      <c r="O21" s="1" t="s">
        <v>421</v>
      </c>
    </row>
    <row r="22" spans="1:15" x14ac:dyDescent="0.35">
      <c r="A22" s="1" t="s">
        <v>32</v>
      </c>
      <c r="B22" s="1" t="s">
        <v>33</v>
      </c>
      <c r="C22" s="1">
        <v>1992</v>
      </c>
      <c r="D22" s="1">
        <v>1992</v>
      </c>
      <c r="E22" s="1">
        <v>1991</v>
      </c>
      <c r="F22" s="1" t="s">
        <v>35</v>
      </c>
      <c r="G22" s="1" t="s">
        <v>413</v>
      </c>
      <c r="H22" s="1" t="s">
        <v>418</v>
      </c>
      <c r="I22" s="1" t="s">
        <v>419</v>
      </c>
      <c r="J22" s="1" t="s">
        <v>422</v>
      </c>
      <c r="K22" s="1" t="s">
        <v>420</v>
      </c>
      <c r="M22" s="1" t="s">
        <v>327</v>
      </c>
      <c r="N22" s="1">
        <v>0.94</v>
      </c>
      <c r="O22" s="1" t="s">
        <v>421</v>
      </c>
    </row>
    <row r="23" spans="1:15" x14ac:dyDescent="0.35">
      <c r="A23" s="1" t="s">
        <v>32</v>
      </c>
      <c r="B23" s="1" t="s">
        <v>33</v>
      </c>
      <c r="C23" s="1">
        <v>1992</v>
      </c>
      <c r="D23" s="1">
        <v>1992</v>
      </c>
      <c r="E23" s="1">
        <v>1991</v>
      </c>
      <c r="F23" s="1" t="s">
        <v>35</v>
      </c>
      <c r="G23" s="1" t="s">
        <v>413</v>
      </c>
      <c r="H23" s="1" t="s">
        <v>418</v>
      </c>
      <c r="I23" s="1" t="s">
        <v>419</v>
      </c>
      <c r="J23" s="1">
        <v>3000</v>
      </c>
      <c r="K23" s="1" t="s">
        <v>420</v>
      </c>
      <c r="M23" s="1" t="s">
        <v>328</v>
      </c>
      <c r="N23" s="1">
        <v>7.62</v>
      </c>
      <c r="O23" s="1" t="s">
        <v>421</v>
      </c>
    </row>
    <row r="24" spans="1:15" x14ac:dyDescent="0.35">
      <c r="A24" s="1" t="s">
        <v>32</v>
      </c>
      <c r="B24" s="1" t="s">
        <v>33</v>
      </c>
      <c r="C24" s="1">
        <v>1992</v>
      </c>
      <c r="D24" s="1">
        <v>1992</v>
      </c>
      <c r="E24" s="1">
        <v>1991</v>
      </c>
      <c r="F24" s="1" t="s">
        <v>35</v>
      </c>
      <c r="G24" s="1" t="s">
        <v>413</v>
      </c>
      <c r="H24" s="1" t="s">
        <v>418</v>
      </c>
      <c r="I24" s="1" t="s">
        <v>419</v>
      </c>
      <c r="J24" s="1">
        <f>J23+3000</f>
        <v>6000</v>
      </c>
      <c r="K24" s="1" t="s">
        <v>420</v>
      </c>
      <c r="M24" s="1" t="s">
        <v>328</v>
      </c>
      <c r="N24" s="1">
        <v>6.75</v>
      </c>
      <c r="O24" s="1" t="s">
        <v>421</v>
      </c>
    </row>
    <row r="25" spans="1:15" x14ac:dyDescent="0.35">
      <c r="A25" s="1" t="s">
        <v>32</v>
      </c>
      <c r="B25" s="1" t="s">
        <v>33</v>
      </c>
      <c r="C25" s="1">
        <v>1992</v>
      </c>
      <c r="D25" s="1">
        <v>1992</v>
      </c>
      <c r="E25" s="1">
        <v>1991</v>
      </c>
      <c r="F25" s="1" t="s">
        <v>35</v>
      </c>
      <c r="G25" s="1" t="s">
        <v>413</v>
      </c>
      <c r="H25" s="1" t="s">
        <v>418</v>
      </c>
      <c r="I25" s="1" t="s">
        <v>419</v>
      </c>
      <c r="J25" s="1">
        <f>J24+14000</f>
        <v>20000</v>
      </c>
      <c r="K25" s="1" t="s">
        <v>420</v>
      </c>
      <c r="M25" s="1" t="s">
        <v>328</v>
      </c>
      <c r="N25" s="1">
        <v>5.77</v>
      </c>
      <c r="O25" s="1" t="s">
        <v>421</v>
      </c>
    </row>
    <row r="26" spans="1:15" x14ac:dyDescent="0.35">
      <c r="A26" s="1" t="s">
        <v>32</v>
      </c>
      <c r="B26" s="1" t="s">
        <v>33</v>
      </c>
      <c r="C26" s="1">
        <v>1992</v>
      </c>
      <c r="D26" s="1">
        <v>1992</v>
      </c>
      <c r="E26" s="1">
        <v>1991</v>
      </c>
      <c r="F26" s="1" t="s">
        <v>35</v>
      </c>
      <c r="G26" s="1" t="s">
        <v>413</v>
      </c>
      <c r="H26" s="1" t="s">
        <v>418</v>
      </c>
      <c r="I26" s="1" t="s">
        <v>419</v>
      </c>
      <c r="J26" s="1">
        <f>J25+80000</f>
        <v>100000</v>
      </c>
      <c r="K26" s="1" t="s">
        <v>420</v>
      </c>
      <c r="M26" s="1" t="s">
        <v>328</v>
      </c>
      <c r="N26" s="1">
        <v>4.25</v>
      </c>
      <c r="O26" s="1" t="s">
        <v>421</v>
      </c>
    </row>
    <row r="27" spans="1:15" x14ac:dyDescent="0.35">
      <c r="A27" s="1" t="s">
        <v>32</v>
      </c>
      <c r="B27" s="1" t="s">
        <v>33</v>
      </c>
      <c r="C27" s="1">
        <v>1992</v>
      </c>
      <c r="D27" s="1">
        <v>1992</v>
      </c>
      <c r="E27" s="1">
        <v>1991</v>
      </c>
      <c r="F27" s="1" t="s">
        <v>35</v>
      </c>
      <c r="G27" s="1" t="s">
        <v>413</v>
      </c>
      <c r="H27" s="1" t="s">
        <v>418</v>
      </c>
      <c r="I27" s="1" t="s">
        <v>419</v>
      </c>
      <c r="J27" s="1">
        <v>200000</v>
      </c>
      <c r="K27" s="1" t="s">
        <v>420</v>
      </c>
      <c r="M27" s="1" t="s">
        <v>328</v>
      </c>
      <c r="N27" s="1">
        <v>3.04</v>
      </c>
      <c r="O27" s="1" t="s">
        <v>421</v>
      </c>
    </row>
    <row r="28" spans="1:15" x14ac:dyDescent="0.35">
      <c r="A28" s="1" t="s">
        <v>32</v>
      </c>
      <c r="B28" s="1" t="s">
        <v>33</v>
      </c>
      <c r="C28" s="1">
        <v>1992</v>
      </c>
      <c r="D28" s="1">
        <v>1992</v>
      </c>
      <c r="E28" s="1">
        <v>1991</v>
      </c>
      <c r="F28" s="1" t="s">
        <v>35</v>
      </c>
      <c r="G28" s="1" t="s">
        <v>413</v>
      </c>
      <c r="H28" s="1" t="s">
        <v>418</v>
      </c>
      <c r="I28" s="1" t="s">
        <v>419</v>
      </c>
      <c r="J28" s="1">
        <v>300000</v>
      </c>
      <c r="K28" s="1" t="s">
        <v>420</v>
      </c>
      <c r="M28" s="1" t="s">
        <v>328</v>
      </c>
      <c r="N28" s="1">
        <v>2.54</v>
      </c>
      <c r="O28" s="1" t="s">
        <v>421</v>
      </c>
    </row>
    <row r="29" spans="1:15" x14ac:dyDescent="0.35">
      <c r="A29" s="1" t="s">
        <v>32</v>
      </c>
      <c r="B29" s="1" t="s">
        <v>33</v>
      </c>
      <c r="C29" s="1">
        <v>1992</v>
      </c>
      <c r="D29" s="1">
        <v>1992</v>
      </c>
      <c r="E29" s="1">
        <v>1991</v>
      </c>
      <c r="F29" s="1" t="s">
        <v>35</v>
      </c>
      <c r="G29" s="1" t="s">
        <v>413</v>
      </c>
      <c r="H29" s="1" t="s">
        <v>418</v>
      </c>
      <c r="I29" s="1" t="s">
        <v>419</v>
      </c>
      <c r="J29" s="1" t="s">
        <v>422</v>
      </c>
      <c r="K29" s="1" t="s">
        <v>420</v>
      </c>
      <c r="M29" s="1" t="s">
        <v>328</v>
      </c>
      <c r="N29" s="1">
        <v>1.6</v>
      </c>
      <c r="O29" s="1" t="s">
        <v>421</v>
      </c>
    </row>
    <row r="30" spans="1:15" x14ac:dyDescent="0.35">
      <c r="A30" s="1" t="s">
        <v>32</v>
      </c>
      <c r="B30" s="1" t="s">
        <v>33</v>
      </c>
      <c r="C30" s="1">
        <v>1992</v>
      </c>
      <c r="D30" s="1">
        <v>1992</v>
      </c>
      <c r="E30" s="1">
        <v>1991</v>
      </c>
      <c r="F30" s="1" t="s">
        <v>35</v>
      </c>
      <c r="G30" s="1" t="s">
        <v>413</v>
      </c>
      <c r="H30" s="1" t="s">
        <v>423</v>
      </c>
      <c r="I30" s="1" t="s">
        <v>424</v>
      </c>
      <c r="J30" s="1" t="s">
        <v>38</v>
      </c>
      <c r="K30" s="1" t="s">
        <v>38</v>
      </c>
      <c r="M30" s="1" t="s">
        <v>327</v>
      </c>
      <c r="N30" s="1">
        <v>653.97</v>
      </c>
      <c r="O30" s="1" t="s">
        <v>38</v>
      </c>
    </row>
    <row r="31" spans="1:15" x14ac:dyDescent="0.35">
      <c r="A31" s="1" t="s">
        <v>32</v>
      </c>
      <c r="B31" s="1" t="s">
        <v>33</v>
      </c>
      <c r="C31" s="1">
        <v>1992</v>
      </c>
      <c r="D31" s="1">
        <v>1992</v>
      </c>
      <c r="E31" s="1">
        <v>1991</v>
      </c>
      <c r="F31" s="1" t="s">
        <v>35</v>
      </c>
      <c r="G31" s="1" t="s">
        <v>413</v>
      </c>
      <c r="H31" s="1" t="s">
        <v>423</v>
      </c>
      <c r="I31" s="1" t="s">
        <v>424</v>
      </c>
      <c r="J31" s="1" t="s">
        <v>38</v>
      </c>
      <c r="K31" s="1" t="s">
        <v>38</v>
      </c>
      <c r="M31" s="1" t="s">
        <v>328</v>
      </c>
      <c r="N31" s="1">
        <v>653.97</v>
      </c>
      <c r="O31" s="1" t="s">
        <v>38</v>
      </c>
    </row>
    <row r="32" spans="1:15" x14ac:dyDescent="0.35">
      <c r="A32" s="1" t="s">
        <v>32</v>
      </c>
      <c r="B32" s="1" t="s">
        <v>33</v>
      </c>
      <c r="C32" s="1">
        <v>1992</v>
      </c>
      <c r="D32" s="1">
        <v>1992</v>
      </c>
      <c r="E32" s="1">
        <v>1991</v>
      </c>
      <c r="F32" s="1" t="s">
        <v>35</v>
      </c>
      <c r="G32" s="1" t="s">
        <v>413</v>
      </c>
      <c r="H32" s="1" t="s">
        <v>423</v>
      </c>
      <c r="I32" s="1" t="s">
        <v>418</v>
      </c>
      <c r="J32" s="1" t="s">
        <v>38</v>
      </c>
      <c r="K32" s="1" t="s">
        <v>38</v>
      </c>
      <c r="M32" s="1" t="s">
        <v>327</v>
      </c>
      <c r="N32" s="1">
        <v>1.1100000000000001</v>
      </c>
      <c r="O32" s="1" t="s">
        <v>421</v>
      </c>
    </row>
    <row r="33" spans="1:15" x14ac:dyDescent="0.35">
      <c r="A33" s="1" t="s">
        <v>32</v>
      </c>
      <c r="B33" s="1" t="s">
        <v>33</v>
      </c>
      <c r="C33" s="1">
        <v>1992</v>
      </c>
      <c r="D33" s="1">
        <v>1992</v>
      </c>
      <c r="E33" s="1">
        <v>1991</v>
      </c>
      <c r="F33" s="1" t="s">
        <v>35</v>
      </c>
      <c r="G33" s="1" t="s">
        <v>413</v>
      </c>
      <c r="H33" s="1" t="s">
        <v>423</v>
      </c>
      <c r="I33" s="1" t="s">
        <v>418</v>
      </c>
      <c r="J33" s="1" t="s">
        <v>38</v>
      </c>
      <c r="K33" s="1" t="s">
        <v>38</v>
      </c>
      <c r="M33" s="1" t="s">
        <v>328</v>
      </c>
      <c r="N33" s="1">
        <v>2.61</v>
      </c>
      <c r="O33" s="1" t="s">
        <v>421</v>
      </c>
    </row>
    <row r="34" spans="1:15" x14ac:dyDescent="0.35">
      <c r="A34" s="1" t="s">
        <v>32</v>
      </c>
      <c r="B34" s="1" t="s">
        <v>33</v>
      </c>
      <c r="C34" s="1">
        <v>1992</v>
      </c>
      <c r="D34" s="1">
        <v>1992</v>
      </c>
      <c r="E34" s="1">
        <v>1991</v>
      </c>
      <c r="F34" s="1" t="s">
        <v>35</v>
      </c>
      <c r="G34" s="1" t="s">
        <v>425</v>
      </c>
      <c r="H34" s="1" t="s">
        <v>426</v>
      </c>
      <c r="I34" s="1" t="s">
        <v>427</v>
      </c>
      <c r="J34" s="1" t="s">
        <v>38</v>
      </c>
      <c r="K34" s="1" t="s">
        <v>38</v>
      </c>
      <c r="M34" s="1" t="s">
        <v>327</v>
      </c>
      <c r="N34" s="1">
        <v>190.92</v>
      </c>
      <c r="O34" s="1" t="s">
        <v>428</v>
      </c>
    </row>
    <row r="35" spans="1:15" x14ac:dyDescent="0.35">
      <c r="A35" s="1" t="s">
        <v>32</v>
      </c>
      <c r="B35" s="1" t="s">
        <v>33</v>
      </c>
      <c r="C35" s="1">
        <v>1992</v>
      </c>
      <c r="D35" s="1">
        <v>1992</v>
      </c>
      <c r="E35" s="1">
        <v>1991</v>
      </c>
      <c r="F35" s="1" t="s">
        <v>35</v>
      </c>
      <c r="G35" s="1" t="s">
        <v>425</v>
      </c>
      <c r="H35" s="1" t="s">
        <v>426</v>
      </c>
      <c r="I35" s="1" t="s">
        <v>427</v>
      </c>
      <c r="J35" s="1" t="s">
        <v>38</v>
      </c>
      <c r="K35" s="1" t="s">
        <v>38</v>
      </c>
      <c r="M35" s="1" t="s">
        <v>328</v>
      </c>
      <c r="N35" s="1">
        <v>190.92</v>
      </c>
      <c r="O35" s="1" t="s">
        <v>428</v>
      </c>
    </row>
    <row r="36" spans="1:15" x14ac:dyDescent="0.35">
      <c r="A36" s="1" t="s">
        <v>32</v>
      </c>
      <c r="B36" s="1" t="s">
        <v>33</v>
      </c>
      <c r="C36" s="1">
        <v>1992</v>
      </c>
      <c r="D36" s="1">
        <v>1992</v>
      </c>
      <c r="E36" s="1">
        <v>1991</v>
      </c>
      <c r="F36" s="1" t="s">
        <v>35</v>
      </c>
      <c r="G36" s="1" t="s">
        <v>425</v>
      </c>
      <c r="H36" s="1" t="s">
        <v>426</v>
      </c>
      <c r="I36" s="1" t="s">
        <v>429</v>
      </c>
      <c r="J36" s="1">
        <v>2</v>
      </c>
      <c r="K36" s="1" t="s">
        <v>416</v>
      </c>
      <c r="M36" s="1" t="s">
        <v>327</v>
      </c>
      <c r="N36" s="1">
        <v>342.42</v>
      </c>
      <c r="O36" s="1" t="s">
        <v>428</v>
      </c>
    </row>
    <row r="37" spans="1:15" x14ac:dyDescent="0.35">
      <c r="A37" s="1" t="s">
        <v>32</v>
      </c>
      <c r="B37" s="1" t="s">
        <v>33</v>
      </c>
      <c r="C37" s="1">
        <v>1992</v>
      </c>
      <c r="D37" s="1">
        <v>1992</v>
      </c>
      <c r="E37" s="1">
        <v>1991</v>
      </c>
      <c r="F37" s="1" t="s">
        <v>35</v>
      </c>
      <c r="G37" s="1" t="s">
        <v>425</v>
      </c>
      <c r="H37" s="1" t="s">
        <v>426</v>
      </c>
      <c r="I37" s="1" t="s">
        <v>429</v>
      </c>
      <c r="J37" s="1">
        <v>4</v>
      </c>
      <c r="M37" s="1" t="s">
        <v>327</v>
      </c>
      <c r="N37" s="1">
        <v>711.2</v>
      </c>
      <c r="O37" s="1" t="s">
        <v>428</v>
      </c>
    </row>
    <row r="38" spans="1:15" x14ac:dyDescent="0.35">
      <c r="A38" s="1" t="s">
        <v>32</v>
      </c>
      <c r="B38" s="1" t="s">
        <v>33</v>
      </c>
      <c r="C38" s="1">
        <v>1992</v>
      </c>
      <c r="D38" s="1">
        <v>1992</v>
      </c>
      <c r="E38" s="1">
        <v>1991</v>
      </c>
      <c r="F38" s="1" t="s">
        <v>35</v>
      </c>
      <c r="G38" s="1" t="s">
        <v>425</v>
      </c>
      <c r="H38" s="1" t="s">
        <v>426</v>
      </c>
      <c r="I38" s="1" t="s">
        <v>429</v>
      </c>
      <c r="J38" s="1">
        <v>6</v>
      </c>
      <c r="M38" s="1" t="s">
        <v>327</v>
      </c>
      <c r="N38" s="1">
        <v>1420.68</v>
      </c>
      <c r="O38" s="1" t="s">
        <v>428</v>
      </c>
    </row>
    <row r="39" spans="1:15" x14ac:dyDescent="0.35">
      <c r="A39" s="1" t="s">
        <v>32</v>
      </c>
      <c r="B39" s="1" t="s">
        <v>33</v>
      </c>
      <c r="C39" s="1">
        <v>1992</v>
      </c>
      <c r="D39" s="1">
        <v>1992</v>
      </c>
      <c r="E39" s="1">
        <v>1991</v>
      </c>
      <c r="F39" s="1" t="s">
        <v>35</v>
      </c>
      <c r="G39" s="1" t="s">
        <v>425</v>
      </c>
      <c r="H39" s="1" t="s">
        <v>426</v>
      </c>
      <c r="I39" s="1" t="s">
        <v>429</v>
      </c>
      <c r="J39" s="1">
        <v>8</v>
      </c>
      <c r="M39" s="1" t="s">
        <v>327</v>
      </c>
      <c r="N39" s="1">
        <v>2706.28</v>
      </c>
      <c r="O39" s="1" t="s">
        <v>428</v>
      </c>
    </row>
    <row r="40" spans="1:15" x14ac:dyDescent="0.35">
      <c r="A40" s="1" t="s">
        <v>32</v>
      </c>
      <c r="B40" s="1" t="s">
        <v>33</v>
      </c>
      <c r="C40" s="1">
        <v>1992</v>
      </c>
      <c r="D40" s="1">
        <v>1992</v>
      </c>
      <c r="E40" s="1">
        <v>1991</v>
      </c>
      <c r="F40" s="1" t="s">
        <v>35</v>
      </c>
      <c r="G40" s="1" t="s">
        <v>425</v>
      </c>
      <c r="H40" s="1" t="s">
        <v>426</v>
      </c>
      <c r="I40" s="1" t="s">
        <v>429</v>
      </c>
      <c r="J40" s="1" t="s">
        <v>38</v>
      </c>
      <c r="K40" s="1" t="s">
        <v>38</v>
      </c>
      <c r="M40" s="1" t="s">
        <v>327</v>
      </c>
      <c r="N40" s="1">
        <v>474.24</v>
      </c>
      <c r="O40" s="1" t="s">
        <v>428</v>
      </c>
    </row>
    <row r="41" spans="1:15" x14ac:dyDescent="0.35">
      <c r="A41" s="1" t="s">
        <v>32</v>
      </c>
      <c r="B41" s="1" t="s">
        <v>33</v>
      </c>
      <c r="C41" s="1">
        <v>1992</v>
      </c>
      <c r="D41" s="1">
        <v>1992</v>
      </c>
      <c r="E41" s="1">
        <v>1991</v>
      </c>
      <c r="F41" s="1" t="s">
        <v>35</v>
      </c>
      <c r="G41" s="1" t="s">
        <v>425</v>
      </c>
      <c r="H41" s="1" t="s">
        <v>426</v>
      </c>
      <c r="I41" s="1" t="s">
        <v>429</v>
      </c>
      <c r="J41" s="1">
        <v>2</v>
      </c>
      <c r="K41" s="1" t="s">
        <v>416</v>
      </c>
      <c r="M41" s="1" t="s">
        <v>328</v>
      </c>
      <c r="N41" s="1">
        <v>342.42</v>
      </c>
      <c r="O41" s="1" t="s">
        <v>428</v>
      </c>
    </row>
    <row r="42" spans="1:15" x14ac:dyDescent="0.35">
      <c r="A42" s="1" t="s">
        <v>32</v>
      </c>
      <c r="B42" s="1" t="s">
        <v>33</v>
      </c>
      <c r="C42" s="1">
        <v>1992</v>
      </c>
      <c r="D42" s="1">
        <v>1992</v>
      </c>
      <c r="E42" s="1">
        <v>1991</v>
      </c>
      <c r="F42" s="1" t="s">
        <v>35</v>
      </c>
      <c r="G42" s="1" t="s">
        <v>425</v>
      </c>
      <c r="H42" s="1" t="s">
        <v>426</v>
      </c>
      <c r="I42" s="1" t="s">
        <v>429</v>
      </c>
      <c r="J42" s="1">
        <v>4</v>
      </c>
      <c r="M42" s="1" t="s">
        <v>328</v>
      </c>
      <c r="N42" s="1">
        <v>711.2</v>
      </c>
      <c r="O42" s="1" t="s">
        <v>428</v>
      </c>
    </row>
    <row r="43" spans="1:15" x14ac:dyDescent="0.35">
      <c r="A43" s="1" t="s">
        <v>32</v>
      </c>
      <c r="B43" s="1" t="s">
        <v>33</v>
      </c>
      <c r="C43" s="1">
        <v>1992</v>
      </c>
      <c r="D43" s="1">
        <v>1992</v>
      </c>
      <c r="E43" s="1">
        <v>1991</v>
      </c>
      <c r="F43" s="1" t="s">
        <v>35</v>
      </c>
      <c r="G43" s="1" t="s">
        <v>425</v>
      </c>
      <c r="H43" s="1" t="s">
        <v>426</v>
      </c>
      <c r="I43" s="1" t="s">
        <v>429</v>
      </c>
      <c r="J43" s="1">
        <v>6</v>
      </c>
      <c r="M43" s="1" t="s">
        <v>328</v>
      </c>
      <c r="N43" s="1">
        <v>1420.68</v>
      </c>
      <c r="O43" s="1" t="s">
        <v>428</v>
      </c>
    </row>
    <row r="44" spans="1:15" x14ac:dyDescent="0.35">
      <c r="A44" s="1" t="s">
        <v>32</v>
      </c>
      <c r="B44" s="1" t="s">
        <v>33</v>
      </c>
      <c r="C44" s="1">
        <v>1992</v>
      </c>
      <c r="D44" s="1">
        <v>1992</v>
      </c>
      <c r="E44" s="1">
        <v>1991</v>
      </c>
      <c r="F44" s="1" t="s">
        <v>35</v>
      </c>
      <c r="G44" s="1" t="s">
        <v>425</v>
      </c>
      <c r="H44" s="1" t="s">
        <v>426</v>
      </c>
      <c r="I44" s="1" t="s">
        <v>429</v>
      </c>
      <c r="J44" s="1">
        <v>8</v>
      </c>
      <c r="M44" s="1" t="s">
        <v>328</v>
      </c>
      <c r="N44" s="1">
        <v>2706.28</v>
      </c>
      <c r="O44" s="1" t="s">
        <v>428</v>
      </c>
    </row>
    <row r="45" spans="1:15" x14ac:dyDescent="0.35">
      <c r="A45" s="1" t="s">
        <v>32</v>
      </c>
      <c r="B45" s="1" t="s">
        <v>33</v>
      </c>
      <c r="C45" s="1">
        <v>1992</v>
      </c>
      <c r="D45" s="1">
        <v>1992</v>
      </c>
      <c r="E45" s="1">
        <v>1991</v>
      </c>
      <c r="F45" s="1" t="s">
        <v>35</v>
      </c>
      <c r="G45" s="1" t="s">
        <v>425</v>
      </c>
      <c r="H45" s="1" t="s">
        <v>426</v>
      </c>
      <c r="I45" s="1" t="s">
        <v>429</v>
      </c>
      <c r="J45" s="1" t="s">
        <v>38</v>
      </c>
      <c r="K45" s="1" t="s">
        <v>38</v>
      </c>
      <c r="M45" s="1" t="s">
        <v>328</v>
      </c>
      <c r="N45" s="1">
        <v>474.24</v>
      </c>
      <c r="O45" s="1" t="s">
        <v>428</v>
      </c>
    </row>
    <row r="46" spans="1:15" x14ac:dyDescent="0.35">
      <c r="A46" s="1" t="s">
        <v>32</v>
      </c>
      <c r="B46" s="1" t="s">
        <v>33</v>
      </c>
      <c r="C46" s="1">
        <v>1998</v>
      </c>
      <c r="D46" s="1">
        <v>1998</v>
      </c>
      <c r="E46" s="1">
        <v>1998</v>
      </c>
      <c r="F46" s="1" t="s">
        <v>35</v>
      </c>
      <c r="G46" s="1" t="s">
        <v>413</v>
      </c>
      <c r="H46" s="1" t="s">
        <v>414</v>
      </c>
      <c r="I46" s="1" t="s">
        <v>415</v>
      </c>
      <c r="J46" s="35">
        <f>5/8</f>
        <v>0.625</v>
      </c>
      <c r="K46" s="1" t="s">
        <v>416</v>
      </c>
      <c r="M46" s="1" t="s">
        <v>327</v>
      </c>
      <c r="N46" s="1">
        <v>12.72</v>
      </c>
      <c r="O46" s="1" t="s">
        <v>417</v>
      </c>
    </row>
    <row r="47" spans="1:15" x14ac:dyDescent="0.35">
      <c r="A47" s="1" t="s">
        <v>32</v>
      </c>
      <c r="B47" s="1" t="s">
        <v>33</v>
      </c>
      <c r="C47" s="1">
        <v>1998</v>
      </c>
      <c r="D47" s="1">
        <v>1998</v>
      </c>
      <c r="E47" s="1">
        <v>1998</v>
      </c>
      <c r="F47" s="1" t="s">
        <v>35</v>
      </c>
      <c r="G47" s="1" t="s">
        <v>413</v>
      </c>
      <c r="H47" s="1" t="s">
        <v>414</v>
      </c>
      <c r="I47" s="1" t="s">
        <v>415</v>
      </c>
      <c r="J47" s="35">
        <v>0.75</v>
      </c>
      <c r="K47" s="1" t="s">
        <v>416</v>
      </c>
      <c r="M47" s="1" t="s">
        <v>327</v>
      </c>
      <c r="N47" s="1">
        <v>37.83</v>
      </c>
      <c r="O47" s="1" t="s">
        <v>417</v>
      </c>
    </row>
    <row r="48" spans="1:15" x14ac:dyDescent="0.35">
      <c r="A48" s="1" t="s">
        <v>32</v>
      </c>
      <c r="B48" s="1" t="s">
        <v>33</v>
      </c>
      <c r="C48" s="1">
        <v>1998</v>
      </c>
      <c r="D48" s="1">
        <v>1998</v>
      </c>
      <c r="E48" s="1">
        <v>1998</v>
      </c>
      <c r="F48" s="1" t="s">
        <v>35</v>
      </c>
      <c r="G48" s="1" t="s">
        <v>413</v>
      </c>
      <c r="H48" s="1" t="s">
        <v>414</v>
      </c>
      <c r="I48" s="1" t="s">
        <v>415</v>
      </c>
      <c r="J48" s="1">
        <v>1</v>
      </c>
      <c r="K48" s="1" t="s">
        <v>416</v>
      </c>
      <c r="M48" s="1" t="s">
        <v>327</v>
      </c>
      <c r="N48" s="1">
        <v>56.62</v>
      </c>
      <c r="O48" s="1" t="s">
        <v>417</v>
      </c>
    </row>
    <row r="49" spans="1:15" x14ac:dyDescent="0.35">
      <c r="A49" s="1" t="s">
        <v>32</v>
      </c>
      <c r="B49" s="1" t="s">
        <v>33</v>
      </c>
      <c r="C49" s="1">
        <v>1998</v>
      </c>
      <c r="D49" s="1">
        <v>1998</v>
      </c>
      <c r="E49" s="1">
        <v>1998</v>
      </c>
      <c r="F49" s="1" t="s">
        <v>35</v>
      </c>
      <c r="G49" s="1" t="s">
        <v>413</v>
      </c>
      <c r="H49" s="1" t="s">
        <v>414</v>
      </c>
      <c r="I49" s="1" t="s">
        <v>415</v>
      </c>
      <c r="J49" s="1">
        <v>1.5</v>
      </c>
      <c r="K49" s="1" t="s">
        <v>416</v>
      </c>
      <c r="M49" s="1" t="s">
        <v>327</v>
      </c>
      <c r="N49" s="1">
        <v>103.86</v>
      </c>
      <c r="O49" s="1" t="s">
        <v>417</v>
      </c>
    </row>
    <row r="50" spans="1:15" x14ac:dyDescent="0.35">
      <c r="A50" s="1" t="s">
        <v>32</v>
      </c>
      <c r="B50" s="1" t="s">
        <v>33</v>
      </c>
      <c r="C50" s="1">
        <v>1998</v>
      </c>
      <c r="D50" s="1">
        <v>1998</v>
      </c>
      <c r="E50" s="1">
        <v>1998</v>
      </c>
      <c r="F50" s="1" t="s">
        <v>35</v>
      </c>
      <c r="G50" s="1" t="s">
        <v>413</v>
      </c>
      <c r="H50" s="1" t="s">
        <v>414</v>
      </c>
      <c r="I50" s="1" t="s">
        <v>415</v>
      </c>
      <c r="J50" s="1">
        <v>2</v>
      </c>
      <c r="K50" s="1" t="s">
        <v>416</v>
      </c>
      <c r="M50" s="1" t="s">
        <v>327</v>
      </c>
      <c r="N50" s="1">
        <v>165.2</v>
      </c>
      <c r="O50" s="1" t="s">
        <v>417</v>
      </c>
    </row>
    <row r="51" spans="1:15" x14ac:dyDescent="0.35">
      <c r="A51" s="1" t="s">
        <v>32</v>
      </c>
      <c r="B51" s="1" t="s">
        <v>33</v>
      </c>
      <c r="C51" s="1">
        <v>1998</v>
      </c>
      <c r="D51" s="1">
        <v>1998</v>
      </c>
      <c r="E51" s="1">
        <v>1998</v>
      </c>
      <c r="F51" s="1" t="s">
        <v>35</v>
      </c>
      <c r="G51" s="1" t="s">
        <v>413</v>
      </c>
      <c r="H51" s="1" t="s">
        <v>414</v>
      </c>
      <c r="I51" s="1" t="s">
        <v>415</v>
      </c>
      <c r="J51" s="1">
        <v>4</v>
      </c>
      <c r="K51" s="1" t="s">
        <v>416</v>
      </c>
      <c r="M51" s="1" t="s">
        <v>327</v>
      </c>
      <c r="N51" s="1">
        <v>708.63</v>
      </c>
      <c r="O51" s="1" t="s">
        <v>417</v>
      </c>
    </row>
    <row r="52" spans="1:15" x14ac:dyDescent="0.35">
      <c r="A52" s="1" t="s">
        <v>32</v>
      </c>
      <c r="B52" s="1" t="s">
        <v>33</v>
      </c>
      <c r="C52" s="1">
        <v>1998</v>
      </c>
      <c r="D52" s="1">
        <v>1998</v>
      </c>
      <c r="E52" s="1">
        <v>1998</v>
      </c>
      <c r="F52" s="1" t="s">
        <v>35</v>
      </c>
      <c r="G52" s="1" t="s">
        <v>413</v>
      </c>
      <c r="H52" s="1" t="s">
        <v>414</v>
      </c>
      <c r="I52" s="1" t="s">
        <v>415</v>
      </c>
      <c r="J52" s="1">
        <v>6</v>
      </c>
      <c r="K52" s="1" t="s">
        <v>416</v>
      </c>
      <c r="M52" s="1" t="s">
        <v>327</v>
      </c>
      <c r="N52" s="1">
        <v>1606.18</v>
      </c>
      <c r="O52" s="1" t="s">
        <v>417</v>
      </c>
    </row>
    <row r="53" spans="1:15" x14ac:dyDescent="0.35">
      <c r="A53" s="1" t="s">
        <v>32</v>
      </c>
      <c r="B53" s="1" t="s">
        <v>33</v>
      </c>
      <c r="C53" s="1">
        <v>1998</v>
      </c>
      <c r="D53" s="1">
        <v>1998</v>
      </c>
      <c r="E53" s="1">
        <v>1998</v>
      </c>
      <c r="F53" s="1" t="s">
        <v>35</v>
      </c>
      <c r="G53" s="1" t="s">
        <v>413</v>
      </c>
      <c r="H53" s="1" t="s">
        <v>414</v>
      </c>
      <c r="I53" s="1" t="s">
        <v>415</v>
      </c>
      <c r="J53" s="35">
        <f>5/8</f>
        <v>0.625</v>
      </c>
      <c r="K53" s="1" t="s">
        <v>416</v>
      </c>
      <c r="M53" s="1" t="s">
        <v>328</v>
      </c>
      <c r="N53" s="1">
        <v>15.24</v>
      </c>
      <c r="O53" s="1" t="s">
        <v>417</v>
      </c>
    </row>
    <row r="54" spans="1:15" x14ac:dyDescent="0.35">
      <c r="A54" s="1" t="s">
        <v>32</v>
      </c>
      <c r="B54" s="1" t="s">
        <v>33</v>
      </c>
      <c r="C54" s="1">
        <v>1998</v>
      </c>
      <c r="D54" s="1">
        <v>1998</v>
      </c>
      <c r="E54" s="1">
        <v>1998</v>
      </c>
      <c r="F54" s="1" t="s">
        <v>35</v>
      </c>
      <c r="G54" s="1" t="s">
        <v>413</v>
      </c>
      <c r="H54" s="1" t="s">
        <v>414</v>
      </c>
      <c r="I54" s="1" t="s">
        <v>415</v>
      </c>
      <c r="J54" s="35">
        <v>0.75</v>
      </c>
      <c r="K54" s="1" t="s">
        <v>416</v>
      </c>
      <c r="M54" s="1" t="s">
        <v>328</v>
      </c>
      <c r="N54" s="1">
        <v>37.83</v>
      </c>
      <c r="O54" s="1" t="s">
        <v>417</v>
      </c>
    </row>
    <row r="55" spans="1:15" x14ac:dyDescent="0.35">
      <c r="A55" s="1" t="s">
        <v>32</v>
      </c>
      <c r="B55" s="1" t="s">
        <v>33</v>
      </c>
      <c r="C55" s="1">
        <v>1998</v>
      </c>
      <c r="D55" s="1">
        <v>1998</v>
      </c>
      <c r="E55" s="1">
        <v>1998</v>
      </c>
      <c r="F55" s="1" t="s">
        <v>35</v>
      </c>
      <c r="G55" s="1" t="s">
        <v>413</v>
      </c>
      <c r="H55" s="1" t="s">
        <v>414</v>
      </c>
      <c r="I55" s="1" t="s">
        <v>415</v>
      </c>
      <c r="J55" s="1">
        <v>1</v>
      </c>
      <c r="K55" s="1" t="s">
        <v>416</v>
      </c>
      <c r="M55" s="1" t="s">
        <v>328</v>
      </c>
      <c r="N55" s="1">
        <v>56.62</v>
      </c>
      <c r="O55" s="1" t="s">
        <v>417</v>
      </c>
    </row>
    <row r="56" spans="1:15" x14ac:dyDescent="0.35">
      <c r="A56" s="1" t="s">
        <v>32</v>
      </c>
      <c r="B56" s="1" t="s">
        <v>33</v>
      </c>
      <c r="C56" s="1">
        <v>1998</v>
      </c>
      <c r="D56" s="1">
        <v>1998</v>
      </c>
      <c r="E56" s="1">
        <v>1998</v>
      </c>
      <c r="F56" s="1" t="s">
        <v>35</v>
      </c>
      <c r="G56" s="1" t="s">
        <v>413</v>
      </c>
      <c r="H56" s="1" t="s">
        <v>414</v>
      </c>
      <c r="I56" s="1" t="s">
        <v>415</v>
      </c>
      <c r="J56" s="1">
        <v>1.5</v>
      </c>
      <c r="K56" s="1" t="s">
        <v>416</v>
      </c>
      <c r="M56" s="1" t="s">
        <v>328</v>
      </c>
      <c r="N56" s="1">
        <v>103.86</v>
      </c>
      <c r="O56" s="1" t="s">
        <v>417</v>
      </c>
    </row>
    <row r="57" spans="1:15" x14ac:dyDescent="0.35">
      <c r="A57" s="1" t="s">
        <v>32</v>
      </c>
      <c r="B57" s="1" t="s">
        <v>33</v>
      </c>
      <c r="C57" s="1">
        <v>1998</v>
      </c>
      <c r="D57" s="1">
        <v>1998</v>
      </c>
      <c r="E57" s="1">
        <v>1998</v>
      </c>
      <c r="F57" s="1" t="s">
        <v>35</v>
      </c>
      <c r="G57" s="1" t="s">
        <v>413</v>
      </c>
      <c r="H57" s="1" t="s">
        <v>414</v>
      </c>
      <c r="I57" s="1" t="s">
        <v>415</v>
      </c>
      <c r="J57" s="1">
        <v>2</v>
      </c>
      <c r="K57" s="1" t="s">
        <v>416</v>
      </c>
      <c r="M57" s="1" t="s">
        <v>328</v>
      </c>
      <c r="N57" s="1">
        <v>165.2</v>
      </c>
      <c r="O57" s="1" t="s">
        <v>417</v>
      </c>
    </row>
    <row r="58" spans="1:15" x14ac:dyDescent="0.35">
      <c r="A58" s="1" t="s">
        <v>32</v>
      </c>
      <c r="B58" s="1" t="s">
        <v>33</v>
      </c>
      <c r="C58" s="1">
        <v>1998</v>
      </c>
      <c r="D58" s="1">
        <v>1998</v>
      </c>
      <c r="E58" s="1">
        <v>1998</v>
      </c>
      <c r="F58" s="1" t="s">
        <v>35</v>
      </c>
      <c r="G58" s="1" t="s">
        <v>413</v>
      </c>
      <c r="H58" s="1" t="s">
        <v>414</v>
      </c>
      <c r="I58" s="1" t="s">
        <v>415</v>
      </c>
      <c r="J58" s="1">
        <v>4</v>
      </c>
      <c r="K58" s="1" t="s">
        <v>416</v>
      </c>
      <c r="M58" s="1" t="s">
        <v>328</v>
      </c>
      <c r="N58" s="1">
        <v>708.63</v>
      </c>
      <c r="O58" s="1" t="s">
        <v>417</v>
      </c>
    </row>
    <row r="59" spans="1:15" x14ac:dyDescent="0.35">
      <c r="A59" s="1" t="s">
        <v>32</v>
      </c>
      <c r="B59" s="1" t="s">
        <v>33</v>
      </c>
      <c r="C59" s="1">
        <v>1998</v>
      </c>
      <c r="D59" s="1">
        <v>1998</v>
      </c>
      <c r="E59" s="1">
        <v>1998</v>
      </c>
      <c r="F59" s="1" t="s">
        <v>35</v>
      </c>
      <c r="G59" s="1" t="s">
        <v>413</v>
      </c>
      <c r="H59" s="1" t="s">
        <v>414</v>
      </c>
      <c r="I59" s="1" t="s">
        <v>415</v>
      </c>
      <c r="J59" s="1">
        <v>6</v>
      </c>
      <c r="K59" s="1" t="s">
        <v>416</v>
      </c>
      <c r="M59" s="1" t="s">
        <v>328</v>
      </c>
      <c r="N59" s="1">
        <v>1606.18</v>
      </c>
      <c r="O59" s="1" t="s">
        <v>417</v>
      </c>
    </row>
    <row r="60" spans="1:15" x14ac:dyDescent="0.35">
      <c r="A60" s="1" t="s">
        <v>32</v>
      </c>
      <c r="B60" s="1" t="s">
        <v>33</v>
      </c>
      <c r="C60" s="1">
        <v>1998</v>
      </c>
      <c r="D60" s="1">
        <v>1998</v>
      </c>
      <c r="E60" s="1">
        <v>1998</v>
      </c>
      <c r="F60" s="1" t="s">
        <v>35</v>
      </c>
      <c r="G60" s="1" t="s">
        <v>413</v>
      </c>
      <c r="H60" s="1" t="s">
        <v>418</v>
      </c>
      <c r="I60" s="1" t="s">
        <v>419</v>
      </c>
      <c r="J60" s="1">
        <v>3000</v>
      </c>
      <c r="K60" s="1" t="s">
        <v>420</v>
      </c>
      <c r="M60" s="1" t="s">
        <v>327</v>
      </c>
      <c r="N60" s="1">
        <v>6.36</v>
      </c>
      <c r="O60" s="1" t="s">
        <v>421</v>
      </c>
    </row>
    <row r="61" spans="1:15" x14ac:dyDescent="0.35">
      <c r="A61" s="1" t="s">
        <v>32</v>
      </c>
      <c r="B61" s="1" t="s">
        <v>33</v>
      </c>
      <c r="C61" s="1">
        <v>1998</v>
      </c>
      <c r="D61" s="1">
        <v>1998</v>
      </c>
      <c r="E61" s="1">
        <v>1998</v>
      </c>
      <c r="F61" s="1" t="s">
        <v>35</v>
      </c>
      <c r="G61" s="1" t="s">
        <v>413</v>
      </c>
      <c r="H61" s="1" t="s">
        <v>418</v>
      </c>
      <c r="I61" s="1" t="s">
        <v>419</v>
      </c>
      <c r="J61" s="1">
        <f>J60+3000</f>
        <v>6000</v>
      </c>
      <c r="K61" s="1" t="s">
        <v>420</v>
      </c>
      <c r="M61" s="1" t="s">
        <v>327</v>
      </c>
      <c r="N61" s="1">
        <v>5.5</v>
      </c>
      <c r="O61" s="1" t="s">
        <v>421</v>
      </c>
    </row>
    <row r="62" spans="1:15" x14ac:dyDescent="0.35">
      <c r="A62" s="1" t="s">
        <v>32</v>
      </c>
      <c r="B62" s="1" t="s">
        <v>33</v>
      </c>
      <c r="C62" s="1">
        <v>1998</v>
      </c>
      <c r="D62" s="1">
        <v>1998</v>
      </c>
      <c r="E62" s="1">
        <v>1998</v>
      </c>
      <c r="F62" s="1" t="s">
        <v>35</v>
      </c>
      <c r="G62" s="1" t="s">
        <v>413</v>
      </c>
      <c r="H62" s="1" t="s">
        <v>418</v>
      </c>
      <c r="I62" s="1" t="s">
        <v>419</v>
      </c>
      <c r="J62" s="1">
        <f>J61+14000</f>
        <v>20000</v>
      </c>
      <c r="K62" s="1" t="s">
        <v>420</v>
      </c>
      <c r="M62" s="1" t="s">
        <v>327</v>
      </c>
      <c r="N62" s="1">
        <v>4.49</v>
      </c>
      <c r="O62" s="1" t="s">
        <v>421</v>
      </c>
    </row>
    <row r="63" spans="1:15" x14ac:dyDescent="0.35">
      <c r="A63" s="1" t="s">
        <v>32</v>
      </c>
      <c r="B63" s="1" t="s">
        <v>33</v>
      </c>
      <c r="C63" s="1">
        <v>1998</v>
      </c>
      <c r="D63" s="1">
        <v>1998</v>
      </c>
      <c r="E63" s="1">
        <v>1998</v>
      </c>
      <c r="F63" s="1" t="s">
        <v>35</v>
      </c>
      <c r="G63" s="1" t="s">
        <v>413</v>
      </c>
      <c r="H63" s="1" t="s">
        <v>418</v>
      </c>
      <c r="I63" s="1" t="s">
        <v>419</v>
      </c>
      <c r="J63" s="1">
        <f>J62+80000</f>
        <v>100000</v>
      </c>
      <c r="K63" s="1" t="s">
        <v>420</v>
      </c>
      <c r="M63" s="1" t="s">
        <v>327</v>
      </c>
      <c r="N63" s="1">
        <v>3.08</v>
      </c>
      <c r="O63" s="1" t="s">
        <v>421</v>
      </c>
    </row>
    <row r="64" spans="1:15" x14ac:dyDescent="0.35">
      <c r="A64" s="1" t="s">
        <v>32</v>
      </c>
      <c r="B64" s="1" t="s">
        <v>33</v>
      </c>
      <c r="C64" s="1">
        <v>1998</v>
      </c>
      <c r="D64" s="1">
        <v>1998</v>
      </c>
      <c r="E64" s="1">
        <v>1998</v>
      </c>
      <c r="F64" s="1" t="s">
        <v>35</v>
      </c>
      <c r="G64" s="1" t="s">
        <v>413</v>
      </c>
      <c r="H64" s="1" t="s">
        <v>418</v>
      </c>
      <c r="I64" s="1" t="s">
        <v>419</v>
      </c>
      <c r="J64" s="1">
        <v>200000</v>
      </c>
      <c r="K64" s="1" t="s">
        <v>420</v>
      </c>
      <c r="M64" s="1" t="s">
        <v>327</v>
      </c>
      <c r="N64" s="1">
        <v>1.99</v>
      </c>
      <c r="O64" s="1" t="s">
        <v>421</v>
      </c>
    </row>
    <row r="65" spans="1:15" x14ac:dyDescent="0.35">
      <c r="A65" s="1" t="s">
        <v>32</v>
      </c>
      <c r="B65" s="1" t="s">
        <v>33</v>
      </c>
      <c r="C65" s="1">
        <v>1998</v>
      </c>
      <c r="D65" s="1">
        <v>1998</v>
      </c>
      <c r="E65" s="1">
        <v>1998</v>
      </c>
      <c r="F65" s="1" t="s">
        <v>35</v>
      </c>
      <c r="G65" s="1" t="s">
        <v>413</v>
      </c>
      <c r="H65" s="1" t="s">
        <v>418</v>
      </c>
      <c r="I65" s="1" t="s">
        <v>419</v>
      </c>
      <c r="J65" s="1">
        <v>300000</v>
      </c>
      <c r="K65" s="1" t="s">
        <v>420</v>
      </c>
      <c r="M65" s="1" t="s">
        <v>327</v>
      </c>
      <c r="N65" s="1">
        <v>1.44</v>
      </c>
      <c r="O65" s="1" t="s">
        <v>421</v>
      </c>
    </row>
    <row r="66" spans="1:15" x14ac:dyDescent="0.35">
      <c r="A66" s="1" t="s">
        <v>32</v>
      </c>
      <c r="B66" s="1" t="s">
        <v>33</v>
      </c>
      <c r="C66" s="1">
        <v>1998</v>
      </c>
      <c r="D66" s="1">
        <v>1998</v>
      </c>
      <c r="E66" s="1">
        <v>1998</v>
      </c>
      <c r="F66" s="1" t="s">
        <v>35</v>
      </c>
      <c r="G66" s="1" t="s">
        <v>413</v>
      </c>
      <c r="H66" s="1" t="s">
        <v>418</v>
      </c>
      <c r="I66" s="1" t="s">
        <v>419</v>
      </c>
      <c r="J66" s="1" t="s">
        <v>422</v>
      </c>
      <c r="K66" s="1" t="s">
        <v>420</v>
      </c>
      <c r="M66" s="1" t="s">
        <v>327</v>
      </c>
      <c r="N66" s="1">
        <v>0.94</v>
      </c>
      <c r="O66" s="1" t="s">
        <v>421</v>
      </c>
    </row>
    <row r="67" spans="1:15" x14ac:dyDescent="0.35">
      <c r="A67" s="1" t="s">
        <v>32</v>
      </c>
      <c r="B67" s="1" t="s">
        <v>33</v>
      </c>
      <c r="C67" s="1">
        <v>1998</v>
      </c>
      <c r="D67" s="1">
        <v>1998</v>
      </c>
      <c r="E67" s="1">
        <v>1998</v>
      </c>
      <c r="F67" s="1" t="s">
        <v>35</v>
      </c>
      <c r="G67" s="1" t="s">
        <v>413</v>
      </c>
      <c r="H67" s="1" t="s">
        <v>418</v>
      </c>
      <c r="I67" s="1" t="s">
        <v>419</v>
      </c>
      <c r="J67" s="1">
        <v>3000</v>
      </c>
      <c r="K67" s="1" t="s">
        <v>420</v>
      </c>
      <c r="M67" s="1" t="s">
        <v>328</v>
      </c>
      <c r="N67" s="1">
        <v>7.62</v>
      </c>
      <c r="O67" s="1" t="s">
        <v>421</v>
      </c>
    </row>
    <row r="68" spans="1:15" x14ac:dyDescent="0.35">
      <c r="A68" s="1" t="s">
        <v>32</v>
      </c>
      <c r="B68" s="1" t="s">
        <v>33</v>
      </c>
      <c r="C68" s="1">
        <v>1998</v>
      </c>
      <c r="D68" s="1">
        <v>1998</v>
      </c>
      <c r="E68" s="1">
        <v>1998</v>
      </c>
      <c r="F68" s="1" t="s">
        <v>35</v>
      </c>
      <c r="G68" s="1" t="s">
        <v>413</v>
      </c>
      <c r="H68" s="1" t="s">
        <v>418</v>
      </c>
      <c r="I68" s="1" t="s">
        <v>419</v>
      </c>
      <c r="J68" s="1">
        <f>J67+3000</f>
        <v>6000</v>
      </c>
      <c r="K68" s="1" t="s">
        <v>420</v>
      </c>
      <c r="M68" s="1" t="s">
        <v>328</v>
      </c>
      <c r="N68" s="1">
        <v>6.75</v>
      </c>
      <c r="O68" s="1" t="s">
        <v>421</v>
      </c>
    </row>
    <row r="69" spans="1:15" x14ac:dyDescent="0.35">
      <c r="A69" s="1" t="s">
        <v>32</v>
      </c>
      <c r="B69" s="1" t="s">
        <v>33</v>
      </c>
      <c r="C69" s="1">
        <v>1998</v>
      </c>
      <c r="D69" s="1">
        <v>1998</v>
      </c>
      <c r="E69" s="1">
        <v>1998</v>
      </c>
      <c r="F69" s="1" t="s">
        <v>35</v>
      </c>
      <c r="G69" s="1" t="s">
        <v>413</v>
      </c>
      <c r="H69" s="1" t="s">
        <v>418</v>
      </c>
      <c r="I69" s="1" t="s">
        <v>419</v>
      </c>
      <c r="J69" s="1">
        <f>J68+14000</f>
        <v>20000</v>
      </c>
      <c r="K69" s="1" t="s">
        <v>420</v>
      </c>
      <c r="M69" s="1" t="s">
        <v>328</v>
      </c>
      <c r="N69" s="1">
        <v>5.77</v>
      </c>
      <c r="O69" s="1" t="s">
        <v>421</v>
      </c>
    </row>
    <row r="70" spans="1:15" x14ac:dyDescent="0.35">
      <c r="A70" s="1" t="s">
        <v>32</v>
      </c>
      <c r="B70" s="1" t="s">
        <v>33</v>
      </c>
      <c r="C70" s="1">
        <v>1998</v>
      </c>
      <c r="D70" s="1">
        <v>1998</v>
      </c>
      <c r="E70" s="1">
        <v>1998</v>
      </c>
      <c r="F70" s="1" t="s">
        <v>35</v>
      </c>
      <c r="G70" s="1" t="s">
        <v>413</v>
      </c>
      <c r="H70" s="1" t="s">
        <v>418</v>
      </c>
      <c r="I70" s="1" t="s">
        <v>419</v>
      </c>
      <c r="J70" s="1">
        <f>J69+80000</f>
        <v>100000</v>
      </c>
      <c r="K70" s="1" t="s">
        <v>420</v>
      </c>
      <c r="M70" s="1" t="s">
        <v>328</v>
      </c>
      <c r="N70" s="1">
        <v>4.25</v>
      </c>
      <c r="O70" s="1" t="s">
        <v>421</v>
      </c>
    </row>
    <row r="71" spans="1:15" x14ac:dyDescent="0.35">
      <c r="A71" s="1" t="s">
        <v>32</v>
      </c>
      <c r="B71" s="1" t="s">
        <v>33</v>
      </c>
      <c r="C71" s="1">
        <v>1998</v>
      </c>
      <c r="D71" s="1">
        <v>1998</v>
      </c>
      <c r="E71" s="1">
        <v>1998</v>
      </c>
      <c r="F71" s="1" t="s">
        <v>35</v>
      </c>
      <c r="G71" s="1" t="s">
        <v>413</v>
      </c>
      <c r="H71" s="1" t="s">
        <v>418</v>
      </c>
      <c r="I71" s="1" t="s">
        <v>419</v>
      </c>
      <c r="J71" s="1">
        <v>200000</v>
      </c>
      <c r="K71" s="1" t="s">
        <v>420</v>
      </c>
      <c r="M71" s="1" t="s">
        <v>328</v>
      </c>
      <c r="N71" s="1">
        <v>3.04</v>
      </c>
      <c r="O71" s="1" t="s">
        <v>421</v>
      </c>
    </row>
    <row r="72" spans="1:15" x14ac:dyDescent="0.35">
      <c r="A72" s="1" t="s">
        <v>32</v>
      </c>
      <c r="B72" s="1" t="s">
        <v>33</v>
      </c>
      <c r="C72" s="1">
        <v>1998</v>
      </c>
      <c r="D72" s="1">
        <v>1998</v>
      </c>
      <c r="E72" s="1">
        <v>1998</v>
      </c>
      <c r="F72" s="1" t="s">
        <v>35</v>
      </c>
      <c r="G72" s="1" t="s">
        <v>413</v>
      </c>
      <c r="H72" s="1" t="s">
        <v>418</v>
      </c>
      <c r="I72" s="1" t="s">
        <v>419</v>
      </c>
      <c r="J72" s="1">
        <v>300000</v>
      </c>
      <c r="K72" s="1" t="s">
        <v>420</v>
      </c>
      <c r="M72" s="1" t="s">
        <v>328</v>
      </c>
      <c r="N72" s="1">
        <v>2.54</v>
      </c>
      <c r="O72" s="1" t="s">
        <v>421</v>
      </c>
    </row>
    <row r="73" spans="1:15" x14ac:dyDescent="0.35">
      <c r="A73" s="1" t="s">
        <v>32</v>
      </c>
      <c r="B73" s="1" t="s">
        <v>33</v>
      </c>
      <c r="C73" s="1">
        <v>1998</v>
      </c>
      <c r="D73" s="1">
        <v>1998</v>
      </c>
      <c r="E73" s="1">
        <v>1998</v>
      </c>
      <c r="F73" s="1" t="s">
        <v>35</v>
      </c>
      <c r="G73" s="1" t="s">
        <v>413</v>
      </c>
      <c r="H73" s="1" t="s">
        <v>418</v>
      </c>
      <c r="I73" s="1" t="s">
        <v>419</v>
      </c>
      <c r="J73" s="1" t="s">
        <v>422</v>
      </c>
      <c r="K73" s="1" t="s">
        <v>420</v>
      </c>
      <c r="M73" s="1" t="s">
        <v>328</v>
      </c>
      <c r="N73" s="1">
        <v>1.6</v>
      </c>
      <c r="O73" s="1" t="s">
        <v>421</v>
      </c>
    </row>
    <row r="74" spans="1:15" x14ac:dyDescent="0.35">
      <c r="A74" s="1" t="s">
        <v>32</v>
      </c>
      <c r="B74" s="1" t="s">
        <v>33</v>
      </c>
      <c r="C74" s="1">
        <v>1998</v>
      </c>
      <c r="D74" s="1">
        <v>1998</v>
      </c>
      <c r="E74" s="1">
        <v>1998</v>
      </c>
      <c r="F74" s="1" t="s">
        <v>35</v>
      </c>
      <c r="G74" s="1" t="s">
        <v>413</v>
      </c>
      <c r="H74" s="1" t="s">
        <v>423</v>
      </c>
      <c r="I74" s="1" t="s">
        <v>424</v>
      </c>
      <c r="J74" s="1" t="s">
        <v>38</v>
      </c>
      <c r="K74" s="1" t="s">
        <v>38</v>
      </c>
      <c r="M74" s="1" t="s">
        <v>327</v>
      </c>
      <c r="N74" s="1">
        <v>653.97</v>
      </c>
      <c r="O74" s="1" t="s">
        <v>38</v>
      </c>
    </row>
    <row r="75" spans="1:15" x14ac:dyDescent="0.35">
      <c r="A75" s="1" t="s">
        <v>32</v>
      </c>
      <c r="B75" s="1" t="s">
        <v>33</v>
      </c>
      <c r="C75" s="1">
        <v>1998</v>
      </c>
      <c r="D75" s="1">
        <v>1998</v>
      </c>
      <c r="E75" s="1">
        <v>1998</v>
      </c>
      <c r="F75" s="1" t="s">
        <v>35</v>
      </c>
      <c r="G75" s="1" t="s">
        <v>413</v>
      </c>
      <c r="H75" s="1" t="s">
        <v>423</v>
      </c>
      <c r="I75" s="1" t="s">
        <v>424</v>
      </c>
      <c r="J75" s="1" t="s">
        <v>38</v>
      </c>
      <c r="K75" s="1" t="s">
        <v>38</v>
      </c>
      <c r="M75" s="1" t="s">
        <v>328</v>
      </c>
      <c r="N75" s="1">
        <v>653.97</v>
      </c>
      <c r="O75" s="1" t="s">
        <v>38</v>
      </c>
    </row>
    <row r="76" spans="1:15" x14ac:dyDescent="0.35">
      <c r="A76" s="1" t="s">
        <v>32</v>
      </c>
      <c r="B76" s="1" t="s">
        <v>33</v>
      </c>
      <c r="C76" s="1">
        <v>1998</v>
      </c>
      <c r="D76" s="1">
        <v>1998</v>
      </c>
      <c r="E76" s="1">
        <v>1998</v>
      </c>
      <c r="F76" s="1" t="s">
        <v>35</v>
      </c>
      <c r="G76" s="1" t="s">
        <v>413</v>
      </c>
      <c r="H76" s="1" t="s">
        <v>423</v>
      </c>
      <c r="I76" s="1" t="s">
        <v>418</v>
      </c>
      <c r="J76" s="1" t="s">
        <v>38</v>
      </c>
      <c r="K76" s="1" t="s">
        <v>38</v>
      </c>
      <c r="M76" s="1" t="s">
        <v>327</v>
      </c>
      <c r="N76" s="1">
        <v>1.1100000000000001</v>
      </c>
      <c r="O76" s="1" t="s">
        <v>421</v>
      </c>
    </row>
    <row r="77" spans="1:15" x14ac:dyDescent="0.35">
      <c r="A77" s="1" t="s">
        <v>32</v>
      </c>
      <c r="B77" s="1" t="s">
        <v>33</v>
      </c>
      <c r="C77" s="1">
        <v>1998</v>
      </c>
      <c r="D77" s="1">
        <v>1998</v>
      </c>
      <c r="E77" s="1">
        <v>1998</v>
      </c>
      <c r="F77" s="1" t="s">
        <v>35</v>
      </c>
      <c r="G77" s="1" t="s">
        <v>413</v>
      </c>
      <c r="H77" s="1" t="s">
        <v>423</v>
      </c>
      <c r="I77" s="1" t="s">
        <v>418</v>
      </c>
      <c r="J77" s="1" t="s">
        <v>38</v>
      </c>
      <c r="K77" s="1" t="s">
        <v>38</v>
      </c>
      <c r="M77" s="1" t="s">
        <v>328</v>
      </c>
      <c r="N77" s="1">
        <v>2.61</v>
      </c>
      <c r="O77" s="1" t="s">
        <v>421</v>
      </c>
    </row>
    <row r="78" spans="1:15" x14ac:dyDescent="0.35">
      <c r="A78" s="1" t="s">
        <v>32</v>
      </c>
      <c r="B78" s="1" t="s">
        <v>33</v>
      </c>
      <c r="C78" s="1">
        <v>1998</v>
      </c>
      <c r="D78" s="1">
        <v>1998</v>
      </c>
      <c r="E78" s="1">
        <v>1998</v>
      </c>
      <c r="F78" s="1" t="s">
        <v>35</v>
      </c>
      <c r="G78" s="1" t="s">
        <v>425</v>
      </c>
      <c r="H78" s="1" t="s">
        <v>426</v>
      </c>
      <c r="I78" s="1" t="s">
        <v>427</v>
      </c>
      <c r="J78" s="1" t="s">
        <v>38</v>
      </c>
      <c r="K78" s="1" t="s">
        <v>38</v>
      </c>
      <c r="M78" s="1" t="s">
        <v>327</v>
      </c>
      <c r="N78" s="1">
        <v>190.92</v>
      </c>
      <c r="O78" s="1" t="s">
        <v>428</v>
      </c>
    </row>
    <row r="79" spans="1:15" x14ac:dyDescent="0.35">
      <c r="A79" s="1" t="s">
        <v>32</v>
      </c>
      <c r="B79" s="1" t="s">
        <v>33</v>
      </c>
      <c r="C79" s="1">
        <v>1998</v>
      </c>
      <c r="D79" s="1">
        <v>1998</v>
      </c>
      <c r="E79" s="1">
        <v>1998</v>
      </c>
      <c r="F79" s="1" t="s">
        <v>35</v>
      </c>
      <c r="G79" s="1" t="s">
        <v>425</v>
      </c>
      <c r="H79" s="1" t="s">
        <v>426</v>
      </c>
      <c r="I79" s="1" t="s">
        <v>427</v>
      </c>
      <c r="J79" s="1" t="s">
        <v>38</v>
      </c>
      <c r="K79" s="1" t="s">
        <v>38</v>
      </c>
      <c r="M79" s="1" t="s">
        <v>328</v>
      </c>
      <c r="N79" s="1">
        <v>190.92</v>
      </c>
      <c r="O79" s="1" t="s">
        <v>428</v>
      </c>
    </row>
    <row r="80" spans="1:15" x14ac:dyDescent="0.35">
      <c r="A80" s="1" t="s">
        <v>32</v>
      </c>
      <c r="B80" s="1" t="s">
        <v>33</v>
      </c>
      <c r="C80" s="1">
        <v>1998</v>
      </c>
      <c r="D80" s="1">
        <v>1998</v>
      </c>
      <c r="E80" s="1">
        <v>1998</v>
      </c>
      <c r="F80" s="1" t="s">
        <v>35</v>
      </c>
      <c r="G80" s="1" t="s">
        <v>425</v>
      </c>
      <c r="H80" s="1" t="s">
        <v>426</v>
      </c>
      <c r="I80" s="1" t="s">
        <v>429</v>
      </c>
      <c r="J80" s="1">
        <v>2</v>
      </c>
      <c r="K80" s="1" t="s">
        <v>416</v>
      </c>
      <c r="M80" s="1" t="s">
        <v>327</v>
      </c>
      <c r="N80" s="1">
        <v>342.42</v>
      </c>
      <c r="O80" s="1" t="s">
        <v>428</v>
      </c>
    </row>
    <row r="81" spans="1:16" x14ac:dyDescent="0.35">
      <c r="A81" s="1" t="s">
        <v>32</v>
      </c>
      <c r="B81" s="1" t="s">
        <v>33</v>
      </c>
      <c r="C81" s="1">
        <v>1998</v>
      </c>
      <c r="D81" s="1">
        <v>1998</v>
      </c>
      <c r="E81" s="1">
        <v>1998</v>
      </c>
      <c r="F81" s="1" t="s">
        <v>35</v>
      </c>
      <c r="G81" s="1" t="s">
        <v>425</v>
      </c>
      <c r="H81" s="1" t="s">
        <v>426</v>
      </c>
      <c r="I81" s="1" t="s">
        <v>429</v>
      </c>
      <c r="J81" s="1">
        <v>4</v>
      </c>
      <c r="M81" s="1" t="s">
        <v>327</v>
      </c>
      <c r="N81" s="1">
        <v>711.2</v>
      </c>
      <c r="O81" s="1" t="s">
        <v>428</v>
      </c>
    </row>
    <row r="82" spans="1:16" x14ac:dyDescent="0.35">
      <c r="A82" s="1" t="s">
        <v>32</v>
      </c>
      <c r="B82" s="1" t="s">
        <v>33</v>
      </c>
      <c r="C82" s="1">
        <v>1998</v>
      </c>
      <c r="D82" s="1">
        <v>1998</v>
      </c>
      <c r="E82" s="1">
        <v>1998</v>
      </c>
      <c r="F82" s="1" t="s">
        <v>35</v>
      </c>
      <c r="G82" s="1" t="s">
        <v>425</v>
      </c>
      <c r="H82" s="1" t="s">
        <v>426</v>
      </c>
      <c r="I82" s="1" t="s">
        <v>429</v>
      </c>
      <c r="J82" s="1">
        <v>6</v>
      </c>
      <c r="M82" s="1" t="s">
        <v>327</v>
      </c>
      <c r="N82" s="1">
        <v>1420.68</v>
      </c>
      <c r="O82" s="1" t="s">
        <v>428</v>
      </c>
    </row>
    <row r="83" spans="1:16" x14ac:dyDescent="0.35">
      <c r="A83" s="1" t="s">
        <v>32</v>
      </c>
      <c r="B83" s="1" t="s">
        <v>33</v>
      </c>
      <c r="C83" s="1">
        <v>1998</v>
      </c>
      <c r="D83" s="1">
        <v>1998</v>
      </c>
      <c r="E83" s="1">
        <v>1998</v>
      </c>
      <c r="F83" s="1" t="s">
        <v>35</v>
      </c>
      <c r="G83" s="1" t="s">
        <v>425</v>
      </c>
      <c r="H83" s="1" t="s">
        <v>426</v>
      </c>
      <c r="I83" s="1" t="s">
        <v>429</v>
      </c>
      <c r="J83" s="1">
        <v>8</v>
      </c>
      <c r="M83" s="1" t="s">
        <v>327</v>
      </c>
      <c r="N83" s="1">
        <v>2706.28</v>
      </c>
      <c r="O83" s="1" t="s">
        <v>428</v>
      </c>
    </row>
    <row r="84" spans="1:16" x14ac:dyDescent="0.35">
      <c r="A84" s="1" t="s">
        <v>32</v>
      </c>
      <c r="B84" s="1" t="s">
        <v>33</v>
      </c>
      <c r="C84" s="1">
        <v>1998</v>
      </c>
      <c r="D84" s="1">
        <v>1998</v>
      </c>
      <c r="E84" s="1">
        <v>1998</v>
      </c>
      <c r="F84" s="1" t="s">
        <v>35</v>
      </c>
      <c r="G84" s="1" t="s">
        <v>425</v>
      </c>
      <c r="H84" s="1" t="s">
        <v>426</v>
      </c>
      <c r="I84" s="1" t="s">
        <v>429</v>
      </c>
      <c r="J84" s="1" t="s">
        <v>38</v>
      </c>
      <c r="K84" s="1" t="s">
        <v>38</v>
      </c>
      <c r="M84" s="1" t="s">
        <v>327</v>
      </c>
      <c r="N84" s="1">
        <v>474.24</v>
      </c>
      <c r="O84" s="1" t="s">
        <v>428</v>
      </c>
    </row>
    <row r="85" spans="1:16" x14ac:dyDescent="0.35">
      <c r="A85" s="1" t="s">
        <v>32</v>
      </c>
      <c r="B85" s="1" t="s">
        <v>33</v>
      </c>
      <c r="C85" s="1">
        <v>1998</v>
      </c>
      <c r="D85" s="1">
        <v>1998</v>
      </c>
      <c r="E85" s="1">
        <v>1998</v>
      </c>
      <c r="F85" s="1" t="s">
        <v>35</v>
      </c>
      <c r="G85" s="1" t="s">
        <v>425</v>
      </c>
      <c r="H85" s="1" t="s">
        <v>426</v>
      </c>
      <c r="I85" s="1" t="s">
        <v>429</v>
      </c>
      <c r="J85" s="1">
        <v>2</v>
      </c>
      <c r="K85" s="1" t="s">
        <v>416</v>
      </c>
      <c r="M85" s="1" t="s">
        <v>328</v>
      </c>
      <c r="N85" s="1">
        <v>342.42</v>
      </c>
      <c r="O85" s="1" t="s">
        <v>428</v>
      </c>
    </row>
    <row r="86" spans="1:16" x14ac:dyDescent="0.35">
      <c r="A86" s="1" t="s">
        <v>32</v>
      </c>
      <c r="B86" s="1" t="s">
        <v>33</v>
      </c>
      <c r="C86" s="1">
        <v>1998</v>
      </c>
      <c r="D86" s="1">
        <v>1998</v>
      </c>
      <c r="E86" s="1">
        <v>1998</v>
      </c>
      <c r="F86" s="1" t="s">
        <v>35</v>
      </c>
      <c r="G86" s="1" t="s">
        <v>425</v>
      </c>
      <c r="H86" s="1" t="s">
        <v>426</v>
      </c>
      <c r="I86" s="1" t="s">
        <v>429</v>
      </c>
      <c r="J86" s="1">
        <v>4</v>
      </c>
      <c r="M86" s="1" t="s">
        <v>328</v>
      </c>
      <c r="N86" s="1">
        <v>711.2</v>
      </c>
      <c r="O86" s="1" t="s">
        <v>428</v>
      </c>
    </row>
    <row r="87" spans="1:16" x14ac:dyDescent="0.35">
      <c r="A87" s="1" t="s">
        <v>32</v>
      </c>
      <c r="B87" s="1" t="s">
        <v>33</v>
      </c>
      <c r="C87" s="1">
        <v>1998</v>
      </c>
      <c r="D87" s="1">
        <v>1998</v>
      </c>
      <c r="E87" s="1">
        <v>1998</v>
      </c>
      <c r="F87" s="1" t="s">
        <v>35</v>
      </c>
      <c r="G87" s="1" t="s">
        <v>425</v>
      </c>
      <c r="H87" s="1" t="s">
        <v>426</v>
      </c>
      <c r="I87" s="1" t="s">
        <v>429</v>
      </c>
      <c r="J87" s="1">
        <v>6</v>
      </c>
      <c r="M87" s="1" t="s">
        <v>328</v>
      </c>
      <c r="N87" s="1">
        <v>1420.68</v>
      </c>
      <c r="O87" s="1" t="s">
        <v>428</v>
      </c>
    </row>
    <row r="88" spans="1:16" x14ac:dyDescent="0.35">
      <c r="A88" s="1" t="s">
        <v>32</v>
      </c>
      <c r="B88" s="1" t="s">
        <v>33</v>
      </c>
      <c r="C88" s="1">
        <v>1998</v>
      </c>
      <c r="D88" s="1">
        <v>1998</v>
      </c>
      <c r="E88" s="1">
        <v>1998</v>
      </c>
      <c r="F88" s="1" t="s">
        <v>35</v>
      </c>
      <c r="G88" s="1" t="s">
        <v>425</v>
      </c>
      <c r="H88" s="1" t="s">
        <v>426</v>
      </c>
      <c r="I88" s="1" t="s">
        <v>429</v>
      </c>
      <c r="J88" s="1">
        <v>8</v>
      </c>
      <c r="M88" s="1" t="s">
        <v>328</v>
      </c>
      <c r="N88" s="1">
        <v>2706.28</v>
      </c>
      <c r="O88" s="1" t="s">
        <v>428</v>
      </c>
    </row>
    <row r="89" spans="1:16" x14ac:dyDescent="0.35">
      <c r="A89" s="1" t="s">
        <v>32</v>
      </c>
      <c r="B89" s="1" t="s">
        <v>33</v>
      </c>
      <c r="C89" s="1">
        <v>1998</v>
      </c>
      <c r="D89" s="1">
        <v>1998</v>
      </c>
      <c r="E89" s="1">
        <v>1998</v>
      </c>
      <c r="F89" s="1" t="s">
        <v>35</v>
      </c>
      <c r="G89" s="1" t="s">
        <v>425</v>
      </c>
      <c r="H89" s="1" t="s">
        <v>426</v>
      </c>
      <c r="I89" s="1" t="s">
        <v>429</v>
      </c>
      <c r="J89" s="1" t="s">
        <v>38</v>
      </c>
      <c r="K89" s="1" t="s">
        <v>38</v>
      </c>
      <c r="M89" s="1" t="s">
        <v>328</v>
      </c>
      <c r="N89" s="1">
        <v>474.24</v>
      </c>
      <c r="O89" s="1" t="s">
        <v>428</v>
      </c>
    </row>
    <row r="90" spans="1:16" x14ac:dyDescent="0.35">
      <c r="A90" s="1" t="s">
        <v>32</v>
      </c>
      <c r="B90" s="1" t="s">
        <v>33</v>
      </c>
      <c r="C90" s="1">
        <v>2002</v>
      </c>
      <c r="D90" s="1">
        <v>2002</v>
      </c>
      <c r="E90" s="1">
        <v>1998</v>
      </c>
      <c r="F90" s="1" t="s">
        <v>35</v>
      </c>
      <c r="G90" s="1" t="s">
        <v>413</v>
      </c>
      <c r="H90" s="1" t="s">
        <v>414</v>
      </c>
      <c r="I90" s="1" t="s">
        <v>415</v>
      </c>
      <c r="J90" s="35">
        <f>5/8</f>
        <v>0.625</v>
      </c>
      <c r="K90" s="1" t="s">
        <v>416</v>
      </c>
      <c r="M90" s="1" t="s">
        <v>327</v>
      </c>
      <c r="N90" s="1">
        <v>8.75</v>
      </c>
      <c r="O90" s="1" t="s">
        <v>417</v>
      </c>
      <c r="P90" s="1" t="s">
        <v>430</v>
      </c>
    </row>
    <row r="91" spans="1:16" x14ac:dyDescent="0.35">
      <c r="A91" s="1" t="s">
        <v>32</v>
      </c>
      <c r="B91" s="1" t="s">
        <v>33</v>
      </c>
      <c r="C91" s="1">
        <v>2002</v>
      </c>
      <c r="D91" s="1">
        <v>2002</v>
      </c>
      <c r="E91" s="1">
        <v>1998</v>
      </c>
      <c r="F91" s="1" t="s">
        <v>35</v>
      </c>
      <c r="G91" s="1" t="s">
        <v>413</v>
      </c>
      <c r="H91" s="1" t="s">
        <v>414</v>
      </c>
      <c r="I91" s="1" t="s">
        <v>415</v>
      </c>
      <c r="J91" s="35">
        <v>0.75</v>
      </c>
      <c r="K91" s="1" t="s">
        <v>416</v>
      </c>
      <c r="M91" s="1" t="s">
        <v>327</v>
      </c>
      <c r="N91" s="1">
        <v>12.39</v>
      </c>
      <c r="O91" s="1" t="s">
        <v>417</v>
      </c>
    </row>
    <row r="92" spans="1:16" x14ac:dyDescent="0.35">
      <c r="A92" s="1" t="s">
        <v>32</v>
      </c>
      <c r="B92" s="1" t="s">
        <v>33</v>
      </c>
      <c r="C92" s="1">
        <v>2002</v>
      </c>
      <c r="D92" s="1">
        <v>2002</v>
      </c>
      <c r="E92" s="1">
        <v>1998</v>
      </c>
      <c r="F92" s="1" t="s">
        <v>35</v>
      </c>
      <c r="G92" s="1" t="s">
        <v>413</v>
      </c>
      <c r="H92" s="1" t="s">
        <v>414</v>
      </c>
      <c r="I92" s="1" t="s">
        <v>415</v>
      </c>
      <c r="J92" s="1">
        <v>1</v>
      </c>
      <c r="K92" s="1" t="s">
        <v>416</v>
      </c>
      <c r="M92" s="1" t="s">
        <v>327</v>
      </c>
      <c r="N92" s="1">
        <v>20.64</v>
      </c>
      <c r="O92" s="1" t="s">
        <v>417</v>
      </c>
    </row>
    <row r="93" spans="1:16" x14ac:dyDescent="0.35">
      <c r="A93" s="1" t="s">
        <v>32</v>
      </c>
      <c r="B93" s="1" t="s">
        <v>33</v>
      </c>
      <c r="C93" s="1">
        <v>2002</v>
      </c>
      <c r="D93" s="1">
        <v>2002</v>
      </c>
      <c r="E93" s="1">
        <v>1998</v>
      </c>
      <c r="F93" s="1" t="s">
        <v>35</v>
      </c>
      <c r="G93" s="1" t="s">
        <v>413</v>
      </c>
      <c r="H93" s="1" t="s">
        <v>414</v>
      </c>
      <c r="I93" s="1" t="s">
        <v>415</v>
      </c>
      <c r="J93" s="1">
        <v>1.5</v>
      </c>
      <c r="K93" s="1" t="s">
        <v>416</v>
      </c>
      <c r="M93" s="1" t="s">
        <v>327</v>
      </c>
      <c r="N93" s="1">
        <v>41.25</v>
      </c>
      <c r="O93" s="1" t="s">
        <v>417</v>
      </c>
    </row>
    <row r="94" spans="1:16" x14ac:dyDescent="0.35">
      <c r="A94" s="1" t="s">
        <v>32</v>
      </c>
      <c r="B94" s="1" t="s">
        <v>33</v>
      </c>
      <c r="C94" s="1">
        <v>2002</v>
      </c>
      <c r="D94" s="1">
        <v>2002</v>
      </c>
      <c r="E94" s="1">
        <v>1998</v>
      </c>
      <c r="F94" s="1" t="s">
        <v>35</v>
      </c>
      <c r="G94" s="1" t="s">
        <v>413</v>
      </c>
      <c r="H94" s="1" t="s">
        <v>414</v>
      </c>
      <c r="I94" s="1" t="s">
        <v>415</v>
      </c>
      <c r="J94" s="1">
        <v>2</v>
      </c>
      <c r="K94" s="1" t="s">
        <v>416</v>
      </c>
      <c r="M94" s="1" t="s">
        <v>327</v>
      </c>
      <c r="N94" s="1">
        <v>66</v>
      </c>
      <c r="O94" s="1" t="s">
        <v>417</v>
      </c>
    </row>
    <row r="95" spans="1:16" x14ac:dyDescent="0.35">
      <c r="A95" s="1" t="s">
        <v>32</v>
      </c>
      <c r="B95" s="1" t="s">
        <v>33</v>
      </c>
      <c r="C95" s="1">
        <v>2002</v>
      </c>
      <c r="D95" s="1">
        <v>2002</v>
      </c>
      <c r="E95" s="1">
        <v>1998</v>
      </c>
      <c r="F95" s="1" t="s">
        <v>35</v>
      </c>
      <c r="G95" s="1" t="s">
        <v>413</v>
      </c>
      <c r="H95" s="1" t="s">
        <v>414</v>
      </c>
      <c r="I95" s="1" t="s">
        <v>415</v>
      </c>
      <c r="J95" s="1">
        <v>3</v>
      </c>
      <c r="K95" s="1" t="s">
        <v>416</v>
      </c>
      <c r="M95" s="1" t="s">
        <v>327</v>
      </c>
      <c r="N95" s="1">
        <v>185.64</v>
      </c>
      <c r="O95" s="1" t="s">
        <v>417</v>
      </c>
    </row>
    <row r="96" spans="1:16" x14ac:dyDescent="0.35">
      <c r="A96" s="1" t="s">
        <v>32</v>
      </c>
      <c r="B96" s="1" t="s">
        <v>33</v>
      </c>
      <c r="C96" s="1">
        <v>2002</v>
      </c>
      <c r="D96" s="1">
        <v>2002</v>
      </c>
      <c r="E96" s="1">
        <v>1998</v>
      </c>
      <c r="F96" s="1" t="s">
        <v>35</v>
      </c>
      <c r="G96" s="1" t="s">
        <v>413</v>
      </c>
      <c r="H96" s="1" t="s">
        <v>414</v>
      </c>
      <c r="I96" s="1" t="s">
        <v>415</v>
      </c>
      <c r="J96" s="1">
        <v>4</v>
      </c>
      <c r="K96" s="1" t="s">
        <v>416</v>
      </c>
      <c r="M96" s="1" t="s">
        <v>327</v>
      </c>
      <c r="N96" s="1">
        <v>515.64</v>
      </c>
      <c r="O96" s="1" t="s">
        <v>417</v>
      </c>
    </row>
    <row r="97" spans="1:15" x14ac:dyDescent="0.35">
      <c r="A97" s="1" t="s">
        <v>32</v>
      </c>
      <c r="B97" s="1" t="s">
        <v>33</v>
      </c>
      <c r="C97" s="1">
        <v>2002</v>
      </c>
      <c r="D97" s="1">
        <v>2002</v>
      </c>
      <c r="E97" s="1">
        <v>1998</v>
      </c>
      <c r="F97" s="1" t="s">
        <v>35</v>
      </c>
      <c r="G97" s="1" t="s">
        <v>413</v>
      </c>
      <c r="H97" s="1" t="s">
        <v>414</v>
      </c>
      <c r="I97" s="1" t="s">
        <v>415</v>
      </c>
      <c r="J97" s="1">
        <v>6</v>
      </c>
      <c r="K97" s="1" t="s">
        <v>416</v>
      </c>
      <c r="M97" s="1" t="s">
        <v>327</v>
      </c>
      <c r="N97" s="1">
        <v>1031.25</v>
      </c>
      <c r="O97" s="1" t="s">
        <v>417</v>
      </c>
    </row>
    <row r="98" spans="1:15" x14ac:dyDescent="0.35">
      <c r="A98" s="1" t="s">
        <v>32</v>
      </c>
      <c r="B98" s="1" t="s">
        <v>33</v>
      </c>
      <c r="C98" s="1">
        <v>2002</v>
      </c>
      <c r="D98" s="1">
        <v>2002</v>
      </c>
      <c r="E98" s="1">
        <v>1998</v>
      </c>
      <c r="F98" s="1" t="s">
        <v>35</v>
      </c>
      <c r="G98" s="1" t="s">
        <v>413</v>
      </c>
      <c r="H98" s="1" t="s">
        <v>414</v>
      </c>
      <c r="I98" s="1" t="s">
        <v>415</v>
      </c>
      <c r="J98" s="1">
        <v>8</v>
      </c>
      <c r="K98" s="1" t="s">
        <v>416</v>
      </c>
      <c r="M98" s="1" t="s">
        <v>327</v>
      </c>
      <c r="N98" s="1">
        <v>1815</v>
      </c>
      <c r="O98" s="1" t="s">
        <v>417</v>
      </c>
    </row>
    <row r="99" spans="1:15" x14ac:dyDescent="0.35">
      <c r="A99" s="1" t="s">
        <v>32</v>
      </c>
      <c r="B99" s="1" t="s">
        <v>33</v>
      </c>
      <c r="C99" s="1">
        <v>2002</v>
      </c>
      <c r="D99" s="1">
        <v>2002</v>
      </c>
      <c r="E99" s="1">
        <v>1998</v>
      </c>
      <c r="F99" s="1" t="s">
        <v>35</v>
      </c>
      <c r="G99" s="1" t="s">
        <v>413</v>
      </c>
      <c r="H99" s="1" t="s">
        <v>414</v>
      </c>
      <c r="I99" s="1" t="s">
        <v>415</v>
      </c>
      <c r="J99" s="35">
        <f>5/8</f>
        <v>0.625</v>
      </c>
      <c r="K99" s="1" t="s">
        <v>416</v>
      </c>
      <c r="M99" s="1" t="s">
        <v>328</v>
      </c>
      <c r="N99" s="1">
        <v>9</v>
      </c>
      <c r="O99" s="1" t="s">
        <v>417</v>
      </c>
    </row>
    <row r="100" spans="1:15" x14ac:dyDescent="0.35">
      <c r="A100" s="1" t="s">
        <v>32</v>
      </c>
      <c r="B100" s="1" t="s">
        <v>33</v>
      </c>
      <c r="C100" s="1">
        <v>2002</v>
      </c>
      <c r="D100" s="1">
        <v>2002</v>
      </c>
      <c r="E100" s="1">
        <v>1998</v>
      </c>
      <c r="F100" s="1" t="s">
        <v>35</v>
      </c>
      <c r="G100" s="1" t="s">
        <v>413</v>
      </c>
      <c r="H100" s="1" t="s">
        <v>414</v>
      </c>
      <c r="I100" s="1" t="s">
        <v>415</v>
      </c>
      <c r="J100" s="35">
        <v>0.75</v>
      </c>
      <c r="K100" s="1" t="s">
        <v>416</v>
      </c>
      <c r="M100" s="1" t="s">
        <v>328</v>
      </c>
      <c r="N100" s="1">
        <v>13.5</v>
      </c>
      <c r="O100" s="1" t="s">
        <v>417</v>
      </c>
    </row>
    <row r="101" spans="1:15" x14ac:dyDescent="0.35">
      <c r="A101" s="1" t="s">
        <v>32</v>
      </c>
      <c r="B101" s="1" t="s">
        <v>33</v>
      </c>
      <c r="C101" s="1">
        <v>2002</v>
      </c>
      <c r="D101" s="1">
        <v>2002</v>
      </c>
      <c r="E101" s="1">
        <v>1998</v>
      </c>
      <c r="F101" s="1" t="s">
        <v>35</v>
      </c>
      <c r="G101" s="1" t="s">
        <v>413</v>
      </c>
      <c r="H101" s="1" t="s">
        <v>414</v>
      </c>
      <c r="I101" s="1" t="s">
        <v>415</v>
      </c>
      <c r="J101" s="1">
        <v>1</v>
      </c>
      <c r="K101" s="1" t="s">
        <v>416</v>
      </c>
      <c r="M101" s="1" t="s">
        <v>328</v>
      </c>
      <c r="N101" s="1">
        <v>22.5</v>
      </c>
      <c r="O101" s="1" t="s">
        <v>417</v>
      </c>
    </row>
    <row r="102" spans="1:15" x14ac:dyDescent="0.35">
      <c r="A102" s="1" t="s">
        <v>32</v>
      </c>
      <c r="B102" s="1" t="s">
        <v>33</v>
      </c>
      <c r="C102" s="1">
        <v>2002</v>
      </c>
      <c r="D102" s="1">
        <v>2002</v>
      </c>
      <c r="E102" s="1">
        <v>1998</v>
      </c>
      <c r="F102" s="1" t="s">
        <v>35</v>
      </c>
      <c r="G102" s="1" t="s">
        <v>413</v>
      </c>
      <c r="H102" s="1" t="s">
        <v>414</v>
      </c>
      <c r="I102" s="1" t="s">
        <v>415</v>
      </c>
      <c r="J102" s="1">
        <v>1.5</v>
      </c>
      <c r="K102" s="1" t="s">
        <v>416</v>
      </c>
      <c r="M102" s="1" t="s">
        <v>328</v>
      </c>
      <c r="N102" s="1">
        <v>45</v>
      </c>
      <c r="O102" s="1" t="s">
        <v>417</v>
      </c>
    </row>
    <row r="103" spans="1:15" x14ac:dyDescent="0.35">
      <c r="A103" s="1" t="s">
        <v>32</v>
      </c>
      <c r="B103" s="1" t="s">
        <v>33</v>
      </c>
      <c r="C103" s="1">
        <v>2002</v>
      </c>
      <c r="D103" s="1">
        <v>2002</v>
      </c>
      <c r="E103" s="1">
        <v>1998</v>
      </c>
      <c r="F103" s="1" t="s">
        <v>35</v>
      </c>
      <c r="G103" s="1" t="s">
        <v>413</v>
      </c>
      <c r="H103" s="1" t="s">
        <v>414</v>
      </c>
      <c r="I103" s="1" t="s">
        <v>415</v>
      </c>
      <c r="J103" s="1">
        <v>2</v>
      </c>
      <c r="K103" s="1" t="s">
        <v>416</v>
      </c>
      <c r="M103" s="1" t="s">
        <v>328</v>
      </c>
      <c r="N103" s="1">
        <v>72</v>
      </c>
      <c r="O103" s="1" t="s">
        <v>417</v>
      </c>
    </row>
    <row r="104" spans="1:15" x14ac:dyDescent="0.35">
      <c r="A104" s="1" t="s">
        <v>431</v>
      </c>
      <c r="B104" s="1" t="s">
        <v>33</v>
      </c>
      <c r="C104" s="1">
        <v>2003</v>
      </c>
      <c r="D104" s="1">
        <v>2003</v>
      </c>
      <c r="E104" s="1">
        <v>1998</v>
      </c>
      <c r="F104" s="1" t="s">
        <v>35</v>
      </c>
      <c r="G104" s="1" t="s">
        <v>413</v>
      </c>
      <c r="H104" s="1" t="s">
        <v>414</v>
      </c>
      <c r="I104" s="1" t="s">
        <v>415</v>
      </c>
      <c r="J104" s="1">
        <v>3</v>
      </c>
      <c r="M104" s="1" t="s">
        <v>328</v>
      </c>
      <c r="N104" s="1">
        <v>202.5</v>
      </c>
      <c r="O104" s="1" t="s">
        <v>417</v>
      </c>
    </row>
    <row r="105" spans="1:15" x14ac:dyDescent="0.35">
      <c r="A105" s="1" t="s">
        <v>432</v>
      </c>
      <c r="B105" s="1" t="s">
        <v>33</v>
      </c>
      <c r="C105" s="1">
        <v>2004</v>
      </c>
      <c r="D105" s="1">
        <v>2004</v>
      </c>
      <c r="E105" s="1">
        <v>1998</v>
      </c>
      <c r="F105" s="1" t="s">
        <v>35</v>
      </c>
      <c r="G105" s="1" t="s">
        <v>413</v>
      </c>
      <c r="H105" s="1" t="s">
        <v>414</v>
      </c>
      <c r="I105" s="1" t="s">
        <v>415</v>
      </c>
      <c r="J105" s="1">
        <v>4</v>
      </c>
      <c r="K105" s="1" t="s">
        <v>416</v>
      </c>
      <c r="M105" s="1" t="s">
        <v>328</v>
      </c>
      <c r="N105" s="1">
        <v>562.5</v>
      </c>
      <c r="O105" s="1" t="s">
        <v>417</v>
      </c>
    </row>
    <row r="106" spans="1:15" x14ac:dyDescent="0.35">
      <c r="A106" s="1" t="s">
        <v>433</v>
      </c>
      <c r="B106" s="1" t="s">
        <v>33</v>
      </c>
      <c r="C106" s="1">
        <v>2005</v>
      </c>
      <c r="D106" s="1">
        <v>2005</v>
      </c>
      <c r="E106" s="1">
        <v>1998</v>
      </c>
      <c r="F106" s="1" t="s">
        <v>35</v>
      </c>
      <c r="G106" s="1" t="s">
        <v>413</v>
      </c>
      <c r="H106" s="1" t="s">
        <v>414</v>
      </c>
      <c r="I106" s="1" t="s">
        <v>415</v>
      </c>
      <c r="J106" s="1">
        <v>6</v>
      </c>
      <c r="K106" s="1" t="s">
        <v>416</v>
      </c>
      <c r="M106" s="1" t="s">
        <v>328</v>
      </c>
      <c r="N106" s="1">
        <v>1125</v>
      </c>
      <c r="O106" s="1" t="s">
        <v>417</v>
      </c>
    </row>
    <row r="107" spans="1:15" x14ac:dyDescent="0.35">
      <c r="A107" s="1" t="s">
        <v>434</v>
      </c>
      <c r="B107" s="1" t="s">
        <v>33</v>
      </c>
      <c r="C107" s="1">
        <v>2006</v>
      </c>
      <c r="D107" s="1">
        <v>2006</v>
      </c>
      <c r="E107" s="1">
        <v>1998</v>
      </c>
      <c r="F107" s="1" t="s">
        <v>35</v>
      </c>
      <c r="G107" s="1" t="s">
        <v>413</v>
      </c>
      <c r="H107" s="1" t="s">
        <v>414</v>
      </c>
      <c r="I107" s="1" t="s">
        <v>415</v>
      </c>
      <c r="J107" s="1">
        <v>8</v>
      </c>
      <c r="M107" s="1" t="s">
        <v>328</v>
      </c>
      <c r="N107" s="1">
        <v>1980</v>
      </c>
      <c r="O107" s="1" t="s">
        <v>417</v>
      </c>
    </row>
    <row r="108" spans="1:15" x14ac:dyDescent="0.35">
      <c r="A108" s="1" t="s">
        <v>32</v>
      </c>
      <c r="B108" s="1" t="s">
        <v>33</v>
      </c>
      <c r="C108" s="1">
        <v>2002</v>
      </c>
      <c r="D108" s="1">
        <v>2002</v>
      </c>
      <c r="E108" s="1">
        <v>1998</v>
      </c>
      <c r="F108" s="1" t="s">
        <v>35</v>
      </c>
      <c r="G108" s="1" t="s">
        <v>435</v>
      </c>
      <c r="H108" s="1" t="s">
        <v>418</v>
      </c>
      <c r="I108" s="1" t="s">
        <v>436</v>
      </c>
      <c r="J108" s="1">
        <v>0</v>
      </c>
      <c r="K108" s="1" t="s">
        <v>420</v>
      </c>
      <c r="M108" s="1" t="s">
        <v>327</v>
      </c>
      <c r="N108" s="1">
        <v>2.75</v>
      </c>
      <c r="O108" s="1" t="s">
        <v>417</v>
      </c>
    </row>
    <row r="109" spans="1:15" x14ac:dyDescent="0.35">
      <c r="A109" s="1" t="s">
        <v>32</v>
      </c>
      <c r="B109" s="1" t="s">
        <v>33</v>
      </c>
      <c r="C109" s="1">
        <v>2002</v>
      </c>
      <c r="D109" s="1">
        <v>2002</v>
      </c>
      <c r="E109" s="1">
        <v>1998</v>
      </c>
      <c r="F109" s="1" t="s">
        <v>35</v>
      </c>
      <c r="G109" s="1" t="s">
        <v>435</v>
      </c>
      <c r="H109" s="1" t="s">
        <v>418</v>
      </c>
      <c r="I109" s="1" t="s">
        <v>436</v>
      </c>
      <c r="J109" s="1">
        <v>20000</v>
      </c>
      <c r="K109" s="1" t="s">
        <v>420</v>
      </c>
      <c r="M109" s="1" t="s">
        <v>327</v>
      </c>
      <c r="N109" s="1">
        <v>2.75</v>
      </c>
      <c r="O109" s="1" t="s">
        <v>417</v>
      </c>
    </row>
    <row r="110" spans="1:15" x14ac:dyDescent="0.35">
      <c r="A110" s="1" t="s">
        <v>32</v>
      </c>
      <c r="B110" s="1" t="s">
        <v>33</v>
      </c>
      <c r="C110" s="1">
        <v>2002</v>
      </c>
      <c r="D110" s="1">
        <v>2002</v>
      </c>
      <c r="E110" s="1">
        <v>1998</v>
      </c>
      <c r="F110" s="1" t="s">
        <v>35</v>
      </c>
      <c r="G110" s="1" t="s">
        <v>435</v>
      </c>
      <c r="H110" s="1" t="s">
        <v>418</v>
      </c>
      <c r="I110" s="1" t="s">
        <v>436</v>
      </c>
      <c r="J110" s="1">
        <v>20000</v>
      </c>
      <c r="K110" s="1" t="s">
        <v>420</v>
      </c>
      <c r="M110" s="1" t="s">
        <v>327</v>
      </c>
      <c r="N110" s="1">
        <v>4.75</v>
      </c>
      <c r="O110" s="1" t="s">
        <v>421</v>
      </c>
    </row>
    <row r="111" spans="1:15" x14ac:dyDescent="0.35">
      <c r="A111" s="1" t="s">
        <v>32</v>
      </c>
      <c r="B111" s="1" t="s">
        <v>33</v>
      </c>
      <c r="C111" s="1">
        <v>2002</v>
      </c>
      <c r="D111" s="1">
        <v>2002</v>
      </c>
      <c r="E111" s="1">
        <v>1998</v>
      </c>
      <c r="F111" s="1" t="s">
        <v>35</v>
      </c>
      <c r="G111" s="1" t="s">
        <v>435</v>
      </c>
      <c r="H111" s="1" t="s">
        <v>418</v>
      </c>
      <c r="I111" s="1" t="s">
        <v>436</v>
      </c>
      <c r="J111" s="1">
        <v>100000</v>
      </c>
      <c r="K111" s="1" t="s">
        <v>420</v>
      </c>
      <c r="M111" s="1" t="s">
        <v>327</v>
      </c>
      <c r="N111" s="1">
        <v>97.75</v>
      </c>
      <c r="O111" s="1" t="s">
        <v>417</v>
      </c>
    </row>
    <row r="112" spans="1:15" x14ac:dyDescent="0.35">
      <c r="A112" s="1" t="s">
        <v>32</v>
      </c>
      <c r="B112" s="1" t="s">
        <v>33</v>
      </c>
      <c r="C112" s="1">
        <v>2002</v>
      </c>
      <c r="D112" s="1">
        <v>2002</v>
      </c>
      <c r="E112" s="1">
        <v>1998</v>
      </c>
      <c r="F112" s="1" t="s">
        <v>35</v>
      </c>
      <c r="G112" s="1" t="s">
        <v>435</v>
      </c>
      <c r="H112" s="1" t="s">
        <v>418</v>
      </c>
      <c r="I112" s="1" t="s">
        <v>436</v>
      </c>
      <c r="J112" s="1">
        <v>100000</v>
      </c>
      <c r="K112" s="1" t="s">
        <v>420</v>
      </c>
      <c r="M112" s="1" t="s">
        <v>327</v>
      </c>
      <c r="N112" s="1">
        <v>2.25</v>
      </c>
      <c r="O112" s="1" t="s">
        <v>421</v>
      </c>
    </row>
    <row r="113" spans="1:15" x14ac:dyDescent="0.35">
      <c r="A113" s="1" t="s">
        <v>32</v>
      </c>
      <c r="B113" s="1" t="s">
        <v>33</v>
      </c>
      <c r="C113" s="1">
        <v>2002</v>
      </c>
      <c r="D113" s="1">
        <v>2002</v>
      </c>
      <c r="E113" s="1">
        <v>1998</v>
      </c>
      <c r="F113" s="1" t="s">
        <v>35</v>
      </c>
      <c r="G113" s="1" t="s">
        <v>435</v>
      </c>
      <c r="H113" s="1" t="s">
        <v>418</v>
      </c>
      <c r="I113" s="1" t="s">
        <v>436</v>
      </c>
      <c r="J113" s="1" t="s">
        <v>437</v>
      </c>
      <c r="K113" s="1" t="s">
        <v>420</v>
      </c>
      <c r="M113" s="1" t="s">
        <v>327</v>
      </c>
      <c r="N113" s="1">
        <v>277.75</v>
      </c>
      <c r="O113" s="1" t="s">
        <v>417</v>
      </c>
    </row>
    <row r="114" spans="1:15" x14ac:dyDescent="0.35">
      <c r="A114" s="1" t="s">
        <v>32</v>
      </c>
      <c r="B114" s="1" t="s">
        <v>33</v>
      </c>
      <c r="C114" s="1">
        <v>2002</v>
      </c>
      <c r="D114" s="1">
        <v>2002</v>
      </c>
      <c r="E114" s="1">
        <v>1998</v>
      </c>
      <c r="F114" s="1" t="s">
        <v>35</v>
      </c>
      <c r="G114" s="1" t="s">
        <v>435</v>
      </c>
      <c r="H114" s="1" t="s">
        <v>418</v>
      </c>
      <c r="I114" s="1" t="s">
        <v>436</v>
      </c>
      <c r="J114" s="1" t="s">
        <v>437</v>
      </c>
      <c r="K114" s="1" t="s">
        <v>420</v>
      </c>
      <c r="M114" s="1" t="s">
        <v>327</v>
      </c>
      <c r="N114" s="1">
        <v>1.05</v>
      </c>
      <c r="O114" s="1" t="s">
        <v>421</v>
      </c>
    </row>
    <row r="115" spans="1:15" x14ac:dyDescent="0.35">
      <c r="A115" s="1" t="s">
        <v>32</v>
      </c>
      <c r="B115" s="1" t="s">
        <v>33</v>
      </c>
      <c r="C115" s="1">
        <v>2002</v>
      </c>
      <c r="D115" s="1">
        <v>2002</v>
      </c>
      <c r="E115" s="1">
        <v>1998</v>
      </c>
      <c r="F115" s="1" t="s">
        <v>35</v>
      </c>
      <c r="G115" s="1" t="s">
        <v>435</v>
      </c>
      <c r="H115" s="1" t="s">
        <v>418</v>
      </c>
      <c r="I115" s="1" t="s">
        <v>436</v>
      </c>
      <c r="J115" s="1">
        <v>0</v>
      </c>
      <c r="K115" s="1" t="s">
        <v>420</v>
      </c>
      <c r="M115" s="1" t="s">
        <v>328</v>
      </c>
      <c r="N115" s="1">
        <v>3</v>
      </c>
      <c r="O115" s="1" t="s">
        <v>421</v>
      </c>
    </row>
    <row r="116" spans="1:15" x14ac:dyDescent="0.35">
      <c r="A116" s="1" t="s">
        <v>32</v>
      </c>
      <c r="B116" s="1" t="s">
        <v>33</v>
      </c>
      <c r="C116" s="1">
        <v>2002</v>
      </c>
      <c r="D116" s="1">
        <v>2002</v>
      </c>
      <c r="E116" s="1">
        <v>1998</v>
      </c>
      <c r="F116" s="1" t="s">
        <v>35</v>
      </c>
      <c r="G116" s="1" t="s">
        <v>435</v>
      </c>
      <c r="H116" s="1" t="s">
        <v>418</v>
      </c>
      <c r="I116" s="1" t="s">
        <v>436</v>
      </c>
      <c r="J116" s="1">
        <v>20000</v>
      </c>
      <c r="K116" s="1" t="s">
        <v>420</v>
      </c>
      <c r="M116" s="1" t="s">
        <v>328</v>
      </c>
      <c r="N116" s="1">
        <v>3</v>
      </c>
      <c r="O116" s="1" t="s">
        <v>417</v>
      </c>
    </row>
    <row r="117" spans="1:15" x14ac:dyDescent="0.35">
      <c r="A117" s="1" t="s">
        <v>32</v>
      </c>
      <c r="B117" s="1" t="s">
        <v>33</v>
      </c>
      <c r="C117" s="1">
        <v>2002</v>
      </c>
      <c r="D117" s="1">
        <v>2002</v>
      </c>
      <c r="E117" s="1">
        <v>1998</v>
      </c>
      <c r="F117" s="1" t="s">
        <v>35</v>
      </c>
      <c r="G117" s="1" t="s">
        <v>435</v>
      </c>
      <c r="H117" s="1" t="s">
        <v>418</v>
      </c>
      <c r="I117" s="1" t="s">
        <v>436</v>
      </c>
      <c r="J117" s="1">
        <v>20000</v>
      </c>
      <c r="K117" s="1" t="s">
        <v>420</v>
      </c>
      <c r="M117" s="1" t="s">
        <v>328</v>
      </c>
      <c r="N117" s="1">
        <v>6.25</v>
      </c>
      <c r="O117" s="1" t="s">
        <v>421</v>
      </c>
    </row>
    <row r="118" spans="1:15" x14ac:dyDescent="0.35">
      <c r="A118" s="1" t="s">
        <v>32</v>
      </c>
      <c r="B118" s="1" t="s">
        <v>33</v>
      </c>
      <c r="C118" s="1">
        <v>2002</v>
      </c>
      <c r="D118" s="1">
        <v>2002</v>
      </c>
      <c r="E118" s="1">
        <v>1998</v>
      </c>
      <c r="F118" s="1" t="s">
        <v>35</v>
      </c>
      <c r="G118" s="1" t="s">
        <v>435</v>
      </c>
      <c r="H118" s="1" t="s">
        <v>418</v>
      </c>
      <c r="I118" s="1" t="s">
        <v>436</v>
      </c>
      <c r="J118" s="1">
        <v>100000</v>
      </c>
      <c r="K118" s="1" t="s">
        <v>420</v>
      </c>
      <c r="M118" s="1" t="s">
        <v>328</v>
      </c>
      <c r="N118" s="1">
        <v>128</v>
      </c>
      <c r="O118" s="1" t="s">
        <v>417</v>
      </c>
    </row>
    <row r="119" spans="1:15" x14ac:dyDescent="0.35">
      <c r="A119" s="1" t="s">
        <v>32</v>
      </c>
      <c r="B119" s="1" t="s">
        <v>33</v>
      </c>
      <c r="C119" s="1">
        <v>2002</v>
      </c>
      <c r="D119" s="1">
        <v>2002</v>
      </c>
      <c r="E119" s="1">
        <v>1998</v>
      </c>
      <c r="F119" s="1" t="s">
        <v>35</v>
      </c>
      <c r="G119" s="1" t="s">
        <v>435</v>
      </c>
      <c r="H119" s="1" t="s">
        <v>418</v>
      </c>
      <c r="I119" s="1" t="s">
        <v>436</v>
      </c>
      <c r="J119" s="1">
        <v>100000</v>
      </c>
      <c r="K119" s="1" t="s">
        <v>420</v>
      </c>
      <c r="M119" s="1" t="s">
        <v>328</v>
      </c>
      <c r="N119" s="1">
        <v>3.5</v>
      </c>
      <c r="O119" s="1" t="s">
        <v>421</v>
      </c>
    </row>
    <row r="120" spans="1:15" x14ac:dyDescent="0.35">
      <c r="A120" s="1" t="s">
        <v>32</v>
      </c>
      <c r="B120" s="1" t="s">
        <v>33</v>
      </c>
      <c r="C120" s="1">
        <v>2002</v>
      </c>
      <c r="D120" s="1">
        <v>2002</v>
      </c>
      <c r="E120" s="1">
        <v>1998</v>
      </c>
      <c r="F120" s="1" t="s">
        <v>35</v>
      </c>
      <c r="G120" s="1" t="s">
        <v>435</v>
      </c>
      <c r="H120" s="1" t="s">
        <v>418</v>
      </c>
      <c r="I120" s="1" t="s">
        <v>436</v>
      </c>
      <c r="J120" s="1" t="s">
        <v>437</v>
      </c>
      <c r="K120" s="1" t="s">
        <v>420</v>
      </c>
      <c r="M120" s="1" t="s">
        <v>328</v>
      </c>
      <c r="N120" s="1">
        <v>408</v>
      </c>
      <c r="O120" s="1" t="s">
        <v>417</v>
      </c>
    </row>
    <row r="121" spans="1:15" x14ac:dyDescent="0.35">
      <c r="A121" s="1" t="s">
        <v>32</v>
      </c>
      <c r="B121" s="1" t="s">
        <v>33</v>
      </c>
      <c r="C121" s="1">
        <v>2002</v>
      </c>
      <c r="D121" s="1">
        <v>2002</v>
      </c>
      <c r="E121" s="1">
        <v>1998</v>
      </c>
      <c r="F121" s="1" t="s">
        <v>35</v>
      </c>
      <c r="G121" s="1" t="s">
        <v>435</v>
      </c>
      <c r="H121" s="1" t="s">
        <v>418</v>
      </c>
      <c r="I121" s="1" t="s">
        <v>436</v>
      </c>
      <c r="J121" s="1" t="s">
        <v>437</v>
      </c>
      <c r="K121" s="1" t="s">
        <v>420</v>
      </c>
      <c r="M121" s="1" t="s">
        <v>328</v>
      </c>
      <c r="N121" s="1">
        <v>1.8</v>
      </c>
      <c r="O121" s="1" t="s">
        <v>421</v>
      </c>
    </row>
    <row r="122" spans="1:15" x14ac:dyDescent="0.35">
      <c r="A122" s="1" t="s">
        <v>32</v>
      </c>
      <c r="B122" s="1" t="s">
        <v>33</v>
      </c>
      <c r="C122" s="1">
        <v>2002</v>
      </c>
      <c r="D122" s="1">
        <v>2002</v>
      </c>
      <c r="E122" s="1">
        <v>1998</v>
      </c>
      <c r="F122" s="1" t="s">
        <v>35</v>
      </c>
      <c r="G122" s="1" t="s">
        <v>438</v>
      </c>
      <c r="H122" s="1" t="s">
        <v>439</v>
      </c>
      <c r="I122" s="1" t="s">
        <v>424</v>
      </c>
      <c r="J122" s="35" t="s">
        <v>440</v>
      </c>
      <c r="K122" s="1" t="s">
        <v>416</v>
      </c>
      <c r="M122" s="1" t="s">
        <v>38</v>
      </c>
      <c r="N122" s="1">
        <v>750</v>
      </c>
      <c r="O122" s="1" t="s">
        <v>441</v>
      </c>
    </row>
    <row r="123" spans="1:15" x14ac:dyDescent="0.35">
      <c r="A123" s="1" t="s">
        <v>32</v>
      </c>
      <c r="B123" s="1" t="s">
        <v>33</v>
      </c>
      <c r="C123" s="1">
        <v>2002</v>
      </c>
      <c r="D123" s="1">
        <v>2002</v>
      </c>
      <c r="E123" s="1">
        <v>1998</v>
      </c>
      <c r="F123" s="1" t="s">
        <v>35</v>
      </c>
      <c r="G123" s="1" t="s">
        <v>438</v>
      </c>
      <c r="H123" s="1" t="s">
        <v>439</v>
      </c>
      <c r="I123" s="1" t="s">
        <v>424</v>
      </c>
      <c r="J123" s="1" t="s">
        <v>442</v>
      </c>
      <c r="K123" s="1" t="s">
        <v>416</v>
      </c>
      <c r="M123" s="1" t="s">
        <v>328</v>
      </c>
      <c r="N123" s="1">
        <v>750</v>
      </c>
      <c r="O123" s="1" t="s">
        <v>443</v>
      </c>
    </row>
    <row r="124" spans="1:15" x14ac:dyDescent="0.35">
      <c r="A124" s="1" t="s">
        <v>32</v>
      </c>
      <c r="B124" s="1" t="s">
        <v>33</v>
      </c>
      <c r="C124" s="1">
        <v>2002</v>
      </c>
      <c r="D124" s="1">
        <v>2002</v>
      </c>
      <c r="E124" s="1">
        <v>1998</v>
      </c>
      <c r="F124" s="1" t="s">
        <v>35</v>
      </c>
      <c r="G124" s="1" t="s">
        <v>425</v>
      </c>
      <c r="H124" s="1" t="s">
        <v>426</v>
      </c>
      <c r="I124" s="1" t="s">
        <v>427</v>
      </c>
      <c r="J124" s="1" t="s">
        <v>38</v>
      </c>
      <c r="K124" s="1" t="s">
        <v>38</v>
      </c>
      <c r="M124" s="1" t="s">
        <v>327</v>
      </c>
      <c r="N124" s="1">
        <v>190.92</v>
      </c>
      <c r="O124" s="1" t="s">
        <v>428</v>
      </c>
    </row>
    <row r="125" spans="1:15" x14ac:dyDescent="0.35">
      <c r="A125" s="1" t="s">
        <v>32</v>
      </c>
      <c r="B125" s="1" t="s">
        <v>33</v>
      </c>
      <c r="C125" s="1">
        <v>2002</v>
      </c>
      <c r="D125" s="1">
        <v>2002</v>
      </c>
      <c r="E125" s="1">
        <v>1998</v>
      </c>
      <c r="F125" s="1" t="s">
        <v>35</v>
      </c>
      <c r="G125" s="1" t="s">
        <v>425</v>
      </c>
      <c r="H125" s="1" t="s">
        <v>426</v>
      </c>
      <c r="I125" s="1" t="s">
        <v>427</v>
      </c>
      <c r="J125" s="1" t="s">
        <v>38</v>
      </c>
      <c r="K125" s="1" t="s">
        <v>38</v>
      </c>
      <c r="M125" s="1" t="s">
        <v>328</v>
      </c>
      <c r="N125" s="1">
        <v>190.92</v>
      </c>
      <c r="O125" s="1" t="s">
        <v>428</v>
      </c>
    </row>
    <row r="126" spans="1:15" x14ac:dyDescent="0.35">
      <c r="A126" s="1" t="s">
        <v>32</v>
      </c>
      <c r="B126" s="1" t="s">
        <v>33</v>
      </c>
      <c r="C126" s="1">
        <v>2002</v>
      </c>
      <c r="D126" s="1">
        <v>2002</v>
      </c>
      <c r="E126" s="1">
        <v>1998</v>
      </c>
      <c r="F126" s="1" t="s">
        <v>35</v>
      </c>
      <c r="G126" s="1" t="s">
        <v>425</v>
      </c>
      <c r="H126" s="1" t="s">
        <v>426</v>
      </c>
      <c r="I126" s="1" t="s">
        <v>429</v>
      </c>
      <c r="J126" s="1">
        <v>2</v>
      </c>
      <c r="K126" s="1" t="s">
        <v>416</v>
      </c>
      <c r="M126" s="1" t="s">
        <v>327</v>
      </c>
      <c r="N126" s="1">
        <v>342.42</v>
      </c>
      <c r="O126" s="1" t="s">
        <v>428</v>
      </c>
    </row>
    <row r="127" spans="1:15" x14ac:dyDescent="0.35">
      <c r="A127" s="1" t="s">
        <v>32</v>
      </c>
      <c r="B127" s="1" t="s">
        <v>33</v>
      </c>
      <c r="C127" s="1">
        <v>2002</v>
      </c>
      <c r="D127" s="1">
        <v>2002</v>
      </c>
      <c r="E127" s="1">
        <v>1998</v>
      </c>
      <c r="F127" s="1" t="s">
        <v>35</v>
      </c>
      <c r="G127" s="1" t="s">
        <v>425</v>
      </c>
      <c r="H127" s="1" t="s">
        <v>426</v>
      </c>
      <c r="I127" s="1" t="s">
        <v>429</v>
      </c>
      <c r="J127" s="1">
        <v>4</v>
      </c>
      <c r="M127" s="1" t="s">
        <v>327</v>
      </c>
      <c r="N127" s="1">
        <v>711.2</v>
      </c>
      <c r="O127" s="1" t="s">
        <v>428</v>
      </c>
    </row>
    <row r="128" spans="1:15" x14ac:dyDescent="0.35">
      <c r="A128" s="1" t="s">
        <v>32</v>
      </c>
      <c r="B128" s="1" t="s">
        <v>33</v>
      </c>
      <c r="C128" s="1">
        <v>2002</v>
      </c>
      <c r="D128" s="1">
        <v>2002</v>
      </c>
      <c r="E128" s="1">
        <v>1998</v>
      </c>
      <c r="F128" s="1" t="s">
        <v>35</v>
      </c>
      <c r="G128" s="1" t="s">
        <v>425</v>
      </c>
      <c r="H128" s="1" t="s">
        <v>426</v>
      </c>
      <c r="I128" s="1" t="s">
        <v>429</v>
      </c>
      <c r="J128" s="1">
        <v>6</v>
      </c>
      <c r="M128" s="1" t="s">
        <v>327</v>
      </c>
      <c r="N128" s="1">
        <v>1420.68</v>
      </c>
      <c r="O128" s="1" t="s">
        <v>428</v>
      </c>
    </row>
    <row r="129" spans="1:15" x14ac:dyDescent="0.35">
      <c r="A129" s="1" t="s">
        <v>32</v>
      </c>
      <c r="B129" s="1" t="s">
        <v>33</v>
      </c>
      <c r="C129" s="1">
        <v>2002</v>
      </c>
      <c r="D129" s="1">
        <v>2002</v>
      </c>
      <c r="E129" s="1">
        <v>1998</v>
      </c>
      <c r="F129" s="1" t="s">
        <v>35</v>
      </c>
      <c r="G129" s="1" t="s">
        <v>425</v>
      </c>
      <c r="H129" s="1" t="s">
        <v>426</v>
      </c>
      <c r="I129" s="1" t="s">
        <v>429</v>
      </c>
      <c r="J129" s="1">
        <v>8</v>
      </c>
      <c r="M129" s="1" t="s">
        <v>327</v>
      </c>
      <c r="N129" s="1">
        <v>2706.28</v>
      </c>
      <c r="O129" s="1" t="s">
        <v>428</v>
      </c>
    </row>
    <row r="130" spans="1:15" x14ac:dyDescent="0.35">
      <c r="A130" s="1" t="s">
        <v>32</v>
      </c>
      <c r="B130" s="1" t="s">
        <v>33</v>
      </c>
      <c r="C130" s="1">
        <v>2002</v>
      </c>
      <c r="D130" s="1">
        <v>2002</v>
      </c>
      <c r="E130" s="1">
        <v>1998</v>
      </c>
      <c r="F130" s="1" t="s">
        <v>35</v>
      </c>
      <c r="G130" s="1" t="s">
        <v>425</v>
      </c>
      <c r="H130" s="1" t="s">
        <v>426</v>
      </c>
      <c r="I130" s="1" t="s">
        <v>429</v>
      </c>
      <c r="J130" s="1" t="s">
        <v>38</v>
      </c>
      <c r="K130" s="1" t="s">
        <v>38</v>
      </c>
      <c r="M130" s="1" t="s">
        <v>327</v>
      </c>
      <c r="N130" s="1">
        <v>474.24</v>
      </c>
      <c r="O130" s="1" t="s">
        <v>428</v>
      </c>
    </row>
    <row r="131" spans="1:15" x14ac:dyDescent="0.35">
      <c r="A131" s="1" t="s">
        <v>32</v>
      </c>
      <c r="B131" s="1" t="s">
        <v>33</v>
      </c>
      <c r="C131" s="1">
        <v>2002</v>
      </c>
      <c r="D131" s="1">
        <v>2002</v>
      </c>
      <c r="E131" s="1">
        <v>1998</v>
      </c>
      <c r="F131" s="1" t="s">
        <v>35</v>
      </c>
      <c r="G131" s="1" t="s">
        <v>425</v>
      </c>
      <c r="H131" s="1" t="s">
        <v>426</v>
      </c>
      <c r="I131" s="1" t="s">
        <v>429</v>
      </c>
      <c r="J131" s="1">
        <v>2</v>
      </c>
      <c r="K131" s="1" t="s">
        <v>416</v>
      </c>
      <c r="M131" s="1" t="s">
        <v>328</v>
      </c>
      <c r="N131" s="1">
        <v>342.42</v>
      </c>
      <c r="O131" s="1" t="s">
        <v>428</v>
      </c>
    </row>
    <row r="132" spans="1:15" x14ac:dyDescent="0.35">
      <c r="A132" s="1" t="s">
        <v>32</v>
      </c>
      <c r="B132" s="1" t="s">
        <v>33</v>
      </c>
      <c r="C132" s="1">
        <v>2002</v>
      </c>
      <c r="D132" s="1">
        <v>2002</v>
      </c>
      <c r="E132" s="1">
        <v>1998</v>
      </c>
      <c r="F132" s="1" t="s">
        <v>35</v>
      </c>
      <c r="G132" s="1" t="s">
        <v>425</v>
      </c>
      <c r="H132" s="1" t="s">
        <v>426</v>
      </c>
      <c r="I132" s="1" t="s">
        <v>429</v>
      </c>
      <c r="J132" s="1">
        <v>4</v>
      </c>
      <c r="M132" s="1" t="s">
        <v>328</v>
      </c>
      <c r="N132" s="1">
        <v>711.2</v>
      </c>
      <c r="O132" s="1" t="s">
        <v>428</v>
      </c>
    </row>
    <row r="133" spans="1:15" x14ac:dyDescent="0.35">
      <c r="A133" s="1" t="s">
        <v>32</v>
      </c>
      <c r="B133" s="1" t="s">
        <v>33</v>
      </c>
      <c r="C133" s="1">
        <v>2002</v>
      </c>
      <c r="D133" s="1">
        <v>2002</v>
      </c>
      <c r="E133" s="1">
        <v>1998</v>
      </c>
      <c r="F133" s="1" t="s">
        <v>35</v>
      </c>
      <c r="G133" s="1" t="s">
        <v>425</v>
      </c>
      <c r="H133" s="1" t="s">
        <v>426</v>
      </c>
      <c r="I133" s="1" t="s">
        <v>429</v>
      </c>
      <c r="J133" s="1">
        <v>6</v>
      </c>
      <c r="M133" s="1" t="s">
        <v>328</v>
      </c>
      <c r="N133" s="1">
        <v>1420.68</v>
      </c>
      <c r="O133" s="1" t="s">
        <v>428</v>
      </c>
    </row>
    <row r="134" spans="1:15" x14ac:dyDescent="0.35">
      <c r="A134" s="1" t="s">
        <v>32</v>
      </c>
      <c r="B134" s="1" t="s">
        <v>33</v>
      </c>
      <c r="C134" s="1">
        <v>2002</v>
      </c>
      <c r="D134" s="1">
        <v>2002</v>
      </c>
      <c r="E134" s="1">
        <v>1998</v>
      </c>
      <c r="F134" s="1" t="s">
        <v>35</v>
      </c>
      <c r="G134" s="1" t="s">
        <v>425</v>
      </c>
      <c r="H134" s="1" t="s">
        <v>426</v>
      </c>
      <c r="I134" s="1" t="s">
        <v>429</v>
      </c>
      <c r="J134" s="1">
        <v>8</v>
      </c>
      <c r="M134" s="1" t="s">
        <v>328</v>
      </c>
      <c r="N134" s="1">
        <v>2706.28</v>
      </c>
      <c r="O134" s="1" t="s">
        <v>428</v>
      </c>
    </row>
    <row r="135" spans="1:15" x14ac:dyDescent="0.35">
      <c r="A135" s="1" t="s">
        <v>32</v>
      </c>
      <c r="B135" s="1" t="s">
        <v>33</v>
      </c>
      <c r="C135" s="1">
        <v>2002</v>
      </c>
      <c r="D135" s="1">
        <v>2002</v>
      </c>
      <c r="E135" s="1">
        <v>1998</v>
      </c>
      <c r="F135" s="1" t="s">
        <v>35</v>
      </c>
      <c r="G135" s="1" t="s">
        <v>425</v>
      </c>
      <c r="H135" s="1" t="s">
        <v>426</v>
      </c>
      <c r="I135" s="1" t="s">
        <v>429</v>
      </c>
      <c r="J135" s="1" t="s">
        <v>38</v>
      </c>
      <c r="K135" s="1" t="s">
        <v>38</v>
      </c>
      <c r="M135" s="1" t="s">
        <v>328</v>
      </c>
      <c r="N135" s="1">
        <v>190.92</v>
      </c>
      <c r="O135" s="1" t="s">
        <v>428</v>
      </c>
    </row>
    <row r="136" spans="1:15" x14ac:dyDescent="0.35">
      <c r="A136" s="1" t="s">
        <v>32</v>
      </c>
      <c r="B136" s="1" t="s">
        <v>33</v>
      </c>
      <c r="C136" s="1">
        <v>2005</v>
      </c>
      <c r="D136" s="1">
        <v>2005</v>
      </c>
      <c r="E136" s="1">
        <v>1998</v>
      </c>
      <c r="F136" s="1" t="s">
        <v>35</v>
      </c>
      <c r="G136" s="1" t="s">
        <v>413</v>
      </c>
      <c r="H136" s="1" t="s">
        <v>414</v>
      </c>
      <c r="I136" s="1" t="s">
        <v>415</v>
      </c>
      <c r="J136" s="35">
        <f>5/8</f>
        <v>0.625</v>
      </c>
      <c r="K136" s="1" t="s">
        <v>416</v>
      </c>
      <c r="M136" s="1" t="s">
        <v>327</v>
      </c>
      <c r="N136" s="1">
        <v>8.75</v>
      </c>
      <c r="O136" s="1" t="s">
        <v>417</v>
      </c>
    </row>
    <row r="137" spans="1:15" x14ac:dyDescent="0.35">
      <c r="A137" s="1" t="s">
        <v>32</v>
      </c>
      <c r="B137" s="1" t="s">
        <v>33</v>
      </c>
      <c r="C137" s="1">
        <v>2005</v>
      </c>
      <c r="D137" s="1">
        <v>2005</v>
      </c>
      <c r="E137" s="1">
        <v>1998</v>
      </c>
      <c r="F137" s="1" t="s">
        <v>35</v>
      </c>
      <c r="G137" s="1" t="s">
        <v>413</v>
      </c>
      <c r="H137" s="1" t="s">
        <v>414</v>
      </c>
      <c r="I137" s="1" t="s">
        <v>415</v>
      </c>
      <c r="J137" s="35">
        <v>0.75</v>
      </c>
      <c r="K137" s="1" t="s">
        <v>416</v>
      </c>
      <c r="M137" s="1" t="s">
        <v>327</v>
      </c>
      <c r="N137" s="1">
        <v>12.39</v>
      </c>
      <c r="O137" s="1" t="s">
        <v>417</v>
      </c>
    </row>
    <row r="138" spans="1:15" x14ac:dyDescent="0.35">
      <c r="A138" s="1" t="s">
        <v>32</v>
      </c>
      <c r="B138" s="1" t="s">
        <v>33</v>
      </c>
      <c r="C138" s="1">
        <v>2005</v>
      </c>
      <c r="D138" s="1">
        <v>2005</v>
      </c>
      <c r="E138" s="1">
        <v>1998</v>
      </c>
      <c r="F138" s="1" t="s">
        <v>35</v>
      </c>
      <c r="G138" s="1" t="s">
        <v>413</v>
      </c>
      <c r="H138" s="1" t="s">
        <v>414</v>
      </c>
      <c r="I138" s="1" t="s">
        <v>415</v>
      </c>
      <c r="J138" s="1">
        <v>1</v>
      </c>
      <c r="K138" s="1" t="s">
        <v>416</v>
      </c>
      <c r="M138" s="1" t="s">
        <v>327</v>
      </c>
      <c r="N138" s="1">
        <v>20.64</v>
      </c>
      <c r="O138" s="1" t="s">
        <v>417</v>
      </c>
    </row>
    <row r="139" spans="1:15" x14ac:dyDescent="0.35">
      <c r="A139" s="1" t="s">
        <v>32</v>
      </c>
      <c r="B139" s="1" t="s">
        <v>33</v>
      </c>
      <c r="C139" s="1">
        <v>2005</v>
      </c>
      <c r="D139" s="1">
        <v>2005</v>
      </c>
      <c r="E139" s="1">
        <v>1998</v>
      </c>
      <c r="F139" s="1" t="s">
        <v>35</v>
      </c>
      <c r="G139" s="1" t="s">
        <v>413</v>
      </c>
      <c r="H139" s="1" t="s">
        <v>414</v>
      </c>
      <c r="I139" s="1" t="s">
        <v>415</v>
      </c>
      <c r="J139" s="1">
        <v>1.5</v>
      </c>
      <c r="K139" s="1" t="s">
        <v>416</v>
      </c>
      <c r="M139" s="1" t="s">
        <v>327</v>
      </c>
      <c r="N139" s="1">
        <v>41.25</v>
      </c>
      <c r="O139" s="1" t="s">
        <v>417</v>
      </c>
    </row>
    <row r="140" spans="1:15" x14ac:dyDescent="0.35">
      <c r="A140" s="1" t="s">
        <v>32</v>
      </c>
      <c r="B140" s="1" t="s">
        <v>33</v>
      </c>
      <c r="C140" s="1">
        <v>2005</v>
      </c>
      <c r="D140" s="1">
        <v>2005</v>
      </c>
      <c r="E140" s="1">
        <v>1998</v>
      </c>
      <c r="F140" s="1" t="s">
        <v>35</v>
      </c>
      <c r="G140" s="1" t="s">
        <v>413</v>
      </c>
      <c r="H140" s="1" t="s">
        <v>414</v>
      </c>
      <c r="I140" s="1" t="s">
        <v>415</v>
      </c>
      <c r="J140" s="1">
        <v>2</v>
      </c>
      <c r="K140" s="1" t="s">
        <v>416</v>
      </c>
      <c r="M140" s="1" t="s">
        <v>327</v>
      </c>
      <c r="N140" s="1">
        <v>66</v>
      </c>
      <c r="O140" s="1" t="s">
        <v>417</v>
      </c>
    </row>
    <row r="141" spans="1:15" x14ac:dyDescent="0.35">
      <c r="A141" s="1" t="s">
        <v>32</v>
      </c>
      <c r="B141" s="1" t="s">
        <v>33</v>
      </c>
      <c r="C141" s="1">
        <v>2005</v>
      </c>
      <c r="D141" s="1">
        <v>2005</v>
      </c>
      <c r="E141" s="1">
        <v>1998</v>
      </c>
      <c r="F141" s="1" t="s">
        <v>35</v>
      </c>
      <c r="G141" s="1" t="s">
        <v>413</v>
      </c>
      <c r="H141" s="1" t="s">
        <v>414</v>
      </c>
      <c r="I141" s="1" t="s">
        <v>415</v>
      </c>
      <c r="J141" s="1">
        <v>3</v>
      </c>
      <c r="K141" s="1" t="s">
        <v>416</v>
      </c>
      <c r="M141" s="1" t="s">
        <v>327</v>
      </c>
      <c r="N141" s="1">
        <v>185.64</v>
      </c>
      <c r="O141" s="1" t="s">
        <v>417</v>
      </c>
    </row>
    <row r="142" spans="1:15" x14ac:dyDescent="0.35">
      <c r="A142" s="1" t="s">
        <v>32</v>
      </c>
      <c r="B142" s="1" t="s">
        <v>33</v>
      </c>
      <c r="C142" s="1">
        <v>2005</v>
      </c>
      <c r="D142" s="1">
        <v>2005</v>
      </c>
      <c r="E142" s="1">
        <v>1998</v>
      </c>
      <c r="F142" s="1" t="s">
        <v>35</v>
      </c>
      <c r="G142" s="1" t="s">
        <v>413</v>
      </c>
      <c r="H142" s="1" t="s">
        <v>414</v>
      </c>
      <c r="I142" s="1" t="s">
        <v>415</v>
      </c>
      <c r="J142" s="1">
        <v>4</v>
      </c>
      <c r="K142" s="1" t="s">
        <v>416</v>
      </c>
      <c r="M142" s="1" t="s">
        <v>327</v>
      </c>
      <c r="N142" s="1">
        <v>515.64</v>
      </c>
      <c r="O142" s="1" t="s">
        <v>417</v>
      </c>
    </row>
    <row r="143" spans="1:15" x14ac:dyDescent="0.35">
      <c r="A143" s="1" t="s">
        <v>32</v>
      </c>
      <c r="B143" s="1" t="s">
        <v>33</v>
      </c>
      <c r="C143" s="1">
        <v>2005</v>
      </c>
      <c r="D143" s="1">
        <v>2005</v>
      </c>
      <c r="E143" s="1">
        <v>1998</v>
      </c>
      <c r="F143" s="1" t="s">
        <v>35</v>
      </c>
      <c r="G143" s="1" t="s">
        <v>413</v>
      </c>
      <c r="H143" s="1" t="s">
        <v>414</v>
      </c>
      <c r="I143" s="1" t="s">
        <v>415</v>
      </c>
      <c r="J143" s="1">
        <v>6</v>
      </c>
      <c r="K143" s="1" t="s">
        <v>416</v>
      </c>
      <c r="M143" s="1" t="s">
        <v>327</v>
      </c>
      <c r="N143" s="1">
        <v>1031.25</v>
      </c>
      <c r="O143" s="1" t="s">
        <v>417</v>
      </c>
    </row>
    <row r="144" spans="1:15" x14ac:dyDescent="0.35">
      <c r="A144" s="1" t="s">
        <v>32</v>
      </c>
      <c r="B144" s="1" t="s">
        <v>33</v>
      </c>
      <c r="C144" s="1">
        <v>2005</v>
      </c>
      <c r="D144" s="1">
        <v>2005</v>
      </c>
      <c r="E144" s="1">
        <v>1998</v>
      </c>
      <c r="F144" s="1" t="s">
        <v>35</v>
      </c>
      <c r="G144" s="1" t="s">
        <v>413</v>
      </c>
      <c r="H144" s="1" t="s">
        <v>414</v>
      </c>
      <c r="I144" s="1" t="s">
        <v>415</v>
      </c>
      <c r="J144" s="1">
        <v>8</v>
      </c>
      <c r="K144" s="1" t="s">
        <v>416</v>
      </c>
      <c r="M144" s="1" t="s">
        <v>327</v>
      </c>
      <c r="N144" s="1">
        <v>1815</v>
      </c>
      <c r="O144" s="1" t="s">
        <v>417</v>
      </c>
    </row>
    <row r="145" spans="1:15" x14ac:dyDescent="0.35">
      <c r="A145" s="1" t="s">
        <v>32</v>
      </c>
      <c r="B145" s="1" t="s">
        <v>33</v>
      </c>
      <c r="C145" s="1">
        <v>2005</v>
      </c>
      <c r="D145" s="1">
        <v>2005</v>
      </c>
      <c r="E145" s="1">
        <v>1998</v>
      </c>
      <c r="F145" s="1" t="s">
        <v>35</v>
      </c>
      <c r="G145" s="1" t="s">
        <v>413</v>
      </c>
      <c r="H145" s="1" t="s">
        <v>414</v>
      </c>
      <c r="I145" s="1" t="s">
        <v>415</v>
      </c>
      <c r="J145" s="35">
        <f>5/8</f>
        <v>0.625</v>
      </c>
      <c r="K145" s="1" t="s">
        <v>416</v>
      </c>
      <c r="M145" s="1" t="s">
        <v>328</v>
      </c>
      <c r="N145" s="1">
        <v>9</v>
      </c>
      <c r="O145" s="1" t="s">
        <v>417</v>
      </c>
    </row>
    <row r="146" spans="1:15" x14ac:dyDescent="0.35">
      <c r="A146" s="1" t="s">
        <v>32</v>
      </c>
      <c r="B146" s="1" t="s">
        <v>33</v>
      </c>
      <c r="C146" s="1">
        <v>2005</v>
      </c>
      <c r="D146" s="1">
        <v>2005</v>
      </c>
      <c r="E146" s="1">
        <v>1998</v>
      </c>
      <c r="F146" s="1" t="s">
        <v>35</v>
      </c>
      <c r="G146" s="1" t="s">
        <v>413</v>
      </c>
      <c r="H146" s="1" t="s">
        <v>414</v>
      </c>
      <c r="I146" s="1" t="s">
        <v>415</v>
      </c>
      <c r="J146" s="35">
        <v>0.75</v>
      </c>
      <c r="K146" s="1" t="s">
        <v>416</v>
      </c>
      <c r="M146" s="1" t="s">
        <v>328</v>
      </c>
      <c r="N146" s="1">
        <v>13.5</v>
      </c>
      <c r="O146" s="1" t="s">
        <v>417</v>
      </c>
    </row>
    <row r="147" spans="1:15" x14ac:dyDescent="0.35">
      <c r="A147" s="1" t="s">
        <v>32</v>
      </c>
      <c r="B147" s="1" t="s">
        <v>33</v>
      </c>
      <c r="C147" s="1">
        <v>2005</v>
      </c>
      <c r="D147" s="1">
        <v>2005</v>
      </c>
      <c r="E147" s="1">
        <v>1998</v>
      </c>
      <c r="F147" s="1" t="s">
        <v>35</v>
      </c>
      <c r="G147" s="1" t="s">
        <v>413</v>
      </c>
      <c r="H147" s="1" t="s">
        <v>414</v>
      </c>
      <c r="I147" s="1" t="s">
        <v>415</v>
      </c>
      <c r="J147" s="1">
        <v>1</v>
      </c>
      <c r="K147" s="1" t="s">
        <v>416</v>
      </c>
      <c r="M147" s="1" t="s">
        <v>328</v>
      </c>
      <c r="N147" s="1">
        <v>22.5</v>
      </c>
      <c r="O147" s="1" t="s">
        <v>417</v>
      </c>
    </row>
    <row r="148" spans="1:15" x14ac:dyDescent="0.35">
      <c r="A148" s="1" t="s">
        <v>32</v>
      </c>
      <c r="B148" s="1" t="s">
        <v>33</v>
      </c>
      <c r="C148" s="1">
        <v>2005</v>
      </c>
      <c r="D148" s="1">
        <v>2005</v>
      </c>
      <c r="E148" s="1">
        <v>1998</v>
      </c>
      <c r="F148" s="1" t="s">
        <v>35</v>
      </c>
      <c r="G148" s="1" t="s">
        <v>413</v>
      </c>
      <c r="H148" s="1" t="s">
        <v>414</v>
      </c>
      <c r="I148" s="1" t="s">
        <v>415</v>
      </c>
      <c r="J148" s="1">
        <v>1.5</v>
      </c>
      <c r="K148" s="1" t="s">
        <v>416</v>
      </c>
      <c r="M148" s="1" t="s">
        <v>328</v>
      </c>
      <c r="N148" s="1">
        <v>45</v>
      </c>
      <c r="O148" s="1" t="s">
        <v>417</v>
      </c>
    </row>
    <row r="149" spans="1:15" x14ac:dyDescent="0.35">
      <c r="A149" s="1" t="s">
        <v>32</v>
      </c>
      <c r="B149" s="1" t="s">
        <v>33</v>
      </c>
      <c r="C149" s="1">
        <v>2005</v>
      </c>
      <c r="D149" s="1">
        <v>2005</v>
      </c>
      <c r="E149" s="1">
        <v>1998</v>
      </c>
      <c r="F149" s="1" t="s">
        <v>35</v>
      </c>
      <c r="G149" s="1" t="s">
        <v>413</v>
      </c>
      <c r="H149" s="1" t="s">
        <v>414</v>
      </c>
      <c r="I149" s="1" t="s">
        <v>415</v>
      </c>
      <c r="J149" s="1">
        <v>2</v>
      </c>
      <c r="K149" s="1" t="s">
        <v>416</v>
      </c>
      <c r="M149" s="1" t="s">
        <v>328</v>
      </c>
      <c r="N149" s="1">
        <v>72</v>
      </c>
      <c r="O149" s="1" t="s">
        <v>417</v>
      </c>
    </row>
    <row r="150" spans="1:15" x14ac:dyDescent="0.35">
      <c r="A150" s="1" t="s">
        <v>431</v>
      </c>
      <c r="B150" s="1" t="s">
        <v>33</v>
      </c>
      <c r="C150" s="1">
        <v>2005</v>
      </c>
      <c r="D150" s="1">
        <v>2005</v>
      </c>
      <c r="E150" s="1">
        <v>1998</v>
      </c>
      <c r="F150" s="1" t="s">
        <v>35</v>
      </c>
      <c r="G150" s="1" t="s">
        <v>413</v>
      </c>
      <c r="H150" s="1" t="s">
        <v>414</v>
      </c>
      <c r="I150" s="1" t="s">
        <v>415</v>
      </c>
      <c r="J150" s="1">
        <v>3</v>
      </c>
      <c r="M150" s="1" t="s">
        <v>328</v>
      </c>
      <c r="N150" s="1">
        <v>202.5</v>
      </c>
      <c r="O150" s="1" t="s">
        <v>417</v>
      </c>
    </row>
    <row r="151" spans="1:15" x14ac:dyDescent="0.35">
      <c r="A151" s="1" t="s">
        <v>432</v>
      </c>
      <c r="B151" s="1" t="s">
        <v>33</v>
      </c>
      <c r="C151" s="1">
        <v>2005</v>
      </c>
      <c r="D151" s="1">
        <v>2005</v>
      </c>
      <c r="E151" s="1">
        <v>1998</v>
      </c>
      <c r="F151" s="1" t="s">
        <v>35</v>
      </c>
      <c r="G151" s="1" t="s">
        <v>413</v>
      </c>
      <c r="H151" s="1" t="s">
        <v>414</v>
      </c>
      <c r="I151" s="1" t="s">
        <v>415</v>
      </c>
      <c r="J151" s="1">
        <v>4</v>
      </c>
      <c r="K151" s="1" t="s">
        <v>416</v>
      </c>
      <c r="M151" s="1" t="s">
        <v>328</v>
      </c>
      <c r="N151" s="1">
        <v>562.5</v>
      </c>
      <c r="O151" s="1" t="s">
        <v>417</v>
      </c>
    </row>
    <row r="152" spans="1:15" x14ac:dyDescent="0.35">
      <c r="A152" s="1" t="s">
        <v>433</v>
      </c>
      <c r="B152" s="1" t="s">
        <v>33</v>
      </c>
      <c r="C152" s="1">
        <v>2005</v>
      </c>
      <c r="D152" s="1">
        <v>2005</v>
      </c>
      <c r="E152" s="1">
        <v>1998</v>
      </c>
      <c r="F152" s="1" t="s">
        <v>35</v>
      </c>
      <c r="G152" s="1" t="s">
        <v>413</v>
      </c>
      <c r="H152" s="1" t="s">
        <v>414</v>
      </c>
      <c r="I152" s="1" t="s">
        <v>415</v>
      </c>
      <c r="J152" s="1">
        <v>6</v>
      </c>
      <c r="K152" s="1" t="s">
        <v>416</v>
      </c>
      <c r="M152" s="1" t="s">
        <v>328</v>
      </c>
      <c r="N152" s="1">
        <v>1125</v>
      </c>
      <c r="O152" s="1" t="s">
        <v>417</v>
      </c>
    </row>
    <row r="153" spans="1:15" x14ac:dyDescent="0.35">
      <c r="A153" s="1" t="s">
        <v>434</v>
      </c>
      <c r="B153" s="1" t="s">
        <v>33</v>
      </c>
      <c r="C153" s="1">
        <v>2005</v>
      </c>
      <c r="D153" s="1">
        <v>2005</v>
      </c>
      <c r="E153" s="1">
        <v>1998</v>
      </c>
      <c r="F153" s="1" t="s">
        <v>35</v>
      </c>
      <c r="G153" s="1" t="s">
        <v>413</v>
      </c>
      <c r="H153" s="1" t="s">
        <v>414</v>
      </c>
      <c r="I153" s="1" t="s">
        <v>415</v>
      </c>
      <c r="J153" s="1">
        <v>8</v>
      </c>
      <c r="M153" s="1" t="s">
        <v>328</v>
      </c>
      <c r="N153" s="1">
        <v>1980</v>
      </c>
      <c r="O153" s="1" t="s">
        <v>417</v>
      </c>
    </row>
    <row r="154" spans="1:15" x14ac:dyDescent="0.35">
      <c r="A154" s="1" t="s">
        <v>32</v>
      </c>
      <c r="B154" s="1" t="s">
        <v>33</v>
      </c>
      <c r="C154" s="1">
        <v>2005</v>
      </c>
      <c r="D154" s="1">
        <v>2005</v>
      </c>
      <c r="E154" s="1">
        <v>1998</v>
      </c>
      <c r="F154" s="1" t="s">
        <v>35</v>
      </c>
      <c r="G154" s="1" t="s">
        <v>435</v>
      </c>
      <c r="H154" s="1" t="s">
        <v>418</v>
      </c>
      <c r="I154" s="1" t="s">
        <v>436</v>
      </c>
      <c r="J154" s="1">
        <v>0</v>
      </c>
      <c r="K154" s="1" t="s">
        <v>420</v>
      </c>
      <c r="M154" s="1" t="s">
        <v>327</v>
      </c>
      <c r="N154" s="1">
        <v>2.75</v>
      </c>
      <c r="O154" s="1" t="s">
        <v>417</v>
      </c>
    </row>
    <row r="155" spans="1:15" x14ac:dyDescent="0.35">
      <c r="A155" s="1" t="s">
        <v>32</v>
      </c>
      <c r="B155" s="1" t="s">
        <v>33</v>
      </c>
      <c r="C155" s="1">
        <v>2005</v>
      </c>
      <c r="D155" s="1">
        <v>2005</v>
      </c>
      <c r="E155" s="1">
        <v>1998</v>
      </c>
      <c r="F155" s="1" t="s">
        <v>35</v>
      </c>
      <c r="G155" s="1" t="s">
        <v>435</v>
      </c>
      <c r="H155" s="1" t="s">
        <v>418</v>
      </c>
      <c r="I155" s="1" t="s">
        <v>436</v>
      </c>
      <c r="J155" s="1">
        <v>20000</v>
      </c>
      <c r="K155" s="1" t="s">
        <v>420</v>
      </c>
      <c r="M155" s="1" t="s">
        <v>327</v>
      </c>
      <c r="N155" s="1">
        <v>2.75</v>
      </c>
      <c r="O155" s="1" t="s">
        <v>417</v>
      </c>
    </row>
    <row r="156" spans="1:15" x14ac:dyDescent="0.35">
      <c r="A156" s="1" t="s">
        <v>32</v>
      </c>
      <c r="B156" s="1" t="s">
        <v>33</v>
      </c>
      <c r="C156" s="1">
        <v>2005</v>
      </c>
      <c r="D156" s="1">
        <v>2005</v>
      </c>
      <c r="E156" s="1">
        <v>1998</v>
      </c>
      <c r="F156" s="1" t="s">
        <v>35</v>
      </c>
      <c r="G156" s="1" t="s">
        <v>435</v>
      </c>
      <c r="H156" s="1" t="s">
        <v>418</v>
      </c>
      <c r="I156" s="1" t="s">
        <v>436</v>
      </c>
      <c r="J156" s="1">
        <v>20000</v>
      </c>
      <c r="K156" s="1" t="s">
        <v>420</v>
      </c>
      <c r="M156" s="1" t="s">
        <v>327</v>
      </c>
      <c r="N156" s="1">
        <v>4.75</v>
      </c>
      <c r="O156" s="1" t="s">
        <v>421</v>
      </c>
    </row>
    <row r="157" spans="1:15" x14ac:dyDescent="0.35">
      <c r="A157" s="1" t="s">
        <v>32</v>
      </c>
      <c r="B157" s="1" t="s">
        <v>33</v>
      </c>
      <c r="C157" s="1">
        <v>2005</v>
      </c>
      <c r="D157" s="1">
        <v>2005</v>
      </c>
      <c r="E157" s="1">
        <v>1998</v>
      </c>
      <c r="F157" s="1" t="s">
        <v>35</v>
      </c>
      <c r="G157" s="1" t="s">
        <v>435</v>
      </c>
      <c r="H157" s="1" t="s">
        <v>418</v>
      </c>
      <c r="I157" s="1" t="s">
        <v>436</v>
      </c>
      <c r="J157" s="1">
        <v>100000</v>
      </c>
      <c r="K157" s="1" t="s">
        <v>420</v>
      </c>
      <c r="M157" s="1" t="s">
        <v>327</v>
      </c>
      <c r="N157" s="1">
        <v>97.75</v>
      </c>
      <c r="O157" s="1" t="s">
        <v>417</v>
      </c>
    </row>
    <row r="158" spans="1:15" x14ac:dyDescent="0.35">
      <c r="A158" s="1" t="s">
        <v>32</v>
      </c>
      <c r="B158" s="1" t="s">
        <v>33</v>
      </c>
      <c r="C158" s="1">
        <v>2005</v>
      </c>
      <c r="D158" s="1">
        <v>2005</v>
      </c>
      <c r="E158" s="1">
        <v>1998</v>
      </c>
      <c r="F158" s="1" t="s">
        <v>35</v>
      </c>
      <c r="G158" s="1" t="s">
        <v>435</v>
      </c>
      <c r="H158" s="1" t="s">
        <v>418</v>
      </c>
      <c r="I158" s="1" t="s">
        <v>436</v>
      </c>
      <c r="J158" s="1">
        <v>100000</v>
      </c>
      <c r="K158" s="1" t="s">
        <v>420</v>
      </c>
      <c r="M158" s="1" t="s">
        <v>327</v>
      </c>
      <c r="N158" s="1">
        <v>2.25</v>
      </c>
      <c r="O158" s="1" t="s">
        <v>421</v>
      </c>
    </row>
    <row r="159" spans="1:15" x14ac:dyDescent="0.35">
      <c r="A159" s="1" t="s">
        <v>32</v>
      </c>
      <c r="B159" s="1" t="s">
        <v>33</v>
      </c>
      <c r="C159" s="1">
        <v>2005</v>
      </c>
      <c r="D159" s="1">
        <v>2005</v>
      </c>
      <c r="E159" s="1">
        <v>1998</v>
      </c>
      <c r="F159" s="1" t="s">
        <v>35</v>
      </c>
      <c r="G159" s="1" t="s">
        <v>435</v>
      </c>
      <c r="H159" s="1" t="s">
        <v>418</v>
      </c>
      <c r="I159" s="1" t="s">
        <v>436</v>
      </c>
      <c r="J159" s="1" t="s">
        <v>437</v>
      </c>
      <c r="K159" s="1" t="s">
        <v>420</v>
      </c>
      <c r="M159" s="1" t="s">
        <v>327</v>
      </c>
      <c r="N159" s="1">
        <v>277.75</v>
      </c>
      <c r="O159" s="1" t="s">
        <v>417</v>
      </c>
    </row>
    <row r="160" spans="1:15" x14ac:dyDescent="0.35">
      <c r="A160" s="1" t="s">
        <v>32</v>
      </c>
      <c r="B160" s="1" t="s">
        <v>33</v>
      </c>
      <c r="C160" s="1">
        <v>2005</v>
      </c>
      <c r="D160" s="1">
        <v>2005</v>
      </c>
      <c r="E160" s="1">
        <v>1998</v>
      </c>
      <c r="F160" s="1" t="s">
        <v>35</v>
      </c>
      <c r="G160" s="1" t="s">
        <v>435</v>
      </c>
      <c r="H160" s="1" t="s">
        <v>418</v>
      </c>
      <c r="I160" s="1" t="s">
        <v>436</v>
      </c>
      <c r="J160" s="1" t="s">
        <v>437</v>
      </c>
      <c r="K160" s="1" t="s">
        <v>420</v>
      </c>
      <c r="M160" s="1" t="s">
        <v>327</v>
      </c>
      <c r="N160" s="1">
        <v>1.05</v>
      </c>
      <c r="O160" s="1" t="s">
        <v>421</v>
      </c>
    </row>
    <row r="161" spans="1:15" x14ac:dyDescent="0.35">
      <c r="A161" s="1" t="s">
        <v>32</v>
      </c>
      <c r="B161" s="1" t="s">
        <v>33</v>
      </c>
      <c r="C161" s="1">
        <v>2005</v>
      </c>
      <c r="D161" s="1">
        <v>2005</v>
      </c>
      <c r="E161" s="1">
        <v>1998</v>
      </c>
      <c r="F161" s="1" t="s">
        <v>35</v>
      </c>
      <c r="G161" s="1" t="s">
        <v>435</v>
      </c>
      <c r="H161" s="1" t="s">
        <v>418</v>
      </c>
      <c r="I161" s="1" t="s">
        <v>436</v>
      </c>
      <c r="J161" s="1">
        <v>0</v>
      </c>
      <c r="K161" s="1" t="s">
        <v>420</v>
      </c>
      <c r="M161" s="1" t="s">
        <v>328</v>
      </c>
      <c r="N161" s="1">
        <v>3</v>
      </c>
      <c r="O161" s="1" t="s">
        <v>421</v>
      </c>
    </row>
    <row r="162" spans="1:15" x14ac:dyDescent="0.35">
      <c r="A162" s="1" t="s">
        <v>32</v>
      </c>
      <c r="B162" s="1" t="s">
        <v>33</v>
      </c>
      <c r="C162" s="1">
        <v>2005</v>
      </c>
      <c r="D162" s="1">
        <v>2005</v>
      </c>
      <c r="E162" s="1">
        <v>1998</v>
      </c>
      <c r="F162" s="1" t="s">
        <v>35</v>
      </c>
      <c r="G162" s="1" t="s">
        <v>435</v>
      </c>
      <c r="H162" s="1" t="s">
        <v>418</v>
      </c>
      <c r="I162" s="1" t="s">
        <v>436</v>
      </c>
      <c r="J162" s="1">
        <v>20000</v>
      </c>
      <c r="K162" s="1" t="s">
        <v>420</v>
      </c>
      <c r="M162" s="1" t="s">
        <v>328</v>
      </c>
      <c r="N162" s="1">
        <v>3</v>
      </c>
      <c r="O162" s="1" t="s">
        <v>417</v>
      </c>
    </row>
    <row r="163" spans="1:15" x14ac:dyDescent="0.35">
      <c r="A163" s="1" t="s">
        <v>32</v>
      </c>
      <c r="B163" s="1" t="s">
        <v>33</v>
      </c>
      <c r="C163" s="1">
        <v>2005</v>
      </c>
      <c r="D163" s="1">
        <v>2005</v>
      </c>
      <c r="E163" s="1">
        <v>1998</v>
      </c>
      <c r="F163" s="1" t="s">
        <v>35</v>
      </c>
      <c r="G163" s="1" t="s">
        <v>435</v>
      </c>
      <c r="H163" s="1" t="s">
        <v>418</v>
      </c>
      <c r="I163" s="1" t="s">
        <v>436</v>
      </c>
      <c r="J163" s="1">
        <v>20000</v>
      </c>
      <c r="K163" s="1" t="s">
        <v>420</v>
      </c>
      <c r="M163" s="1" t="s">
        <v>328</v>
      </c>
      <c r="N163" s="1">
        <v>6.25</v>
      </c>
      <c r="O163" s="1" t="s">
        <v>421</v>
      </c>
    </row>
    <row r="164" spans="1:15" x14ac:dyDescent="0.35">
      <c r="A164" s="1" t="s">
        <v>32</v>
      </c>
      <c r="B164" s="1" t="s">
        <v>33</v>
      </c>
      <c r="C164" s="1">
        <v>2005</v>
      </c>
      <c r="D164" s="1">
        <v>2005</v>
      </c>
      <c r="E164" s="1">
        <v>1998</v>
      </c>
      <c r="F164" s="1" t="s">
        <v>35</v>
      </c>
      <c r="G164" s="1" t="s">
        <v>435</v>
      </c>
      <c r="H164" s="1" t="s">
        <v>418</v>
      </c>
      <c r="I164" s="1" t="s">
        <v>436</v>
      </c>
      <c r="J164" s="1">
        <v>100000</v>
      </c>
      <c r="K164" s="1" t="s">
        <v>420</v>
      </c>
      <c r="M164" s="1" t="s">
        <v>328</v>
      </c>
      <c r="N164" s="1">
        <v>128</v>
      </c>
      <c r="O164" s="1" t="s">
        <v>417</v>
      </c>
    </row>
    <row r="165" spans="1:15" x14ac:dyDescent="0.35">
      <c r="A165" s="1" t="s">
        <v>32</v>
      </c>
      <c r="B165" s="1" t="s">
        <v>33</v>
      </c>
      <c r="C165" s="1">
        <v>2005</v>
      </c>
      <c r="D165" s="1">
        <v>2005</v>
      </c>
      <c r="E165" s="1">
        <v>1998</v>
      </c>
      <c r="F165" s="1" t="s">
        <v>35</v>
      </c>
      <c r="G165" s="1" t="s">
        <v>435</v>
      </c>
      <c r="H165" s="1" t="s">
        <v>418</v>
      </c>
      <c r="I165" s="1" t="s">
        <v>436</v>
      </c>
      <c r="J165" s="1">
        <v>100000</v>
      </c>
      <c r="K165" s="1" t="s">
        <v>420</v>
      </c>
      <c r="M165" s="1" t="s">
        <v>328</v>
      </c>
      <c r="N165" s="1">
        <v>3.5</v>
      </c>
      <c r="O165" s="1" t="s">
        <v>421</v>
      </c>
    </row>
    <row r="166" spans="1:15" x14ac:dyDescent="0.35">
      <c r="A166" s="1" t="s">
        <v>32</v>
      </c>
      <c r="B166" s="1" t="s">
        <v>33</v>
      </c>
      <c r="C166" s="1">
        <v>2005</v>
      </c>
      <c r="D166" s="1">
        <v>2005</v>
      </c>
      <c r="E166" s="1">
        <v>1998</v>
      </c>
      <c r="F166" s="1" t="s">
        <v>35</v>
      </c>
      <c r="G166" s="1" t="s">
        <v>435</v>
      </c>
      <c r="H166" s="1" t="s">
        <v>418</v>
      </c>
      <c r="I166" s="1" t="s">
        <v>436</v>
      </c>
      <c r="J166" s="1" t="s">
        <v>437</v>
      </c>
      <c r="K166" s="1" t="s">
        <v>420</v>
      </c>
      <c r="M166" s="1" t="s">
        <v>328</v>
      </c>
      <c r="N166" s="1">
        <v>408</v>
      </c>
      <c r="O166" s="1" t="s">
        <v>417</v>
      </c>
    </row>
    <row r="167" spans="1:15" x14ac:dyDescent="0.35">
      <c r="A167" s="1" t="s">
        <v>32</v>
      </c>
      <c r="B167" s="1" t="s">
        <v>33</v>
      </c>
      <c r="C167" s="1">
        <v>2005</v>
      </c>
      <c r="D167" s="1">
        <v>2005</v>
      </c>
      <c r="E167" s="1">
        <v>1998</v>
      </c>
      <c r="F167" s="1" t="s">
        <v>35</v>
      </c>
      <c r="G167" s="1" t="s">
        <v>435</v>
      </c>
      <c r="H167" s="1" t="s">
        <v>418</v>
      </c>
      <c r="I167" s="1" t="s">
        <v>436</v>
      </c>
      <c r="J167" s="1" t="s">
        <v>437</v>
      </c>
      <c r="K167" s="1" t="s">
        <v>420</v>
      </c>
      <c r="M167" s="1" t="s">
        <v>328</v>
      </c>
      <c r="N167" s="1">
        <v>1.8</v>
      </c>
      <c r="O167" s="1" t="s">
        <v>421</v>
      </c>
    </row>
    <row r="168" spans="1:15" x14ac:dyDescent="0.35">
      <c r="A168" s="1" t="s">
        <v>32</v>
      </c>
      <c r="B168" s="1" t="s">
        <v>33</v>
      </c>
      <c r="C168" s="1">
        <v>2005</v>
      </c>
      <c r="D168" s="1">
        <v>2005</v>
      </c>
      <c r="E168" s="1">
        <v>1998</v>
      </c>
      <c r="F168" s="1" t="s">
        <v>35</v>
      </c>
      <c r="G168" s="1" t="s">
        <v>438</v>
      </c>
      <c r="H168" s="1" t="s">
        <v>439</v>
      </c>
      <c r="I168" s="1" t="s">
        <v>424</v>
      </c>
      <c r="J168" s="35" t="s">
        <v>440</v>
      </c>
      <c r="K168" s="1" t="s">
        <v>416</v>
      </c>
      <c r="M168" s="1" t="s">
        <v>38</v>
      </c>
      <c r="N168" s="1">
        <v>850</v>
      </c>
      <c r="O168" s="1" t="s">
        <v>441</v>
      </c>
    </row>
    <row r="169" spans="1:15" x14ac:dyDescent="0.35">
      <c r="A169" s="1" t="s">
        <v>32</v>
      </c>
      <c r="B169" s="1" t="s">
        <v>33</v>
      </c>
      <c r="C169" s="1">
        <v>2005</v>
      </c>
      <c r="D169" s="1">
        <v>2005</v>
      </c>
      <c r="E169" s="1">
        <v>1998</v>
      </c>
      <c r="F169" s="1" t="s">
        <v>35</v>
      </c>
      <c r="G169" s="1" t="s">
        <v>438</v>
      </c>
      <c r="H169" s="1" t="s">
        <v>439</v>
      </c>
      <c r="I169" s="1" t="s">
        <v>424</v>
      </c>
      <c r="J169" s="1" t="s">
        <v>442</v>
      </c>
      <c r="K169" s="1" t="s">
        <v>416</v>
      </c>
      <c r="M169" s="1" t="s">
        <v>38</v>
      </c>
      <c r="N169" s="1">
        <v>850</v>
      </c>
      <c r="O169" s="1" t="s">
        <v>444</v>
      </c>
    </row>
    <row r="170" spans="1:15" x14ac:dyDescent="0.35">
      <c r="A170" s="1" t="s">
        <v>32</v>
      </c>
      <c r="B170" s="1" t="s">
        <v>33</v>
      </c>
      <c r="C170" s="1">
        <v>2005</v>
      </c>
      <c r="D170" s="1">
        <v>2005</v>
      </c>
      <c r="E170" s="1">
        <v>1998</v>
      </c>
      <c r="F170" s="1" t="s">
        <v>35</v>
      </c>
      <c r="G170" s="1" t="s">
        <v>425</v>
      </c>
      <c r="H170" s="1" t="s">
        <v>426</v>
      </c>
      <c r="I170" s="1" t="s">
        <v>427</v>
      </c>
      <c r="J170" s="1" t="s">
        <v>38</v>
      </c>
      <c r="K170" s="1" t="s">
        <v>38</v>
      </c>
      <c r="M170" s="1" t="s">
        <v>38</v>
      </c>
      <c r="N170" s="1">
        <v>190.92</v>
      </c>
      <c r="O170" s="1" t="s">
        <v>428</v>
      </c>
    </row>
    <row r="171" spans="1:15" x14ac:dyDescent="0.35">
      <c r="A171" s="1" t="s">
        <v>32</v>
      </c>
      <c r="B171" s="1" t="s">
        <v>33</v>
      </c>
      <c r="C171" s="1">
        <v>2005</v>
      </c>
      <c r="D171" s="1">
        <v>2005</v>
      </c>
      <c r="E171" s="1">
        <v>1998</v>
      </c>
      <c r="F171" s="1" t="s">
        <v>35</v>
      </c>
      <c r="G171" s="1" t="s">
        <v>425</v>
      </c>
      <c r="H171" s="1" t="s">
        <v>426</v>
      </c>
      <c r="I171" s="1" t="s">
        <v>429</v>
      </c>
      <c r="J171" s="1">
        <v>2</v>
      </c>
      <c r="K171" s="1" t="s">
        <v>416</v>
      </c>
      <c r="M171" s="1" t="s">
        <v>38</v>
      </c>
      <c r="N171" s="1">
        <v>342.42</v>
      </c>
      <c r="O171" s="1" t="s">
        <v>428</v>
      </c>
    </row>
    <row r="172" spans="1:15" x14ac:dyDescent="0.35">
      <c r="A172" s="1" t="s">
        <v>32</v>
      </c>
      <c r="B172" s="1" t="s">
        <v>33</v>
      </c>
      <c r="C172" s="1">
        <v>2005</v>
      </c>
      <c r="D172" s="1">
        <v>2005</v>
      </c>
      <c r="E172" s="1">
        <v>1998</v>
      </c>
      <c r="F172" s="1" t="s">
        <v>35</v>
      </c>
      <c r="G172" s="1" t="s">
        <v>425</v>
      </c>
      <c r="H172" s="1" t="s">
        <v>426</v>
      </c>
      <c r="I172" s="1" t="s">
        <v>429</v>
      </c>
      <c r="J172" s="1">
        <v>4</v>
      </c>
      <c r="M172" s="1" t="s">
        <v>38</v>
      </c>
      <c r="N172" s="1">
        <v>711.2</v>
      </c>
      <c r="O172" s="1" t="s">
        <v>428</v>
      </c>
    </row>
    <row r="173" spans="1:15" x14ac:dyDescent="0.35">
      <c r="A173" s="1" t="s">
        <v>32</v>
      </c>
      <c r="B173" s="1" t="s">
        <v>33</v>
      </c>
      <c r="C173" s="1">
        <v>2005</v>
      </c>
      <c r="D173" s="1">
        <v>2005</v>
      </c>
      <c r="E173" s="1">
        <v>1998</v>
      </c>
      <c r="F173" s="1" t="s">
        <v>35</v>
      </c>
      <c r="G173" s="1" t="s">
        <v>425</v>
      </c>
      <c r="H173" s="1" t="s">
        <v>426</v>
      </c>
      <c r="I173" s="1" t="s">
        <v>429</v>
      </c>
      <c r="J173" s="1">
        <v>6</v>
      </c>
      <c r="M173" s="1" t="s">
        <v>38</v>
      </c>
      <c r="N173" s="1">
        <v>1420.68</v>
      </c>
      <c r="O173" s="1" t="s">
        <v>428</v>
      </c>
    </row>
    <row r="174" spans="1:15" x14ac:dyDescent="0.35">
      <c r="A174" s="1" t="s">
        <v>32</v>
      </c>
      <c r="B174" s="1" t="s">
        <v>33</v>
      </c>
      <c r="C174" s="1">
        <v>2005</v>
      </c>
      <c r="D174" s="1">
        <v>2005</v>
      </c>
      <c r="E174" s="1">
        <v>1998</v>
      </c>
      <c r="F174" s="1" t="s">
        <v>35</v>
      </c>
      <c r="G174" s="1" t="s">
        <v>425</v>
      </c>
      <c r="H174" s="1" t="s">
        <v>426</v>
      </c>
      <c r="I174" s="1" t="s">
        <v>429</v>
      </c>
      <c r="J174" s="1">
        <v>8</v>
      </c>
      <c r="M174" s="1" t="s">
        <v>38</v>
      </c>
      <c r="N174" s="1">
        <v>2706.28</v>
      </c>
      <c r="O174" s="1" t="s">
        <v>428</v>
      </c>
    </row>
    <row r="175" spans="1:15" x14ac:dyDescent="0.35">
      <c r="A175" s="1" t="s">
        <v>32</v>
      </c>
      <c r="B175" s="1" t="s">
        <v>33</v>
      </c>
      <c r="C175" s="1">
        <v>2005</v>
      </c>
      <c r="D175" s="1">
        <v>2005</v>
      </c>
      <c r="E175" s="1">
        <v>1998</v>
      </c>
      <c r="F175" s="1" t="s">
        <v>35</v>
      </c>
      <c r="G175" s="1" t="s">
        <v>425</v>
      </c>
      <c r="H175" s="1" t="s">
        <v>426</v>
      </c>
      <c r="I175" s="1" t="s">
        <v>429</v>
      </c>
      <c r="J175" s="1" t="s">
        <v>38</v>
      </c>
      <c r="K175" s="1" t="s">
        <v>38</v>
      </c>
      <c r="M175" s="1" t="s">
        <v>38</v>
      </c>
      <c r="N175" s="1">
        <v>190.92</v>
      </c>
      <c r="O175" s="1" t="s">
        <v>428</v>
      </c>
    </row>
    <row r="176" spans="1:15" x14ac:dyDescent="0.35">
      <c r="A176" s="1" t="s">
        <v>32</v>
      </c>
      <c r="B176" s="1" t="s">
        <v>33</v>
      </c>
      <c r="C176" s="1">
        <v>2005</v>
      </c>
      <c r="D176" s="1">
        <v>2005</v>
      </c>
      <c r="E176" s="1">
        <v>1998</v>
      </c>
      <c r="F176" s="1" t="s">
        <v>35</v>
      </c>
      <c r="G176" s="1" t="s">
        <v>413</v>
      </c>
      <c r="H176" s="1" t="s">
        <v>423</v>
      </c>
      <c r="I176" s="1" t="s">
        <v>424</v>
      </c>
      <c r="J176" s="1" t="s">
        <v>38</v>
      </c>
      <c r="K176" s="1" t="s">
        <v>38</v>
      </c>
      <c r="M176" s="1" t="s">
        <v>327</v>
      </c>
      <c r="N176" s="1">
        <v>653.97</v>
      </c>
      <c r="O176" s="1" t="s">
        <v>445</v>
      </c>
    </row>
    <row r="177" spans="1:16" x14ac:dyDescent="0.35">
      <c r="A177" s="1" t="s">
        <v>32</v>
      </c>
      <c r="B177" s="1" t="s">
        <v>33</v>
      </c>
      <c r="C177" s="1">
        <v>2005</v>
      </c>
      <c r="D177" s="1">
        <v>2005</v>
      </c>
      <c r="E177" s="1">
        <v>1998</v>
      </c>
      <c r="F177" s="1" t="s">
        <v>35</v>
      </c>
      <c r="G177" s="1" t="s">
        <v>413</v>
      </c>
      <c r="H177" s="1" t="s">
        <v>423</v>
      </c>
      <c r="I177" s="1" t="s">
        <v>424</v>
      </c>
      <c r="J177" s="1" t="s">
        <v>38</v>
      </c>
      <c r="K177" s="1" t="s">
        <v>38</v>
      </c>
      <c r="M177" s="1" t="s">
        <v>328</v>
      </c>
      <c r="N177" s="1">
        <v>653.97</v>
      </c>
      <c r="O177" s="1" t="s">
        <v>445</v>
      </c>
    </row>
    <row r="178" spans="1:16" x14ac:dyDescent="0.35">
      <c r="A178" s="1" t="s">
        <v>32</v>
      </c>
      <c r="B178" s="1" t="s">
        <v>33</v>
      </c>
      <c r="C178" s="1">
        <v>2005</v>
      </c>
      <c r="D178" s="1">
        <v>2005</v>
      </c>
      <c r="E178" s="1">
        <v>1998</v>
      </c>
      <c r="F178" s="1" t="s">
        <v>35</v>
      </c>
      <c r="G178" s="1" t="s">
        <v>413</v>
      </c>
      <c r="H178" s="1" t="s">
        <v>423</v>
      </c>
      <c r="I178" s="1" t="s">
        <v>446</v>
      </c>
      <c r="J178" s="1" t="s">
        <v>38</v>
      </c>
      <c r="K178" s="1" t="s">
        <v>38</v>
      </c>
      <c r="M178" s="1" t="s">
        <v>327</v>
      </c>
      <c r="N178" s="1">
        <v>1.22</v>
      </c>
      <c r="O178" s="1" t="s">
        <v>421</v>
      </c>
    </row>
    <row r="179" spans="1:16" x14ac:dyDescent="0.35">
      <c r="A179" s="1" t="s">
        <v>32</v>
      </c>
      <c r="B179" s="1" t="s">
        <v>33</v>
      </c>
      <c r="C179" s="1">
        <v>2005</v>
      </c>
      <c r="D179" s="1">
        <v>2005</v>
      </c>
      <c r="E179" s="1">
        <v>1998</v>
      </c>
      <c r="F179" s="1" t="s">
        <v>35</v>
      </c>
      <c r="G179" s="1" t="s">
        <v>413</v>
      </c>
      <c r="H179" s="1" t="s">
        <v>423</v>
      </c>
      <c r="J179" s="1" t="s">
        <v>38</v>
      </c>
      <c r="K179" s="1" t="s">
        <v>38</v>
      </c>
      <c r="M179" s="1" t="s">
        <v>328</v>
      </c>
      <c r="N179" s="1">
        <v>2.87</v>
      </c>
      <c r="O179" s="1" t="s">
        <v>421</v>
      </c>
    </row>
    <row r="180" spans="1:16" x14ac:dyDescent="0.35">
      <c r="A180" s="1" t="s">
        <v>32</v>
      </c>
      <c r="B180" s="1" t="s">
        <v>33</v>
      </c>
      <c r="C180" s="1">
        <v>2008</v>
      </c>
      <c r="D180" s="1">
        <v>2008</v>
      </c>
      <c r="E180" s="1">
        <v>1998</v>
      </c>
      <c r="F180" s="1" t="s">
        <v>35</v>
      </c>
      <c r="G180" s="1" t="s">
        <v>413</v>
      </c>
      <c r="H180" s="1" t="s">
        <v>414</v>
      </c>
      <c r="I180" s="1" t="s">
        <v>415</v>
      </c>
      <c r="J180" s="35">
        <f>5/8</f>
        <v>0.625</v>
      </c>
      <c r="K180" s="1" t="s">
        <v>416</v>
      </c>
      <c r="M180" s="1" t="s">
        <v>327</v>
      </c>
      <c r="N180" s="1">
        <v>8.75</v>
      </c>
      <c r="O180" s="1" t="s">
        <v>417</v>
      </c>
      <c r="P180" s="1" t="s">
        <v>447</v>
      </c>
    </row>
    <row r="181" spans="1:16" x14ac:dyDescent="0.35">
      <c r="A181" s="1" t="s">
        <v>32</v>
      </c>
      <c r="B181" s="1" t="s">
        <v>33</v>
      </c>
      <c r="C181" s="1">
        <v>2008</v>
      </c>
      <c r="D181" s="1">
        <v>2008</v>
      </c>
      <c r="E181" s="1">
        <v>1998</v>
      </c>
      <c r="F181" s="1" t="s">
        <v>35</v>
      </c>
      <c r="G181" s="1" t="s">
        <v>413</v>
      </c>
      <c r="H181" s="1" t="s">
        <v>414</v>
      </c>
      <c r="I181" s="1" t="s">
        <v>415</v>
      </c>
      <c r="J181" s="35">
        <v>0.75</v>
      </c>
      <c r="K181" s="1" t="s">
        <v>416</v>
      </c>
      <c r="M181" s="1" t="s">
        <v>327</v>
      </c>
      <c r="N181" s="1">
        <v>12.39</v>
      </c>
      <c r="O181" s="1" t="s">
        <v>417</v>
      </c>
    </row>
    <row r="182" spans="1:16" x14ac:dyDescent="0.35">
      <c r="A182" s="1" t="s">
        <v>32</v>
      </c>
      <c r="B182" s="1" t="s">
        <v>33</v>
      </c>
      <c r="C182" s="1">
        <v>2008</v>
      </c>
      <c r="D182" s="1">
        <v>2008</v>
      </c>
      <c r="E182" s="1">
        <v>1998</v>
      </c>
      <c r="F182" s="1" t="s">
        <v>35</v>
      </c>
      <c r="G182" s="1" t="s">
        <v>413</v>
      </c>
      <c r="H182" s="1" t="s">
        <v>414</v>
      </c>
      <c r="I182" s="1" t="s">
        <v>415</v>
      </c>
      <c r="J182" s="1">
        <v>1</v>
      </c>
      <c r="K182" s="1" t="s">
        <v>416</v>
      </c>
      <c r="M182" s="1" t="s">
        <v>327</v>
      </c>
      <c r="N182" s="1">
        <v>20.64</v>
      </c>
      <c r="O182" s="1" t="s">
        <v>417</v>
      </c>
    </row>
    <row r="183" spans="1:16" x14ac:dyDescent="0.35">
      <c r="A183" s="1" t="s">
        <v>32</v>
      </c>
      <c r="B183" s="1" t="s">
        <v>33</v>
      </c>
      <c r="C183" s="1">
        <v>2008</v>
      </c>
      <c r="D183" s="1">
        <v>2008</v>
      </c>
      <c r="E183" s="1">
        <v>1998</v>
      </c>
      <c r="F183" s="1" t="s">
        <v>35</v>
      </c>
      <c r="G183" s="1" t="s">
        <v>413</v>
      </c>
      <c r="H183" s="1" t="s">
        <v>414</v>
      </c>
      <c r="I183" s="1" t="s">
        <v>415</v>
      </c>
      <c r="J183" s="1">
        <v>1.5</v>
      </c>
      <c r="K183" s="1" t="s">
        <v>416</v>
      </c>
      <c r="M183" s="1" t="s">
        <v>327</v>
      </c>
      <c r="N183" s="1">
        <v>41.25</v>
      </c>
      <c r="O183" s="1" t="s">
        <v>417</v>
      </c>
    </row>
    <row r="184" spans="1:16" x14ac:dyDescent="0.35">
      <c r="A184" s="1" t="s">
        <v>32</v>
      </c>
      <c r="B184" s="1" t="s">
        <v>33</v>
      </c>
      <c r="C184" s="1">
        <v>2008</v>
      </c>
      <c r="D184" s="1">
        <v>2008</v>
      </c>
      <c r="E184" s="1">
        <v>1998</v>
      </c>
      <c r="F184" s="1" t="s">
        <v>35</v>
      </c>
      <c r="G184" s="1" t="s">
        <v>413</v>
      </c>
      <c r="H184" s="1" t="s">
        <v>414</v>
      </c>
      <c r="I184" s="1" t="s">
        <v>415</v>
      </c>
      <c r="J184" s="1">
        <v>2</v>
      </c>
      <c r="K184" s="1" t="s">
        <v>416</v>
      </c>
      <c r="M184" s="1" t="s">
        <v>327</v>
      </c>
      <c r="N184" s="1">
        <v>66</v>
      </c>
      <c r="O184" s="1" t="s">
        <v>417</v>
      </c>
    </row>
    <row r="185" spans="1:16" x14ac:dyDescent="0.35">
      <c r="A185" s="1" t="s">
        <v>32</v>
      </c>
      <c r="B185" s="1" t="s">
        <v>33</v>
      </c>
      <c r="C185" s="1">
        <v>2008</v>
      </c>
      <c r="D185" s="1">
        <v>2008</v>
      </c>
      <c r="E185" s="1">
        <v>1998</v>
      </c>
      <c r="F185" s="1" t="s">
        <v>35</v>
      </c>
      <c r="G185" s="1" t="s">
        <v>413</v>
      </c>
      <c r="H185" s="1" t="s">
        <v>414</v>
      </c>
      <c r="I185" s="1" t="s">
        <v>415</v>
      </c>
      <c r="J185" s="1">
        <v>3</v>
      </c>
      <c r="K185" s="1" t="s">
        <v>416</v>
      </c>
      <c r="M185" s="1" t="s">
        <v>327</v>
      </c>
      <c r="N185" s="1">
        <v>185.64</v>
      </c>
      <c r="O185" s="1" t="s">
        <v>417</v>
      </c>
    </row>
    <row r="186" spans="1:16" x14ac:dyDescent="0.35">
      <c r="A186" s="1" t="s">
        <v>32</v>
      </c>
      <c r="B186" s="1" t="s">
        <v>33</v>
      </c>
      <c r="C186" s="1">
        <v>2008</v>
      </c>
      <c r="D186" s="1">
        <v>2008</v>
      </c>
      <c r="E186" s="1">
        <v>1998</v>
      </c>
      <c r="F186" s="1" t="s">
        <v>35</v>
      </c>
      <c r="G186" s="1" t="s">
        <v>413</v>
      </c>
      <c r="H186" s="1" t="s">
        <v>414</v>
      </c>
      <c r="I186" s="1" t="s">
        <v>415</v>
      </c>
      <c r="J186" s="1">
        <v>4</v>
      </c>
      <c r="K186" s="1" t="s">
        <v>416</v>
      </c>
      <c r="M186" s="1" t="s">
        <v>327</v>
      </c>
      <c r="N186" s="1">
        <v>515.64</v>
      </c>
      <c r="O186" s="1" t="s">
        <v>417</v>
      </c>
    </row>
    <row r="187" spans="1:16" x14ac:dyDescent="0.35">
      <c r="A187" s="1" t="s">
        <v>32</v>
      </c>
      <c r="B187" s="1" t="s">
        <v>33</v>
      </c>
      <c r="C187" s="1">
        <v>2008</v>
      </c>
      <c r="D187" s="1">
        <v>2008</v>
      </c>
      <c r="E187" s="1">
        <v>1998</v>
      </c>
      <c r="F187" s="1" t="s">
        <v>35</v>
      </c>
      <c r="G187" s="1" t="s">
        <v>413</v>
      </c>
      <c r="H187" s="1" t="s">
        <v>414</v>
      </c>
      <c r="I187" s="1" t="s">
        <v>415</v>
      </c>
      <c r="J187" s="1">
        <v>6</v>
      </c>
      <c r="K187" s="1" t="s">
        <v>416</v>
      </c>
      <c r="M187" s="1" t="s">
        <v>327</v>
      </c>
      <c r="N187" s="1">
        <v>1031.25</v>
      </c>
      <c r="O187" s="1" t="s">
        <v>417</v>
      </c>
    </row>
    <row r="188" spans="1:16" x14ac:dyDescent="0.35">
      <c r="A188" s="1" t="s">
        <v>32</v>
      </c>
      <c r="B188" s="1" t="s">
        <v>33</v>
      </c>
      <c r="C188" s="1">
        <v>2008</v>
      </c>
      <c r="D188" s="1">
        <v>2008</v>
      </c>
      <c r="E188" s="1">
        <v>1998</v>
      </c>
      <c r="F188" s="1" t="s">
        <v>35</v>
      </c>
      <c r="G188" s="1" t="s">
        <v>413</v>
      </c>
      <c r="H188" s="1" t="s">
        <v>414</v>
      </c>
      <c r="I188" s="1" t="s">
        <v>415</v>
      </c>
      <c r="J188" s="1">
        <v>8</v>
      </c>
      <c r="K188" s="1" t="s">
        <v>416</v>
      </c>
      <c r="M188" s="1" t="s">
        <v>327</v>
      </c>
      <c r="N188" s="1">
        <v>1815</v>
      </c>
      <c r="O188" s="1" t="s">
        <v>417</v>
      </c>
    </row>
    <row r="189" spans="1:16" x14ac:dyDescent="0.35">
      <c r="A189" s="1" t="s">
        <v>32</v>
      </c>
      <c r="B189" s="1" t="s">
        <v>33</v>
      </c>
      <c r="C189" s="1">
        <v>2008</v>
      </c>
      <c r="D189" s="1">
        <v>2008</v>
      </c>
      <c r="E189" s="1">
        <v>1998</v>
      </c>
      <c r="F189" s="1" t="s">
        <v>35</v>
      </c>
      <c r="G189" s="1" t="s">
        <v>413</v>
      </c>
      <c r="H189" s="1" t="s">
        <v>414</v>
      </c>
      <c r="I189" s="1" t="s">
        <v>415</v>
      </c>
      <c r="J189" s="35">
        <f>5/8</f>
        <v>0.625</v>
      </c>
      <c r="K189" s="1" t="s">
        <v>416</v>
      </c>
      <c r="M189" s="1" t="s">
        <v>328</v>
      </c>
      <c r="N189" s="1">
        <v>9</v>
      </c>
      <c r="O189" s="1" t="s">
        <v>417</v>
      </c>
    </row>
    <row r="190" spans="1:16" x14ac:dyDescent="0.35">
      <c r="A190" s="1" t="s">
        <v>32</v>
      </c>
      <c r="B190" s="1" t="s">
        <v>33</v>
      </c>
      <c r="C190" s="1">
        <v>2008</v>
      </c>
      <c r="D190" s="1">
        <v>2008</v>
      </c>
      <c r="E190" s="1">
        <v>1998</v>
      </c>
      <c r="F190" s="1" t="s">
        <v>35</v>
      </c>
      <c r="G190" s="1" t="s">
        <v>413</v>
      </c>
      <c r="H190" s="1" t="s">
        <v>414</v>
      </c>
      <c r="I190" s="1" t="s">
        <v>415</v>
      </c>
      <c r="J190" s="35">
        <v>0.75</v>
      </c>
      <c r="K190" s="1" t="s">
        <v>416</v>
      </c>
      <c r="M190" s="1" t="s">
        <v>328</v>
      </c>
      <c r="N190" s="1">
        <v>13.5</v>
      </c>
      <c r="O190" s="1" t="s">
        <v>417</v>
      </c>
    </row>
    <row r="191" spans="1:16" x14ac:dyDescent="0.35">
      <c r="A191" s="1" t="s">
        <v>32</v>
      </c>
      <c r="B191" s="1" t="s">
        <v>33</v>
      </c>
      <c r="C191" s="1">
        <v>2008</v>
      </c>
      <c r="D191" s="1">
        <v>2008</v>
      </c>
      <c r="E191" s="1">
        <v>1998</v>
      </c>
      <c r="F191" s="1" t="s">
        <v>35</v>
      </c>
      <c r="G191" s="1" t="s">
        <v>413</v>
      </c>
      <c r="H191" s="1" t="s">
        <v>414</v>
      </c>
      <c r="I191" s="1" t="s">
        <v>415</v>
      </c>
      <c r="J191" s="1">
        <v>1</v>
      </c>
      <c r="K191" s="1" t="s">
        <v>416</v>
      </c>
      <c r="M191" s="1" t="s">
        <v>328</v>
      </c>
      <c r="N191" s="1">
        <v>22.5</v>
      </c>
      <c r="O191" s="1" t="s">
        <v>417</v>
      </c>
    </row>
    <row r="192" spans="1:16" x14ac:dyDescent="0.35">
      <c r="A192" s="1" t="s">
        <v>32</v>
      </c>
      <c r="B192" s="1" t="s">
        <v>33</v>
      </c>
      <c r="C192" s="1">
        <v>2008</v>
      </c>
      <c r="D192" s="1">
        <v>2008</v>
      </c>
      <c r="E192" s="1">
        <v>1998</v>
      </c>
      <c r="F192" s="1" t="s">
        <v>35</v>
      </c>
      <c r="G192" s="1" t="s">
        <v>413</v>
      </c>
      <c r="H192" s="1" t="s">
        <v>414</v>
      </c>
      <c r="I192" s="1" t="s">
        <v>415</v>
      </c>
      <c r="J192" s="1">
        <v>1.5</v>
      </c>
      <c r="K192" s="1" t="s">
        <v>416</v>
      </c>
      <c r="M192" s="1" t="s">
        <v>328</v>
      </c>
      <c r="N192" s="1">
        <v>45</v>
      </c>
      <c r="O192" s="1" t="s">
        <v>417</v>
      </c>
    </row>
    <row r="193" spans="1:15" x14ac:dyDescent="0.35">
      <c r="A193" s="1" t="s">
        <v>32</v>
      </c>
      <c r="B193" s="1" t="s">
        <v>33</v>
      </c>
      <c r="C193" s="1">
        <v>2008</v>
      </c>
      <c r="D193" s="1">
        <v>2008</v>
      </c>
      <c r="E193" s="1">
        <v>1998</v>
      </c>
      <c r="F193" s="1" t="s">
        <v>35</v>
      </c>
      <c r="G193" s="1" t="s">
        <v>413</v>
      </c>
      <c r="H193" s="1" t="s">
        <v>414</v>
      </c>
      <c r="I193" s="1" t="s">
        <v>415</v>
      </c>
      <c r="J193" s="1">
        <v>2</v>
      </c>
      <c r="K193" s="1" t="s">
        <v>416</v>
      </c>
      <c r="M193" s="1" t="s">
        <v>328</v>
      </c>
      <c r="N193" s="1">
        <v>72</v>
      </c>
      <c r="O193" s="1" t="s">
        <v>417</v>
      </c>
    </row>
    <row r="194" spans="1:15" x14ac:dyDescent="0.35">
      <c r="A194" s="1" t="s">
        <v>32</v>
      </c>
      <c r="B194" s="1" t="s">
        <v>33</v>
      </c>
      <c r="C194" s="1">
        <v>2008</v>
      </c>
      <c r="D194" s="1">
        <v>2008</v>
      </c>
      <c r="E194" s="1">
        <v>1998</v>
      </c>
      <c r="F194" s="1" t="s">
        <v>35</v>
      </c>
      <c r="G194" s="1" t="s">
        <v>413</v>
      </c>
      <c r="H194" s="1" t="s">
        <v>414</v>
      </c>
      <c r="I194" s="1" t="s">
        <v>415</v>
      </c>
      <c r="J194" s="1">
        <v>3</v>
      </c>
      <c r="M194" s="1" t="s">
        <v>328</v>
      </c>
      <c r="N194" s="1">
        <v>202.5</v>
      </c>
      <c r="O194" s="1" t="s">
        <v>417</v>
      </c>
    </row>
    <row r="195" spans="1:15" x14ac:dyDescent="0.35">
      <c r="A195" s="1" t="s">
        <v>32</v>
      </c>
      <c r="B195" s="1" t="s">
        <v>33</v>
      </c>
      <c r="C195" s="1">
        <v>2008</v>
      </c>
      <c r="D195" s="1">
        <v>2008</v>
      </c>
      <c r="E195" s="1">
        <v>1998</v>
      </c>
      <c r="F195" s="1" t="s">
        <v>35</v>
      </c>
      <c r="G195" s="1" t="s">
        <v>413</v>
      </c>
      <c r="H195" s="1" t="s">
        <v>414</v>
      </c>
      <c r="I195" s="1" t="s">
        <v>415</v>
      </c>
      <c r="J195" s="1">
        <v>4</v>
      </c>
      <c r="K195" s="1" t="s">
        <v>416</v>
      </c>
      <c r="M195" s="1" t="s">
        <v>328</v>
      </c>
      <c r="N195" s="1">
        <v>562.5</v>
      </c>
      <c r="O195" s="1" t="s">
        <v>417</v>
      </c>
    </row>
    <row r="196" spans="1:15" x14ac:dyDescent="0.35">
      <c r="A196" s="1" t="s">
        <v>32</v>
      </c>
      <c r="B196" s="1" t="s">
        <v>33</v>
      </c>
      <c r="C196" s="1">
        <v>2008</v>
      </c>
      <c r="D196" s="1">
        <v>2008</v>
      </c>
      <c r="E196" s="1">
        <v>1998</v>
      </c>
      <c r="F196" s="1" t="s">
        <v>35</v>
      </c>
      <c r="G196" s="1" t="s">
        <v>413</v>
      </c>
      <c r="H196" s="1" t="s">
        <v>414</v>
      </c>
      <c r="I196" s="1" t="s">
        <v>415</v>
      </c>
      <c r="J196" s="1">
        <v>6</v>
      </c>
      <c r="K196" s="1" t="s">
        <v>416</v>
      </c>
      <c r="M196" s="1" t="s">
        <v>328</v>
      </c>
      <c r="N196" s="1">
        <v>1125</v>
      </c>
      <c r="O196" s="1" t="s">
        <v>417</v>
      </c>
    </row>
    <row r="197" spans="1:15" x14ac:dyDescent="0.35">
      <c r="A197" s="1" t="s">
        <v>32</v>
      </c>
      <c r="B197" s="1" t="s">
        <v>33</v>
      </c>
      <c r="C197" s="1">
        <v>2008</v>
      </c>
      <c r="D197" s="1">
        <v>2008</v>
      </c>
      <c r="E197" s="1">
        <v>1998</v>
      </c>
      <c r="F197" s="1" t="s">
        <v>35</v>
      </c>
      <c r="G197" s="1" t="s">
        <v>413</v>
      </c>
      <c r="H197" s="1" t="s">
        <v>414</v>
      </c>
      <c r="I197" s="1" t="s">
        <v>415</v>
      </c>
      <c r="J197" s="1">
        <v>8</v>
      </c>
      <c r="M197" s="1" t="s">
        <v>328</v>
      </c>
      <c r="N197" s="1">
        <v>1980</v>
      </c>
      <c r="O197" s="1" t="s">
        <v>417</v>
      </c>
    </row>
    <row r="198" spans="1:15" x14ac:dyDescent="0.35">
      <c r="A198" s="1" t="s">
        <v>32</v>
      </c>
      <c r="B198" s="1" t="s">
        <v>33</v>
      </c>
      <c r="C198" s="1">
        <v>2008</v>
      </c>
      <c r="D198" s="1">
        <v>2008</v>
      </c>
      <c r="E198" s="1">
        <v>1998</v>
      </c>
      <c r="F198" s="1" t="s">
        <v>35</v>
      </c>
      <c r="G198" s="1" t="s">
        <v>435</v>
      </c>
      <c r="H198" s="1" t="s">
        <v>418</v>
      </c>
      <c r="I198" s="1" t="s">
        <v>436</v>
      </c>
      <c r="J198" s="1">
        <v>0</v>
      </c>
      <c r="K198" s="1" t="s">
        <v>420</v>
      </c>
      <c r="M198" s="1" t="s">
        <v>327</v>
      </c>
      <c r="N198" s="1">
        <v>2.75</v>
      </c>
      <c r="O198" s="1" t="s">
        <v>417</v>
      </c>
    </row>
    <row r="199" spans="1:15" x14ac:dyDescent="0.35">
      <c r="A199" s="1" t="s">
        <v>32</v>
      </c>
      <c r="B199" s="1" t="s">
        <v>33</v>
      </c>
      <c r="C199" s="1">
        <v>2008</v>
      </c>
      <c r="D199" s="1">
        <v>2008</v>
      </c>
      <c r="E199" s="1">
        <v>1998</v>
      </c>
      <c r="F199" s="1" t="s">
        <v>35</v>
      </c>
      <c r="G199" s="1" t="s">
        <v>435</v>
      </c>
      <c r="H199" s="1" t="s">
        <v>418</v>
      </c>
      <c r="I199" s="1" t="s">
        <v>436</v>
      </c>
      <c r="J199" s="1">
        <v>20000</v>
      </c>
      <c r="K199" s="1" t="s">
        <v>420</v>
      </c>
      <c r="M199" s="1" t="s">
        <v>327</v>
      </c>
      <c r="N199" s="1">
        <v>2.75</v>
      </c>
      <c r="O199" s="1" t="s">
        <v>417</v>
      </c>
    </row>
    <row r="200" spans="1:15" x14ac:dyDescent="0.35">
      <c r="A200" s="1" t="s">
        <v>32</v>
      </c>
      <c r="B200" s="1" t="s">
        <v>33</v>
      </c>
      <c r="C200" s="1">
        <v>2008</v>
      </c>
      <c r="D200" s="1">
        <v>2008</v>
      </c>
      <c r="E200" s="1">
        <v>1998</v>
      </c>
      <c r="F200" s="1" t="s">
        <v>35</v>
      </c>
      <c r="G200" s="1" t="s">
        <v>435</v>
      </c>
      <c r="H200" s="1" t="s">
        <v>418</v>
      </c>
      <c r="I200" s="1" t="s">
        <v>436</v>
      </c>
      <c r="J200" s="1">
        <v>20000</v>
      </c>
      <c r="K200" s="1" t="s">
        <v>420</v>
      </c>
      <c r="M200" s="1" t="s">
        <v>327</v>
      </c>
      <c r="N200" s="1">
        <v>4.75</v>
      </c>
      <c r="O200" s="1" t="s">
        <v>421</v>
      </c>
    </row>
    <row r="201" spans="1:15" x14ac:dyDescent="0.35">
      <c r="A201" s="1" t="s">
        <v>32</v>
      </c>
      <c r="B201" s="1" t="s">
        <v>33</v>
      </c>
      <c r="C201" s="1">
        <v>2008</v>
      </c>
      <c r="D201" s="1">
        <v>2008</v>
      </c>
      <c r="E201" s="1">
        <v>1998</v>
      </c>
      <c r="F201" s="1" t="s">
        <v>35</v>
      </c>
      <c r="G201" s="1" t="s">
        <v>435</v>
      </c>
      <c r="H201" s="1" t="s">
        <v>418</v>
      </c>
      <c r="I201" s="1" t="s">
        <v>436</v>
      </c>
      <c r="J201" s="1">
        <v>100000</v>
      </c>
      <c r="K201" s="1" t="s">
        <v>420</v>
      </c>
      <c r="M201" s="1" t="s">
        <v>327</v>
      </c>
      <c r="N201" s="1">
        <v>97.75</v>
      </c>
      <c r="O201" s="1" t="s">
        <v>417</v>
      </c>
    </row>
    <row r="202" spans="1:15" x14ac:dyDescent="0.35">
      <c r="A202" s="1" t="s">
        <v>32</v>
      </c>
      <c r="B202" s="1" t="s">
        <v>33</v>
      </c>
      <c r="C202" s="1">
        <v>2008</v>
      </c>
      <c r="D202" s="1">
        <v>2008</v>
      </c>
      <c r="E202" s="1">
        <v>1998</v>
      </c>
      <c r="F202" s="1" t="s">
        <v>35</v>
      </c>
      <c r="G202" s="1" t="s">
        <v>435</v>
      </c>
      <c r="H202" s="1" t="s">
        <v>418</v>
      </c>
      <c r="I202" s="1" t="s">
        <v>436</v>
      </c>
      <c r="J202" s="1">
        <v>100000</v>
      </c>
      <c r="K202" s="1" t="s">
        <v>420</v>
      </c>
      <c r="M202" s="1" t="s">
        <v>327</v>
      </c>
      <c r="N202" s="1">
        <v>2.25</v>
      </c>
      <c r="O202" s="1" t="s">
        <v>421</v>
      </c>
    </row>
    <row r="203" spans="1:15" x14ac:dyDescent="0.35">
      <c r="A203" s="1" t="s">
        <v>32</v>
      </c>
      <c r="B203" s="1" t="s">
        <v>33</v>
      </c>
      <c r="C203" s="1">
        <v>2008</v>
      </c>
      <c r="D203" s="1">
        <v>2008</v>
      </c>
      <c r="E203" s="1">
        <v>1998</v>
      </c>
      <c r="F203" s="1" t="s">
        <v>35</v>
      </c>
      <c r="G203" s="1" t="s">
        <v>435</v>
      </c>
      <c r="H203" s="1" t="s">
        <v>418</v>
      </c>
      <c r="I203" s="1" t="s">
        <v>436</v>
      </c>
      <c r="J203" s="1" t="s">
        <v>437</v>
      </c>
      <c r="K203" s="1" t="s">
        <v>420</v>
      </c>
      <c r="M203" s="1" t="s">
        <v>327</v>
      </c>
      <c r="N203" s="1">
        <v>277.75</v>
      </c>
      <c r="O203" s="1" t="s">
        <v>417</v>
      </c>
    </row>
    <row r="204" spans="1:15" x14ac:dyDescent="0.35">
      <c r="A204" s="1" t="s">
        <v>32</v>
      </c>
      <c r="B204" s="1" t="s">
        <v>33</v>
      </c>
      <c r="C204" s="1">
        <v>2008</v>
      </c>
      <c r="D204" s="1">
        <v>2008</v>
      </c>
      <c r="E204" s="1">
        <v>1998</v>
      </c>
      <c r="F204" s="1" t="s">
        <v>35</v>
      </c>
      <c r="G204" s="1" t="s">
        <v>435</v>
      </c>
      <c r="H204" s="1" t="s">
        <v>418</v>
      </c>
      <c r="I204" s="1" t="s">
        <v>436</v>
      </c>
      <c r="J204" s="1" t="s">
        <v>437</v>
      </c>
      <c r="K204" s="1" t="s">
        <v>420</v>
      </c>
      <c r="M204" s="1" t="s">
        <v>327</v>
      </c>
      <c r="N204" s="1">
        <v>1.05</v>
      </c>
      <c r="O204" s="1" t="s">
        <v>421</v>
      </c>
    </row>
    <row r="205" spans="1:15" x14ac:dyDescent="0.35">
      <c r="A205" s="1" t="s">
        <v>32</v>
      </c>
      <c r="B205" s="1" t="s">
        <v>33</v>
      </c>
      <c r="C205" s="1">
        <v>2008</v>
      </c>
      <c r="D205" s="1">
        <v>2008</v>
      </c>
      <c r="E205" s="1">
        <v>1998</v>
      </c>
      <c r="F205" s="1" t="s">
        <v>35</v>
      </c>
      <c r="G205" s="1" t="s">
        <v>435</v>
      </c>
      <c r="H205" s="1" t="s">
        <v>418</v>
      </c>
      <c r="I205" s="1" t="s">
        <v>436</v>
      </c>
      <c r="J205" s="1">
        <v>0</v>
      </c>
      <c r="K205" s="1" t="s">
        <v>420</v>
      </c>
      <c r="M205" s="1" t="s">
        <v>328</v>
      </c>
      <c r="N205" s="1">
        <v>3</v>
      </c>
      <c r="O205" s="1" t="s">
        <v>421</v>
      </c>
    </row>
    <row r="206" spans="1:15" x14ac:dyDescent="0.35">
      <c r="A206" s="1" t="s">
        <v>32</v>
      </c>
      <c r="B206" s="1" t="s">
        <v>33</v>
      </c>
      <c r="C206" s="1">
        <v>2008</v>
      </c>
      <c r="D206" s="1">
        <v>2008</v>
      </c>
      <c r="E206" s="1">
        <v>1998</v>
      </c>
      <c r="F206" s="1" t="s">
        <v>35</v>
      </c>
      <c r="G206" s="1" t="s">
        <v>435</v>
      </c>
      <c r="H206" s="1" t="s">
        <v>418</v>
      </c>
      <c r="I206" s="1" t="s">
        <v>436</v>
      </c>
      <c r="J206" s="1">
        <v>20000</v>
      </c>
      <c r="K206" s="1" t="s">
        <v>420</v>
      </c>
      <c r="M206" s="1" t="s">
        <v>328</v>
      </c>
      <c r="N206" s="1">
        <v>3</v>
      </c>
      <c r="O206" s="1" t="s">
        <v>417</v>
      </c>
    </row>
    <row r="207" spans="1:15" x14ac:dyDescent="0.35">
      <c r="A207" s="1" t="s">
        <v>32</v>
      </c>
      <c r="B207" s="1" t="s">
        <v>33</v>
      </c>
      <c r="C207" s="1">
        <v>2008</v>
      </c>
      <c r="D207" s="1">
        <v>2008</v>
      </c>
      <c r="E207" s="1">
        <v>1998</v>
      </c>
      <c r="F207" s="1" t="s">
        <v>35</v>
      </c>
      <c r="G207" s="1" t="s">
        <v>435</v>
      </c>
      <c r="H207" s="1" t="s">
        <v>418</v>
      </c>
      <c r="I207" s="1" t="s">
        <v>436</v>
      </c>
      <c r="J207" s="1">
        <v>20000</v>
      </c>
      <c r="K207" s="1" t="s">
        <v>420</v>
      </c>
      <c r="M207" s="1" t="s">
        <v>328</v>
      </c>
      <c r="N207" s="1">
        <v>6.25</v>
      </c>
      <c r="O207" s="1" t="s">
        <v>421</v>
      </c>
    </row>
    <row r="208" spans="1:15" x14ac:dyDescent="0.35">
      <c r="A208" s="1" t="s">
        <v>32</v>
      </c>
      <c r="B208" s="1" t="s">
        <v>33</v>
      </c>
      <c r="C208" s="1">
        <v>2008</v>
      </c>
      <c r="D208" s="1">
        <v>2008</v>
      </c>
      <c r="E208" s="1">
        <v>1998</v>
      </c>
      <c r="F208" s="1" t="s">
        <v>35</v>
      </c>
      <c r="G208" s="1" t="s">
        <v>435</v>
      </c>
      <c r="H208" s="1" t="s">
        <v>418</v>
      </c>
      <c r="I208" s="1" t="s">
        <v>436</v>
      </c>
      <c r="J208" s="1">
        <v>100000</v>
      </c>
      <c r="K208" s="1" t="s">
        <v>420</v>
      </c>
      <c r="M208" s="1" t="s">
        <v>328</v>
      </c>
      <c r="N208" s="1">
        <v>128</v>
      </c>
      <c r="O208" s="1" t="s">
        <v>417</v>
      </c>
    </row>
    <row r="209" spans="1:15" x14ac:dyDescent="0.35">
      <c r="A209" s="1" t="s">
        <v>32</v>
      </c>
      <c r="B209" s="1" t="s">
        <v>33</v>
      </c>
      <c r="C209" s="1">
        <v>2008</v>
      </c>
      <c r="D209" s="1">
        <v>2008</v>
      </c>
      <c r="E209" s="1">
        <v>1998</v>
      </c>
      <c r="F209" s="1" t="s">
        <v>35</v>
      </c>
      <c r="G209" s="1" t="s">
        <v>435</v>
      </c>
      <c r="H209" s="1" t="s">
        <v>418</v>
      </c>
      <c r="I209" s="1" t="s">
        <v>436</v>
      </c>
      <c r="J209" s="1">
        <v>100000</v>
      </c>
      <c r="K209" s="1" t="s">
        <v>420</v>
      </c>
      <c r="M209" s="1" t="s">
        <v>328</v>
      </c>
      <c r="N209" s="1">
        <v>3.5</v>
      </c>
      <c r="O209" s="1" t="s">
        <v>421</v>
      </c>
    </row>
    <row r="210" spans="1:15" x14ac:dyDescent="0.35">
      <c r="A210" s="1" t="s">
        <v>32</v>
      </c>
      <c r="B210" s="1" t="s">
        <v>33</v>
      </c>
      <c r="C210" s="1">
        <v>2008</v>
      </c>
      <c r="D210" s="1">
        <v>2008</v>
      </c>
      <c r="E210" s="1">
        <v>1998</v>
      </c>
      <c r="F210" s="1" t="s">
        <v>35</v>
      </c>
      <c r="G210" s="1" t="s">
        <v>435</v>
      </c>
      <c r="H210" s="1" t="s">
        <v>418</v>
      </c>
      <c r="I210" s="1" t="s">
        <v>436</v>
      </c>
      <c r="J210" s="1" t="s">
        <v>437</v>
      </c>
      <c r="K210" s="1" t="s">
        <v>420</v>
      </c>
      <c r="M210" s="1" t="s">
        <v>328</v>
      </c>
      <c r="N210" s="1">
        <v>408</v>
      </c>
      <c r="O210" s="1" t="s">
        <v>417</v>
      </c>
    </row>
    <row r="211" spans="1:15" x14ac:dyDescent="0.35">
      <c r="A211" s="1" t="s">
        <v>32</v>
      </c>
      <c r="B211" s="1" t="s">
        <v>33</v>
      </c>
      <c r="C211" s="1">
        <v>2008</v>
      </c>
      <c r="D211" s="1">
        <v>2008</v>
      </c>
      <c r="E211" s="1">
        <v>1998</v>
      </c>
      <c r="F211" s="1" t="s">
        <v>35</v>
      </c>
      <c r="G211" s="1" t="s">
        <v>435</v>
      </c>
      <c r="H211" s="1" t="s">
        <v>418</v>
      </c>
      <c r="I211" s="1" t="s">
        <v>436</v>
      </c>
      <c r="J211" s="1" t="s">
        <v>437</v>
      </c>
      <c r="K211" s="1" t="s">
        <v>420</v>
      </c>
      <c r="M211" s="1" t="s">
        <v>328</v>
      </c>
      <c r="N211" s="1">
        <v>1.8</v>
      </c>
      <c r="O211" s="1" t="s">
        <v>421</v>
      </c>
    </row>
    <row r="212" spans="1:15" x14ac:dyDescent="0.35">
      <c r="A212" s="1" t="s">
        <v>32</v>
      </c>
      <c r="B212" s="1" t="s">
        <v>33</v>
      </c>
      <c r="C212" s="1">
        <v>2008</v>
      </c>
      <c r="D212" s="1">
        <v>2008</v>
      </c>
      <c r="E212" s="1">
        <v>1998</v>
      </c>
      <c r="F212" s="1" t="s">
        <v>35</v>
      </c>
      <c r="G212" s="1" t="s">
        <v>438</v>
      </c>
      <c r="H212" s="1" t="s">
        <v>439</v>
      </c>
      <c r="I212" s="1" t="s">
        <v>424</v>
      </c>
      <c r="J212" s="35" t="s">
        <v>440</v>
      </c>
      <c r="K212" s="1" t="s">
        <v>416</v>
      </c>
      <c r="M212" s="1" t="s">
        <v>38</v>
      </c>
      <c r="N212" s="1">
        <v>850</v>
      </c>
      <c r="O212" s="1" t="s">
        <v>441</v>
      </c>
    </row>
    <row r="213" spans="1:15" x14ac:dyDescent="0.35">
      <c r="A213" s="1" t="s">
        <v>32</v>
      </c>
      <c r="B213" s="1" t="s">
        <v>33</v>
      </c>
      <c r="C213" s="1">
        <v>2008</v>
      </c>
      <c r="D213" s="1">
        <v>2008</v>
      </c>
      <c r="E213" s="1">
        <v>1998</v>
      </c>
      <c r="F213" s="1" t="s">
        <v>35</v>
      </c>
      <c r="G213" s="1" t="s">
        <v>438</v>
      </c>
      <c r="H213" s="1" t="s">
        <v>439</v>
      </c>
      <c r="I213" s="1" t="s">
        <v>424</v>
      </c>
      <c r="J213" s="1" t="s">
        <v>442</v>
      </c>
      <c r="K213" s="1" t="s">
        <v>416</v>
      </c>
      <c r="M213" s="1" t="s">
        <v>38</v>
      </c>
      <c r="N213" s="1">
        <v>850</v>
      </c>
      <c r="O213" s="1" t="s">
        <v>444</v>
      </c>
    </row>
    <row r="214" spans="1:15" x14ac:dyDescent="0.35">
      <c r="A214" s="1" t="s">
        <v>32</v>
      </c>
      <c r="B214" s="1" t="s">
        <v>33</v>
      </c>
      <c r="C214" s="1">
        <v>2008</v>
      </c>
      <c r="D214" s="1">
        <v>2008</v>
      </c>
      <c r="E214" s="1">
        <v>1998</v>
      </c>
      <c r="F214" s="1" t="s">
        <v>35</v>
      </c>
      <c r="G214" s="1" t="s">
        <v>425</v>
      </c>
      <c r="H214" s="1" t="s">
        <v>426</v>
      </c>
      <c r="I214" s="1" t="s">
        <v>427</v>
      </c>
      <c r="J214" s="1" t="s">
        <v>38</v>
      </c>
      <c r="K214" s="1" t="s">
        <v>38</v>
      </c>
      <c r="M214" s="1" t="s">
        <v>38</v>
      </c>
      <c r="N214" s="1">
        <v>190.92</v>
      </c>
      <c r="O214" s="1" t="s">
        <v>428</v>
      </c>
    </row>
    <row r="215" spans="1:15" x14ac:dyDescent="0.35">
      <c r="A215" s="1" t="s">
        <v>32</v>
      </c>
      <c r="B215" s="1" t="s">
        <v>33</v>
      </c>
      <c r="C215" s="1">
        <v>2008</v>
      </c>
      <c r="D215" s="1">
        <v>2008</v>
      </c>
      <c r="E215" s="1">
        <v>1998</v>
      </c>
      <c r="F215" s="1" t="s">
        <v>35</v>
      </c>
      <c r="G215" s="1" t="s">
        <v>425</v>
      </c>
      <c r="H215" s="1" t="s">
        <v>426</v>
      </c>
      <c r="I215" s="1" t="s">
        <v>429</v>
      </c>
      <c r="J215" s="1">
        <v>2</v>
      </c>
      <c r="K215" s="1" t="s">
        <v>416</v>
      </c>
      <c r="M215" s="1" t="s">
        <v>38</v>
      </c>
      <c r="N215" s="1">
        <v>342.42</v>
      </c>
      <c r="O215" s="1" t="s">
        <v>428</v>
      </c>
    </row>
    <row r="216" spans="1:15" x14ac:dyDescent="0.35">
      <c r="A216" s="1" t="s">
        <v>32</v>
      </c>
      <c r="B216" s="1" t="s">
        <v>33</v>
      </c>
      <c r="C216" s="1">
        <v>2008</v>
      </c>
      <c r="D216" s="1">
        <v>2008</v>
      </c>
      <c r="E216" s="1">
        <v>1998</v>
      </c>
      <c r="F216" s="1" t="s">
        <v>35</v>
      </c>
      <c r="G216" s="1" t="s">
        <v>425</v>
      </c>
      <c r="H216" s="1" t="s">
        <v>426</v>
      </c>
      <c r="I216" s="1" t="s">
        <v>429</v>
      </c>
      <c r="J216" s="1">
        <v>4</v>
      </c>
      <c r="M216" s="1" t="s">
        <v>38</v>
      </c>
      <c r="N216" s="1">
        <v>711.2</v>
      </c>
      <c r="O216" s="1" t="s">
        <v>428</v>
      </c>
    </row>
    <row r="217" spans="1:15" x14ac:dyDescent="0.35">
      <c r="A217" s="1" t="s">
        <v>32</v>
      </c>
      <c r="B217" s="1" t="s">
        <v>33</v>
      </c>
      <c r="C217" s="1">
        <v>2008</v>
      </c>
      <c r="D217" s="1">
        <v>2008</v>
      </c>
      <c r="E217" s="1">
        <v>1998</v>
      </c>
      <c r="F217" s="1" t="s">
        <v>35</v>
      </c>
      <c r="G217" s="1" t="s">
        <v>425</v>
      </c>
      <c r="H217" s="1" t="s">
        <v>426</v>
      </c>
      <c r="I217" s="1" t="s">
        <v>429</v>
      </c>
      <c r="J217" s="1">
        <v>6</v>
      </c>
      <c r="M217" s="1" t="s">
        <v>38</v>
      </c>
      <c r="N217" s="1">
        <v>1420.68</v>
      </c>
      <c r="O217" s="1" t="s">
        <v>428</v>
      </c>
    </row>
    <row r="218" spans="1:15" x14ac:dyDescent="0.35">
      <c r="A218" s="1" t="s">
        <v>32</v>
      </c>
      <c r="B218" s="1" t="s">
        <v>33</v>
      </c>
      <c r="C218" s="1">
        <v>2008</v>
      </c>
      <c r="D218" s="1">
        <v>2008</v>
      </c>
      <c r="E218" s="1">
        <v>1998</v>
      </c>
      <c r="F218" s="1" t="s">
        <v>35</v>
      </c>
      <c r="G218" s="1" t="s">
        <v>425</v>
      </c>
      <c r="H218" s="1" t="s">
        <v>426</v>
      </c>
      <c r="I218" s="1" t="s">
        <v>429</v>
      </c>
      <c r="J218" s="1">
        <v>8</v>
      </c>
      <c r="M218" s="1" t="s">
        <v>38</v>
      </c>
      <c r="N218" s="1">
        <v>2706.28</v>
      </c>
      <c r="O218" s="1" t="s">
        <v>428</v>
      </c>
    </row>
    <row r="219" spans="1:15" x14ac:dyDescent="0.35">
      <c r="A219" s="1" t="s">
        <v>32</v>
      </c>
      <c r="B219" s="1" t="s">
        <v>33</v>
      </c>
      <c r="C219" s="1">
        <v>2008</v>
      </c>
      <c r="D219" s="1">
        <v>2008</v>
      </c>
      <c r="E219" s="1">
        <v>1998</v>
      </c>
      <c r="F219" s="1" t="s">
        <v>35</v>
      </c>
      <c r="G219" s="1" t="s">
        <v>425</v>
      </c>
      <c r="H219" s="1" t="s">
        <v>426</v>
      </c>
      <c r="I219" s="1" t="s">
        <v>429</v>
      </c>
      <c r="J219" s="1" t="s">
        <v>38</v>
      </c>
      <c r="K219" s="1" t="s">
        <v>38</v>
      </c>
      <c r="M219" s="1" t="s">
        <v>38</v>
      </c>
      <c r="N219" s="1">
        <v>190.92</v>
      </c>
      <c r="O219" s="1" t="s">
        <v>428</v>
      </c>
    </row>
    <row r="220" spans="1:15" x14ac:dyDescent="0.35">
      <c r="A220" s="1" t="s">
        <v>32</v>
      </c>
      <c r="B220" s="1" t="s">
        <v>33</v>
      </c>
      <c r="C220" s="1">
        <v>2008</v>
      </c>
      <c r="D220" s="1">
        <v>2008</v>
      </c>
      <c r="E220" s="1">
        <v>1998</v>
      </c>
      <c r="F220" s="1" t="s">
        <v>35</v>
      </c>
      <c r="G220" s="1" t="s">
        <v>413</v>
      </c>
      <c r="H220" s="1" t="s">
        <v>423</v>
      </c>
      <c r="I220" s="1" t="s">
        <v>424</v>
      </c>
      <c r="J220" s="1" t="s">
        <v>38</v>
      </c>
      <c r="K220" s="1" t="s">
        <v>38</v>
      </c>
      <c r="M220" s="1" t="s">
        <v>327</v>
      </c>
      <c r="N220" s="1">
        <v>653.97</v>
      </c>
      <c r="O220" s="1" t="s">
        <v>445</v>
      </c>
    </row>
    <row r="221" spans="1:15" x14ac:dyDescent="0.35">
      <c r="A221" s="1" t="s">
        <v>32</v>
      </c>
      <c r="B221" s="1" t="s">
        <v>33</v>
      </c>
      <c r="C221" s="1">
        <v>2008</v>
      </c>
      <c r="D221" s="1">
        <v>2008</v>
      </c>
      <c r="E221" s="1">
        <v>1998</v>
      </c>
      <c r="F221" s="1" t="s">
        <v>35</v>
      </c>
      <c r="G221" s="1" t="s">
        <v>413</v>
      </c>
      <c r="H221" s="1" t="s">
        <v>423</v>
      </c>
      <c r="I221" s="1" t="s">
        <v>424</v>
      </c>
      <c r="J221" s="1" t="s">
        <v>38</v>
      </c>
      <c r="K221" s="1" t="s">
        <v>38</v>
      </c>
      <c r="M221" s="1" t="s">
        <v>328</v>
      </c>
      <c r="N221" s="1">
        <v>653.97</v>
      </c>
      <c r="O221" s="1" t="s">
        <v>445</v>
      </c>
    </row>
    <row r="222" spans="1:15" x14ac:dyDescent="0.35">
      <c r="A222" s="1" t="s">
        <v>32</v>
      </c>
      <c r="B222" s="1" t="s">
        <v>33</v>
      </c>
      <c r="C222" s="1">
        <v>2008</v>
      </c>
      <c r="D222" s="1">
        <v>2008</v>
      </c>
      <c r="E222" s="1">
        <v>1998</v>
      </c>
      <c r="F222" s="1" t="s">
        <v>35</v>
      </c>
      <c r="G222" s="1" t="s">
        <v>413</v>
      </c>
      <c r="H222" s="1" t="s">
        <v>423</v>
      </c>
      <c r="I222" s="1" t="s">
        <v>446</v>
      </c>
      <c r="J222" s="1" t="s">
        <v>38</v>
      </c>
      <c r="K222" s="1" t="s">
        <v>38</v>
      </c>
      <c r="M222" s="1" t="s">
        <v>327</v>
      </c>
      <c r="N222" s="1">
        <v>1.22</v>
      </c>
      <c r="O222" s="1" t="s">
        <v>421</v>
      </c>
    </row>
    <row r="223" spans="1:15" x14ac:dyDescent="0.35">
      <c r="A223" s="1" t="s">
        <v>32</v>
      </c>
      <c r="B223" s="1" t="s">
        <v>33</v>
      </c>
      <c r="C223" s="1">
        <v>2008</v>
      </c>
      <c r="D223" s="1">
        <v>2008</v>
      </c>
      <c r="E223" s="1">
        <v>1998</v>
      </c>
      <c r="F223" s="1" t="s">
        <v>35</v>
      </c>
      <c r="G223" s="1" t="s">
        <v>413</v>
      </c>
      <c r="H223" s="1" t="s">
        <v>423</v>
      </c>
      <c r="I223" s="1" t="s">
        <v>446</v>
      </c>
      <c r="J223" s="1" t="s">
        <v>38</v>
      </c>
      <c r="K223" s="1" t="s">
        <v>38</v>
      </c>
      <c r="M223" s="1" t="s">
        <v>328</v>
      </c>
      <c r="N223" s="1">
        <v>2.87</v>
      </c>
      <c r="O223" s="1" t="s">
        <v>421</v>
      </c>
    </row>
    <row r="224" spans="1:15" x14ac:dyDescent="0.35">
      <c r="A224" s="1" t="s">
        <v>32</v>
      </c>
      <c r="B224" s="1" t="s">
        <v>33</v>
      </c>
      <c r="C224" s="1">
        <v>2008</v>
      </c>
      <c r="D224" s="1">
        <v>2008</v>
      </c>
      <c r="E224" s="1">
        <v>1998</v>
      </c>
      <c r="F224" s="1" t="s">
        <v>35</v>
      </c>
      <c r="G224" s="1" t="s">
        <v>413</v>
      </c>
      <c r="H224" s="1" t="s">
        <v>448</v>
      </c>
      <c r="I224" s="1" t="s">
        <v>424</v>
      </c>
      <c r="J224" s="1" t="s">
        <v>38</v>
      </c>
      <c r="K224" s="1" t="s">
        <v>38</v>
      </c>
      <c r="M224" s="1" t="s">
        <v>38</v>
      </c>
      <c r="N224" s="1">
        <v>653.97</v>
      </c>
      <c r="O224" s="1" t="s">
        <v>445</v>
      </c>
    </row>
    <row r="225" spans="1:16" x14ac:dyDescent="0.35">
      <c r="A225" s="1" t="s">
        <v>32</v>
      </c>
      <c r="B225" s="1" t="s">
        <v>33</v>
      </c>
      <c r="C225" s="1">
        <v>2008</v>
      </c>
      <c r="D225" s="1">
        <v>2008</v>
      </c>
      <c r="E225" s="1">
        <v>1998</v>
      </c>
      <c r="F225" s="1" t="s">
        <v>35</v>
      </c>
      <c r="G225" s="1" t="s">
        <v>413</v>
      </c>
      <c r="H225" s="1" t="s">
        <v>448</v>
      </c>
      <c r="I225" s="1" t="s">
        <v>418</v>
      </c>
      <c r="J225" s="1" t="s">
        <v>449</v>
      </c>
      <c r="K225" s="1" t="s">
        <v>450</v>
      </c>
      <c r="M225" s="1" t="s">
        <v>38</v>
      </c>
      <c r="N225" s="1">
        <v>1.22</v>
      </c>
      <c r="O225" s="1" t="s">
        <v>421</v>
      </c>
    </row>
    <row r="226" spans="1:16" x14ac:dyDescent="0.35">
      <c r="A226" s="1" t="s">
        <v>32</v>
      </c>
      <c r="B226" s="1" t="s">
        <v>33</v>
      </c>
      <c r="C226" s="1">
        <v>2008</v>
      </c>
      <c r="D226" s="1">
        <v>2008</v>
      </c>
      <c r="E226" s="1">
        <v>1998</v>
      </c>
      <c r="F226" s="1" t="s">
        <v>35</v>
      </c>
      <c r="G226" s="1" t="s">
        <v>413</v>
      </c>
      <c r="H226" s="1" t="s">
        <v>448</v>
      </c>
      <c r="I226" s="1" t="s">
        <v>418</v>
      </c>
      <c r="J226" s="1" t="s">
        <v>451</v>
      </c>
      <c r="K226" s="1" t="s">
        <v>450</v>
      </c>
      <c r="M226" s="1" t="s">
        <v>38</v>
      </c>
      <c r="N226" s="1">
        <v>1.1499999999999999</v>
      </c>
      <c r="O226" s="1" t="s">
        <v>421</v>
      </c>
    </row>
    <row r="227" spans="1:16" x14ac:dyDescent="0.35">
      <c r="A227" s="1" t="s">
        <v>32</v>
      </c>
      <c r="B227" s="1" t="s">
        <v>33</v>
      </c>
      <c r="C227" s="1">
        <v>2008</v>
      </c>
      <c r="D227" s="1">
        <v>2008</v>
      </c>
      <c r="E227" s="1">
        <v>1998</v>
      </c>
      <c r="F227" s="1" t="s">
        <v>35</v>
      </c>
      <c r="G227" s="1" t="s">
        <v>413</v>
      </c>
      <c r="H227" s="1" t="s">
        <v>448</v>
      </c>
      <c r="I227" s="1" t="s">
        <v>418</v>
      </c>
      <c r="J227" s="1" t="s">
        <v>452</v>
      </c>
      <c r="K227" s="1" t="s">
        <v>450</v>
      </c>
      <c r="M227" s="1" t="s">
        <v>38</v>
      </c>
      <c r="N227" s="1">
        <v>1.08</v>
      </c>
      <c r="O227" s="1" t="s">
        <v>421</v>
      </c>
    </row>
    <row r="228" spans="1:16" x14ac:dyDescent="0.35">
      <c r="A228" s="1" t="s">
        <v>32</v>
      </c>
      <c r="B228" s="1" t="s">
        <v>33</v>
      </c>
      <c r="C228" s="1">
        <v>2012</v>
      </c>
      <c r="D228" s="1">
        <v>2012</v>
      </c>
      <c r="E228" s="1">
        <v>2009</v>
      </c>
      <c r="F228" s="1" t="s">
        <v>35</v>
      </c>
      <c r="G228" s="1" t="s">
        <v>413</v>
      </c>
      <c r="H228" s="1" t="s">
        <v>414</v>
      </c>
      <c r="I228" s="1" t="s">
        <v>415</v>
      </c>
      <c r="J228" s="35">
        <f>5/8</f>
        <v>0.625</v>
      </c>
      <c r="K228" s="1" t="s">
        <v>416</v>
      </c>
      <c r="M228" s="1" t="s">
        <v>327</v>
      </c>
      <c r="N228" s="1">
        <v>10.31</v>
      </c>
      <c r="O228" s="1" t="s">
        <v>417</v>
      </c>
      <c r="P228" s="1" t="s">
        <v>453</v>
      </c>
    </row>
    <row r="229" spans="1:16" x14ac:dyDescent="0.35">
      <c r="A229" s="1" t="s">
        <v>32</v>
      </c>
      <c r="B229" s="1" t="s">
        <v>33</v>
      </c>
      <c r="C229" s="1">
        <v>2012</v>
      </c>
      <c r="D229" s="1">
        <v>2012</v>
      </c>
      <c r="E229" s="1">
        <v>2009</v>
      </c>
      <c r="F229" s="1" t="s">
        <v>35</v>
      </c>
      <c r="G229" s="1" t="s">
        <v>413</v>
      </c>
      <c r="H229" s="1" t="s">
        <v>414</v>
      </c>
      <c r="I229" s="1" t="s">
        <v>415</v>
      </c>
      <c r="J229" s="35">
        <v>0.75</v>
      </c>
      <c r="K229" s="1" t="s">
        <v>416</v>
      </c>
      <c r="M229" s="1" t="s">
        <v>327</v>
      </c>
      <c r="N229" s="1">
        <v>15.49</v>
      </c>
      <c r="O229" s="1" t="s">
        <v>417</v>
      </c>
    </row>
    <row r="230" spans="1:16" x14ac:dyDescent="0.35">
      <c r="A230" s="1" t="s">
        <v>32</v>
      </c>
      <c r="B230" s="1" t="s">
        <v>33</v>
      </c>
      <c r="C230" s="1">
        <v>2012</v>
      </c>
      <c r="D230" s="1">
        <v>2012</v>
      </c>
      <c r="E230" s="1">
        <v>2009</v>
      </c>
      <c r="F230" s="1" t="s">
        <v>35</v>
      </c>
      <c r="G230" s="1" t="s">
        <v>413</v>
      </c>
      <c r="H230" s="1" t="s">
        <v>414</v>
      </c>
      <c r="I230" s="1" t="s">
        <v>415</v>
      </c>
      <c r="J230" s="1">
        <v>1</v>
      </c>
      <c r="K230" s="1" t="s">
        <v>416</v>
      </c>
      <c r="M230" s="1" t="s">
        <v>327</v>
      </c>
      <c r="N230" s="1">
        <v>25.8</v>
      </c>
      <c r="O230" s="1" t="s">
        <v>417</v>
      </c>
    </row>
    <row r="231" spans="1:16" x14ac:dyDescent="0.35">
      <c r="A231" s="1" t="s">
        <v>32</v>
      </c>
      <c r="B231" s="1" t="s">
        <v>33</v>
      </c>
      <c r="C231" s="1">
        <v>2012</v>
      </c>
      <c r="D231" s="1">
        <v>2012</v>
      </c>
      <c r="E231" s="1">
        <v>2009</v>
      </c>
      <c r="F231" s="1" t="s">
        <v>35</v>
      </c>
      <c r="G231" s="1" t="s">
        <v>413</v>
      </c>
      <c r="H231" s="1" t="s">
        <v>414</v>
      </c>
      <c r="I231" s="1" t="s">
        <v>415</v>
      </c>
      <c r="J231" s="1">
        <v>1.5</v>
      </c>
      <c r="K231" s="1" t="s">
        <v>416</v>
      </c>
      <c r="M231" s="1" t="s">
        <v>327</v>
      </c>
      <c r="N231" s="1">
        <v>51.56</v>
      </c>
      <c r="O231" s="1" t="s">
        <v>417</v>
      </c>
    </row>
    <row r="232" spans="1:16" x14ac:dyDescent="0.35">
      <c r="A232" s="1" t="s">
        <v>32</v>
      </c>
      <c r="B232" s="1" t="s">
        <v>33</v>
      </c>
      <c r="C232" s="1">
        <v>2012</v>
      </c>
      <c r="D232" s="1">
        <v>2012</v>
      </c>
      <c r="E232" s="1">
        <v>2009</v>
      </c>
      <c r="F232" s="1" t="s">
        <v>35</v>
      </c>
      <c r="G232" s="1" t="s">
        <v>413</v>
      </c>
      <c r="H232" s="1" t="s">
        <v>414</v>
      </c>
      <c r="I232" s="1" t="s">
        <v>415</v>
      </c>
      <c r="J232" s="1">
        <v>2</v>
      </c>
      <c r="K232" s="1" t="s">
        <v>416</v>
      </c>
      <c r="M232" s="1" t="s">
        <v>327</v>
      </c>
      <c r="N232" s="1">
        <v>82.5</v>
      </c>
      <c r="O232" s="1" t="s">
        <v>417</v>
      </c>
    </row>
    <row r="233" spans="1:16" x14ac:dyDescent="0.35">
      <c r="A233" s="1" t="s">
        <v>32</v>
      </c>
      <c r="B233" s="1" t="s">
        <v>33</v>
      </c>
      <c r="C233" s="1">
        <v>2012</v>
      </c>
      <c r="D233" s="1">
        <v>2012</v>
      </c>
      <c r="E233" s="1">
        <v>2009</v>
      </c>
      <c r="F233" s="1" t="s">
        <v>35</v>
      </c>
      <c r="G233" s="1" t="s">
        <v>413</v>
      </c>
      <c r="H233" s="1" t="s">
        <v>414</v>
      </c>
      <c r="I233" s="1" t="s">
        <v>415</v>
      </c>
      <c r="J233" s="1">
        <v>3</v>
      </c>
      <c r="K233" s="1" t="s">
        <v>416</v>
      </c>
      <c r="M233" s="1" t="s">
        <v>327</v>
      </c>
      <c r="N233" s="1">
        <v>232.05</v>
      </c>
      <c r="O233" s="1" t="s">
        <v>417</v>
      </c>
    </row>
    <row r="234" spans="1:16" x14ac:dyDescent="0.35">
      <c r="A234" s="1" t="s">
        <v>32</v>
      </c>
      <c r="B234" s="1" t="s">
        <v>33</v>
      </c>
      <c r="C234" s="1">
        <v>2012</v>
      </c>
      <c r="D234" s="1">
        <v>2012</v>
      </c>
      <c r="E234" s="1">
        <v>2009</v>
      </c>
      <c r="F234" s="1" t="s">
        <v>35</v>
      </c>
      <c r="G234" s="1" t="s">
        <v>413</v>
      </c>
      <c r="H234" s="1" t="s">
        <v>414</v>
      </c>
      <c r="I234" s="1" t="s">
        <v>415</v>
      </c>
      <c r="J234" s="1">
        <v>4</v>
      </c>
      <c r="K234" s="1" t="s">
        <v>416</v>
      </c>
      <c r="M234" s="1" t="s">
        <v>327</v>
      </c>
      <c r="N234" s="1">
        <v>644.54999999999995</v>
      </c>
      <c r="O234" s="1" t="s">
        <v>417</v>
      </c>
    </row>
    <row r="235" spans="1:16" x14ac:dyDescent="0.35">
      <c r="A235" s="1" t="s">
        <v>32</v>
      </c>
      <c r="B235" s="1" t="s">
        <v>33</v>
      </c>
      <c r="C235" s="1">
        <v>2012</v>
      </c>
      <c r="D235" s="1">
        <v>2012</v>
      </c>
      <c r="E235" s="1">
        <v>2009</v>
      </c>
      <c r="F235" s="1" t="s">
        <v>35</v>
      </c>
      <c r="G235" s="1" t="s">
        <v>413</v>
      </c>
      <c r="H235" s="1" t="s">
        <v>414</v>
      </c>
      <c r="I235" s="1" t="s">
        <v>415</v>
      </c>
      <c r="J235" s="1">
        <v>6</v>
      </c>
      <c r="K235" s="1" t="s">
        <v>416</v>
      </c>
      <c r="M235" s="1" t="s">
        <v>327</v>
      </c>
      <c r="N235" s="1">
        <v>1289.06</v>
      </c>
      <c r="O235" s="1" t="s">
        <v>417</v>
      </c>
    </row>
    <row r="236" spans="1:16" x14ac:dyDescent="0.35">
      <c r="A236" s="1" t="s">
        <v>32</v>
      </c>
      <c r="B236" s="1" t="s">
        <v>33</v>
      </c>
      <c r="C236" s="1">
        <v>2012</v>
      </c>
      <c r="D236" s="1">
        <v>2012</v>
      </c>
      <c r="E236" s="1">
        <v>2009</v>
      </c>
      <c r="F236" s="1" t="s">
        <v>35</v>
      </c>
      <c r="G236" s="1" t="s">
        <v>413</v>
      </c>
      <c r="H236" s="1" t="s">
        <v>414</v>
      </c>
      <c r="I236" s="1" t="s">
        <v>415</v>
      </c>
      <c r="J236" s="1">
        <v>8</v>
      </c>
      <c r="K236" s="1" t="s">
        <v>416</v>
      </c>
      <c r="M236" s="1" t="s">
        <v>327</v>
      </c>
      <c r="N236" s="1">
        <v>2268.75</v>
      </c>
      <c r="O236" s="1" t="s">
        <v>417</v>
      </c>
    </row>
    <row r="237" spans="1:16" x14ac:dyDescent="0.35">
      <c r="A237" s="1" t="s">
        <v>32</v>
      </c>
      <c r="B237" s="1" t="s">
        <v>33</v>
      </c>
      <c r="C237" s="1">
        <v>2012</v>
      </c>
      <c r="D237" s="1">
        <v>2012</v>
      </c>
      <c r="E237" s="1">
        <v>2009</v>
      </c>
      <c r="F237" s="1" t="s">
        <v>35</v>
      </c>
      <c r="G237" s="1" t="s">
        <v>413</v>
      </c>
      <c r="H237" s="1" t="s">
        <v>414</v>
      </c>
      <c r="I237" s="1" t="s">
        <v>415</v>
      </c>
      <c r="J237" s="35">
        <f>5/8</f>
        <v>0.625</v>
      </c>
      <c r="K237" s="1" t="s">
        <v>416</v>
      </c>
      <c r="M237" s="1" t="s">
        <v>328</v>
      </c>
      <c r="N237" s="1">
        <v>11.25</v>
      </c>
      <c r="O237" s="1" t="s">
        <v>417</v>
      </c>
    </row>
    <row r="238" spans="1:16" x14ac:dyDescent="0.35">
      <c r="A238" s="1" t="s">
        <v>32</v>
      </c>
      <c r="B238" s="1" t="s">
        <v>33</v>
      </c>
      <c r="C238" s="1">
        <v>2012</v>
      </c>
      <c r="D238" s="1">
        <v>2012</v>
      </c>
      <c r="E238" s="1">
        <v>2009</v>
      </c>
      <c r="F238" s="1" t="s">
        <v>35</v>
      </c>
      <c r="G238" s="1" t="s">
        <v>413</v>
      </c>
      <c r="H238" s="1" t="s">
        <v>414</v>
      </c>
      <c r="I238" s="1" t="s">
        <v>415</v>
      </c>
      <c r="J238" s="35">
        <v>0.75</v>
      </c>
      <c r="K238" s="1" t="s">
        <v>416</v>
      </c>
      <c r="M238" s="1" t="s">
        <v>328</v>
      </c>
      <c r="N238" s="1">
        <v>16.88</v>
      </c>
      <c r="O238" s="1" t="s">
        <v>417</v>
      </c>
    </row>
    <row r="239" spans="1:16" x14ac:dyDescent="0.35">
      <c r="A239" s="1" t="s">
        <v>32</v>
      </c>
      <c r="B239" s="1" t="s">
        <v>33</v>
      </c>
      <c r="C239" s="1">
        <v>2012</v>
      </c>
      <c r="D239" s="1">
        <v>2012</v>
      </c>
      <c r="E239" s="1">
        <v>2009</v>
      </c>
      <c r="F239" s="1" t="s">
        <v>35</v>
      </c>
      <c r="G239" s="1" t="s">
        <v>413</v>
      </c>
      <c r="H239" s="1" t="s">
        <v>414</v>
      </c>
      <c r="I239" s="1" t="s">
        <v>415</v>
      </c>
      <c r="J239" s="1">
        <v>1</v>
      </c>
      <c r="K239" s="1" t="s">
        <v>416</v>
      </c>
      <c r="M239" s="1" t="s">
        <v>328</v>
      </c>
      <c r="N239" s="1">
        <v>28.13</v>
      </c>
      <c r="O239" s="1" t="s">
        <v>417</v>
      </c>
    </row>
    <row r="240" spans="1:16" x14ac:dyDescent="0.35">
      <c r="A240" s="1" t="s">
        <v>32</v>
      </c>
      <c r="B240" s="1" t="s">
        <v>33</v>
      </c>
      <c r="C240" s="1">
        <v>2012</v>
      </c>
      <c r="D240" s="1">
        <v>2012</v>
      </c>
      <c r="E240" s="1">
        <v>2009</v>
      </c>
      <c r="F240" s="1" t="s">
        <v>35</v>
      </c>
      <c r="G240" s="1" t="s">
        <v>413</v>
      </c>
      <c r="H240" s="1" t="s">
        <v>414</v>
      </c>
      <c r="I240" s="1" t="s">
        <v>415</v>
      </c>
      <c r="J240" s="1">
        <v>1.5</v>
      </c>
      <c r="K240" s="1" t="s">
        <v>416</v>
      </c>
      <c r="M240" s="1" t="s">
        <v>328</v>
      </c>
      <c r="N240" s="1">
        <v>56.25</v>
      </c>
      <c r="O240" s="1" t="s">
        <v>417</v>
      </c>
    </row>
    <row r="241" spans="1:15" x14ac:dyDescent="0.35">
      <c r="A241" s="1" t="s">
        <v>32</v>
      </c>
      <c r="B241" s="1" t="s">
        <v>33</v>
      </c>
      <c r="C241" s="1">
        <v>2012</v>
      </c>
      <c r="D241" s="1">
        <v>2012</v>
      </c>
      <c r="E241" s="1">
        <v>2009</v>
      </c>
      <c r="F241" s="1" t="s">
        <v>35</v>
      </c>
      <c r="G241" s="1" t="s">
        <v>413</v>
      </c>
      <c r="H241" s="1" t="s">
        <v>414</v>
      </c>
      <c r="I241" s="1" t="s">
        <v>415</v>
      </c>
      <c r="J241" s="1">
        <v>2</v>
      </c>
      <c r="K241" s="1" t="s">
        <v>416</v>
      </c>
      <c r="M241" s="1" t="s">
        <v>328</v>
      </c>
      <c r="N241" s="1">
        <v>90</v>
      </c>
      <c r="O241" s="1" t="s">
        <v>417</v>
      </c>
    </row>
    <row r="242" spans="1:15" x14ac:dyDescent="0.35">
      <c r="A242" s="1" t="s">
        <v>32</v>
      </c>
      <c r="B242" s="1" t="s">
        <v>33</v>
      </c>
      <c r="C242" s="1">
        <v>2012</v>
      </c>
      <c r="D242" s="1">
        <v>2012</v>
      </c>
      <c r="E242" s="1">
        <v>2009</v>
      </c>
      <c r="F242" s="1" t="s">
        <v>35</v>
      </c>
      <c r="G242" s="1" t="s">
        <v>413</v>
      </c>
      <c r="H242" s="1" t="s">
        <v>414</v>
      </c>
      <c r="I242" s="1" t="s">
        <v>415</v>
      </c>
      <c r="J242" s="1">
        <v>3</v>
      </c>
      <c r="M242" s="1" t="s">
        <v>328</v>
      </c>
      <c r="N242" s="1">
        <v>253.13</v>
      </c>
      <c r="O242" s="1" t="s">
        <v>417</v>
      </c>
    </row>
    <row r="243" spans="1:15" x14ac:dyDescent="0.35">
      <c r="A243" s="1" t="s">
        <v>32</v>
      </c>
      <c r="B243" s="1" t="s">
        <v>33</v>
      </c>
      <c r="C243" s="1">
        <v>2012</v>
      </c>
      <c r="D243" s="1">
        <v>2012</v>
      </c>
      <c r="E243" s="1">
        <v>2009</v>
      </c>
      <c r="F243" s="1" t="s">
        <v>35</v>
      </c>
      <c r="G243" s="1" t="s">
        <v>413</v>
      </c>
      <c r="H243" s="1" t="s">
        <v>414</v>
      </c>
      <c r="I243" s="1" t="s">
        <v>415</v>
      </c>
      <c r="J243" s="1">
        <v>4</v>
      </c>
      <c r="K243" s="1" t="s">
        <v>416</v>
      </c>
      <c r="M243" s="1" t="s">
        <v>328</v>
      </c>
      <c r="N243" s="1">
        <v>703.13</v>
      </c>
      <c r="O243" s="1" t="s">
        <v>417</v>
      </c>
    </row>
    <row r="244" spans="1:15" x14ac:dyDescent="0.35">
      <c r="A244" s="1" t="s">
        <v>32</v>
      </c>
      <c r="B244" s="1" t="s">
        <v>33</v>
      </c>
      <c r="C244" s="1">
        <v>2012</v>
      </c>
      <c r="D244" s="1">
        <v>2012</v>
      </c>
      <c r="E244" s="1">
        <v>2009</v>
      </c>
      <c r="F244" s="1" t="s">
        <v>35</v>
      </c>
      <c r="G244" s="1" t="s">
        <v>413</v>
      </c>
      <c r="H244" s="1" t="s">
        <v>414</v>
      </c>
      <c r="I244" s="1" t="s">
        <v>415</v>
      </c>
      <c r="J244" s="1">
        <v>6</v>
      </c>
      <c r="K244" s="1" t="s">
        <v>416</v>
      </c>
      <c r="M244" s="1" t="s">
        <v>328</v>
      </c>
      <c r="N244" s="1">
        <v>1406.25</v>
      </c>
      <c r="O244" s="1" t="s">
        <v>417</v>
      </c>
    </row>
    <row r="245" spans="1:15" x14ac:dyDescent="0.35">
      <c r="A245" s="1" t="s">
        <v>32</v>
      </c>
      <c r="B245" s="1" t="s">
        <v>33</v>
      </c>
      <c r="C245" s="1">
        <v>2012</v>
      </c>
      <c r="D245" s="1">
        <v>2012</v>
      </c>
      <c r="E245" s="1">
        <v>2009</v>
      </c>
      <c r="F245" s="1" t="s">
        <v>35</v>
      </c>
      <c r="G245" s="1" t="s">
        <v>413</v>
      </c>
      <c r="H245" s="1" t="s">
        <v>414</v>
      </c>
      <c r="I245" s="1" t="s">
        <v>415</v>
      </c>
      <c r="J245" s="1">
        <v>8</v>
      </c>
      <c r="M245" s="1" t="s">
        <v>328</v>
      </c>
      <c r="N245" s="1">
        <v>2475</v>
      </c>
      <c r="O245" s="1" t="s">
        <v>417</v>
      </c>
    </row>
    <row r="246" spans="1:15" x14ac:dyDescent="0.35">
      <c r="A246" s="1" t="s">
        <v>32</v>
      </c>
      <c r="B246" s="1" t="s">
        <v>33</v>
      </c>
      <c r="C246" s="1">
        <v>2012</v>
      </c>
      <c r="D246" s="1">
        <v>2012</v>
      </c>
      <c r="E246" s="1">
        <v>2009</v>
      </c>
      <c r="F246" s="1" t="s">
        <v>35</v>
      </c>
      <c r="G246" s="1" t="s">
        <v>435</v>
      </c>
      <c r="H246" s="1" t="s">
        <v>418</v>
      </c>
      <c r="I246" s="1" t="s">
        <v>436</v>
      </c>
      <c r="J246" s="1">
        <v>20000</v>
      </c>
      <c r="K246" s="1" t="s">
        <v>420</v>
      </c>
      <c r="M246" s="1" t="s">
        <v>327</v>
      </c>
      <c r="N246" s="1">
        <v>0</v>
      </c>
      <c r="O246" s="1" t="s">
        <v>417</v>
      </c>
    </row>
    <row r="247" spans="1:15" x14ac:dyDescent="0.35">
      <c r="A247" s="1" t="s">
        <v>32</v>
      </c>
      <c r="B247" s="1" t="s">
        <v>33</v>
      </c>
      <c r="C247" s="1">
        <v>2012</v>
      </c>
      <c r="D247" s="1">
        <v>2012</v>
      </c>
      <c r="E247" s="1">
        <v>2009</v>
      </c>
      <c r="F247" s="1" t="s">
        <v>35</v>
      </c>
      <c r="G247" s="1" t="s">
        <v>435</v>
      </c>
      <c r="H247" s="1" t="s">
        <v>418</v>
      </c>
      <c r="I247" s="1" t="s">
        <v>436</v>
      </c>
      <c r="J247" s="1">
        <v>20000</v>
      </c>
      <c r="K247" s="1" t="s">
        <v>420</v>
      </c>
      <c r="M247" s="1" t="s">
        <v>327</v>
      </c>
      <c r="N247" s="1">
        <v>5.94</v>
      </c>
      <c r="O247" s="1" t="s">
        <v>421</v>
      </c>
    </row>
    <row r="248" spans="1:15" x14ac:dyDescent="0.35">
      <c r="A248" s="1" t="s">
        <v>32</v>
      </c>
      <c r="B248" s="1" t="s">
        <v>33</v>
      </c>
      <c r="C248" s="1">
        <v>2012</v>
      </c>
      <c r="D248" s="1">
        <v>2012</v>
      </c>
      <c r="E248" s="1">
        <v>2009</v>
      </c>
      <c r="F248" s="1" t="s">
        <v>35</v>
      </c>
      <c r="G248" s="1" t="s">
        <v>435</v>
      </c>
      <c r="H248" s="1" t="s">
        <v>418</v>
      </c>
      <c r="I248" s="1" t="s">
        <v>436</v>
      </c>
      <c r="J248" s="1">
        <v>100000</v>
      </c>
      <c r="K248" s="1" t="s">
        <v>420</v>
      </c>
      <c r="M248" s="1" t="s">
        <v>327</v>
      </c>
      <c r="N248" s="1">
        <f>356.4/3</f>
        <v>118.8</v>
      </c>
      <c r="O248" s="1" t="s">
        <v>417</v>
      </c>
    </row>
    <row r="249" spans="1:15" x14ac:dyDescent="0.35">
      <c r="A249" s="1" t="s">
        <v>32</v>
      </c>
      <c r="B249" s="1" t="s">
        <v>33</v>
      </c>
      <c r="C249" s="1">
        <v>2012</v>
      </c>
      <c r="D249" s="1">
        <v>2012</v>
      </c>
      <c r="E249" s="1">
        <v>2009</v>
      </c>
      <c r="F249" s="1" t="s">
        <v>35</v>
      </c>
      <c r="G249" s="1" t="s">
        <v>435</v>
      </c>
      <c r="H249" s="1" t="s">
        <v>418</v>
      </c>
      <c r="I249" s="1" t="s">
        <v>436</v>
      </c>
      <c r="J249" s="1">
        <v>100000</v>
      </c>
      <c r="K249" s="1" t="s">
        <v>420</v>
      </c>
      <c r="M249" s="1" t="s">
        <v>327</v>
      </c>
      <c r="N249" s="1">
        <v>2.81</v>
      </c>
      <c r="O249" s="1" t="s">
        <v>421</v>
      </c>
    </row>
    <row r="250" spans="1:15" x14ac:dyDescent="0.35">
      <c r="A250" s="1" t="s">
        <v>32</v>
      </c>
      <c r="B250" s="1" t="s">
        <v>33</v>
      </c>
      <c r="C250" s="1">
        <v>2012</v>
      </c>
      <c r="D250" s="1">
        <v>2012</v>
      </c>
      <c r="E250" s="1">
        <v>2009</v>
      </c>
      <c r="F250" s="1" t="s">
        <v>35</v>
      </c>
      <c r="G250" s="1" t="s">
        <v>435</v>
      </c>
      <c r="H250" s="1" t="s">
        <v>418</v>
      </c>
      <c r="I250" s="1" t="s">
        <v>436</v>
      </c>
      <c r="J250" s="1" t="s">
        <v>437</v>
      </c>
      <c r="K250" s="1" t="s">
        <v>420</v>
      </c>
      <c r="M250" s="1" t="s">
        <v>327</v>
      </c>
      <c r="N250" s="1">
        <f>ROUND(1030.8/3,2)</f>
        <v>343.6</v>
      </c>
      <c r="O250" s="1" t="s">
        <v>417</v>
      </c>
    </row>
    <row r="251" spans="1:15" x14ac:dyDescent="0.35">
      <c r="A251" s="1" t="s">
        <v>32</v>
      </c>
      <c r="B251" s="1" t="s">
        <v>33</v>
      </c>
      <c r="C251" s="1">
        <v>2012</v>
      </c>
      <c r="D251" s="1">
        <v>2012</v>
      </c>
      <c r="E251" s="1">
        <v>2009</v>
      </c>
      <c r="F251" s="1" t="s">
        <v>35</v>
      </c>
      <c r="G251" s="1" t="s">
        <v>435</v>
      </c>
      <c r="H251" s="1" t="s">
        <v>418</v>
      </c>
      <c r="I251" s="1" t="s">
        <v>436</v>
      </c>
      <c r="J251" s="1" t="s">
        <v>437</v>
      </c>
      <c r="K251" s="1" t="s">
        <v>420</v>
      </c>
      <c r="M251" s="1" t="s">
        <v>327</v>
      </c>
      <c r="N251" s="1">
        <v>1.31</v>
      </c>
      <c r="O251" s="1" t="s">
        <v>421</v>
      </c>
    </row>
    <row r="252" spans="1:15" x14ac:dyDescent="0.35">
      <c r="A252" s="1" t="s">
        <v>32</v>
      </c>
      <c r="B252" s="1" t="s">
        <v>33</v>
      </c>
      <c r="C252" s="1">
        <v>2012</v>
      </c>
      <c r="D252" s="1">
        <v>2012</v>
      </c>
      <c r="E252" s="1">
        <v>2009</v>
      </c>
      <c r="F252" s="1" t="s">
        <v>35</v>
      </c>
      <c r="G252" s="1" t="s">
        <v>435</v>
      </c>
      <c r="H252" s="1" t="s">
        <v>418</v>
      </c>
      <c r="I252" s="1" t="s">
        <v>436</v>
      </c>
      <c r="J252" s="1">
        <v>20000</v>
      </c>
      <c r="K252" s="1" t="s">
        <v>420</v>
      </c>
      <c r="M252" s="1" t="s">
        <v>328</v>
      </c>
      <c r="N252" s="1">
        <v>0</v>
      </c>
      <c r="O252" s="1" t="s">
        <v>417</v>
      </c>
    </row>
    <row r="253" spans="1:15" x14ac:dyDescent="0.35">
      <c r="A253" s="1" t="s">
        <v>32</v>
      </c>
      <c r="B253" s="1" t="s">
        <v>33</v>
      </c>
      <c r="C253" s="1">
        <v>2012</v>
      </c>
      <c r="D253" s="1">
        <v>2012</v>
      </c>
      <c r="E253" s="1">
        <v>2009</v>
      </c>
      <c r="F253" s="1" t="s">
        <v>35</v>
      </c>
      <c r="G253" s="1" t="s">
        <v>435</v>
      </c>
      <c r="H253" s="1" t="s">
        <v>418</v>
      </c>
      <c r="I253" s="1" t="s">
        <v>436</v>
      </c>
      <c r="J253" s="1">
        <v>20000</v>
      </c>
      <c r="K253" s="1" t="s">
        <v>420</v>
      </c>
      <c r="M253" s="1" t="s">
        <v>328</v>
      </c>
      <c r="N253" s="1">
        <v>7.81</v>
      </c>
      <c r="O253" s="1" t="s">
        <v>421</v>
      </c>
    </row>
    <row r="254" spans="1:15" x14ac:dyDescent="0.35">
      <c r="A254" s="1" t="s">
        <v>32</v>
      </c>
      <c r="B254" s="1" t="s">
        <v>33</v>
      </c>
      <c r="C254" s="1">
        <v>2012</v>
      </c>
      <c r="D254" s="1">
        <v>2012</v>
      </c>
      <c r="E254" s="1">
        <v>2009</v>
      </c>
      <c r="F254" s="1" t="s">
        <v>35</v>
      </c>
      <c r="G254" s="1" t="s">
        <v>435</v>
      </c>
      <c r="H254" s="1" t="s">
        <v>418</v>
      </c>
      <c r="I254" s="1" t="s">
        <v>436</v>
      </c>
      <c r="J254" s="1">
        <v>100000</v>
      </c>
      <c r="K254" s="1" t="s">
        <v>420</v>
      </c>
      <c r="M254" s="1" t="s">
        <v>328</v>
      </c>
      <c r="N254" s="1">
        <f>ROUND(468.6/3,2)</f>
        <v>156.19999999999999</v>
      </c>
      <c r="O254" s="1" t="s">
        <v>417</v>
      </c>
    </row>
    <row r="255" spans="1:15" x14ac:dyDescent="0.35">
      <c r="A255" s="1" t="s">
        <v>32</v>
      </c>
      <c r="B255" s="1" t="s">
        <v>33</v>
      </c>
      <c r="C255" s="1">
        <v>2012</v>
      </c>
      <c r="D255" s="1">
        <v>2012</v>
      </c>
      <c r="E255" s="1">
        <v>2009</v>
      </c>
      <c r="F255" s="1" t="s">
        <v>35</v>
      </c>
      <c r="G255" s="1" t="s">
        <v>435</v>
      </c>
      <c r="H255" s="1" t="s">
        <v>418</v>
      </c>
      <c r="I255" s="1" t="s">
        <v>436</v>
      </c>
      <c r="J255" s="1">
        <v>100000</v>
      </c>
      <c r="K255" s="1" t="s">
        <v>420</v>
      </c>
      <c r="M255" s="1" t="s">
        <v>328</v>
      </c>
      <c r="N255" s="1">
        <v>4.38</v>
      </c>
      <c r="O255" s="1" t="s">
        <v>421</v>
      </c>
    </row>
    <row r="256" spans="1:15" x14ac:dyDescent="0.35">
      <c r="A256" s="1" t="s">
        <v>32</v>
      </c>
      <c r="B256" s="1" t="s">
        <v>33</v>
      </c>
      <c r="C256" s="1">
        <v>2012</v>
      </c>
      <c r="D256" s="1">
        <v>2012</v>
      </c>
      <c r="E256" s="1">
        <v>2009</v>
      </c>
      <c r="F256" s="1" t="s">
        <v>35</v>
      </c>
      <c r="G256" s="1" t="s">
        <v>435</v>
      </c>
      <c r="H256" s="1" t="s">
        <v>418</v>
      </c>
      <c r="I256" s="1" t="s">
        <v>436</v>
      </c>
      <c r="J256" s="1" t="s">
        <v>437</v>
      </c>
      <c r="K256" s="1" t="s">
        <v>420</v>
      </c>
      <c r="M256" s="1" t="s">
        <v>328</v>
      </c>
      <c r="N256" s="1">
        <f>ROUND(1519.8/3,2)</f>
        <v>506.6</v>
      </c>
      <c r="O256" s="1" t="s">
        <v>417</v>
      </c>
    </row>
    <row r="257" spans="1:15" x14ac:dyDescent="0.35">
      <c r="A257" s="1" t="s">
        <v>32</v>
      </c>
      <c r="B257" s="1" t="s">
        <v>33</v>
      </c>
      <c r="C257" s="1">
        <v>2012</v>
      </c>
      <c r="D257" s="1">
        <v>2012</v>
      </c>
      <c r="E257" s="1">
        <v>2009</v>
      </c>
      <c r="F257" s="1" t="s">
        <v>35</v>
      </c>
      <c r="G257" s="1" t="s">
        <v>435</v>
      </c>
      <c r="H257" s="1" t="s">
        <v>418</v>
      </c>
      <c r="I257" s="1" t="s">
        <v>436</v>
      </c>
      <c r="J257" s="1" t="s">
        <v>437</v>
      </c>
      <c r="K257" s="1" t="s">
        <v>420</v>
      </c>
      <c r="M257" s="1" t="s">
        <v>328</v>
      </c>
      <c r="N257" s="1">
        <v>2.25</v>
      </c>
      <c r="O257" s="1" t="s">
        <v>421</v>
      </c>
    </row>
    <row r="258" spans="1:15" x14ac:dyDescent="0.35">
      <c r="A258" s="1" t="s">
        <v>32</v>
      </c>
      <c r="B258" s="1" t="s">
        <v>33</v>
      </c>
      <c r="C258" s="1">
        <v>2012</v>
      </c>
      <c r="D258" s="1">
        <v>2012</v>
      </c>
      <c r="E258" s="1">
        <v>2009</v>
      </c>
      <c r="F258" s="1" t="s">
        <v>35</v>
      </c>
      <c r="G258" s="1" t="s">
        <v>438</v>
      </c>
      <c r="H258" s="1" t="s">
        <v>439</v>
      </c>
      <c r="I258" s="1" t="s">
        <v>424</v>
      </c>
      <c r="J258" s="35" t="s">
        <v>440</v>
      </c>
      <c r="K258" s="1" t="s">
        <v>416</v>
      </c>
      <c r="M258" s="1" t="s">
        <v>38</v>
      </c>
      <c r="N258" s="1">
        <v>1300</v>
      </c>
      <c r="O258" s="1" t="s">
        <v>441</v>
      </c>
    </row>
    <row r="259" spans="1:15" x14ac:dyDescent="0.35">
      <c r="A259" s="1" t="s">
        <v>32</v>
      </c>
      <c r="B259" s="1" t="s">
        <v>33</v>
      </c>
      <c r="C259" s="1">
        <v>2012</v>
      </c>
      <c r="D259" s="1">
        <v>2012</v>
      </c>
      <c r="E259" s="1">
        <v>2009</v>
      </c>
      <c r="F259" s="1" t="s">
        <v>35</v>
      </c>
      <c r="G259" s="1" t="s">
        <v>438</v>
      </c>
      <c r="H259" s="1" t="s">
        <v>439</v>
      </c>
      <c r="I259" s="1" t="s">
        <v>424</v>
      </c>
      <c r="J259" s="1" t="s">
        <v>442</v>
      </c>
      <c r="K259" s="1" t="s">
        <v>416</v>
      </c>
      <c r="M259" s="1" t="s">
        <v>38</v>
      </c>
      <c r="N259" s="1">
        <v>1300</v>
      </c>
      <c r="O259" s="1" t="s">
        <v>444</v>
      </c>
    </row>
    <row r="260" spans="1:15" x14ac:dyDescent="0.35">
      <c r="A260" s="1" t="s">
        <v>32</v>
      </c>
      <c r="B260" s="1" t="s">
        <v>33</v>
      </c>
      <c r="C260" s="1">
        <v>2012</v>
      </c>
      <c r="D260" s="1">
        <v>2012</v>
      </c>
      <c r="E260" s="1">
        <v>2009</v>
      </c>
      <c r="F260" s="1" t="s">
        <v>35</v>
      </c>
      <c r="G260" s="1" t="s">
        <v>425</v>
      </c>
      <c r="H260" s="1" t="s">
        <v>426</v>
      </c>
      <c r="I260" s="1" t="s">
        <v>427</v>
      </c>
      <c r="J260" s="1" t="s">
        <v>38</v>
      </c>
      <c r="K260" s="1" t="s">
        <v>38</v>
      </c>
      <c r="M260" s="1" t="s">
        <v>38</v>
      </c>
      <c r="N260" s="1">
        <v>190.92</v>
      </c>
      <c r="O260" s="1" t="s">
        <v>428</v>
      </c>
    </row>
    <row r="261" spans="1:15" x14ac:dyDescent="0.35">
      <c r="A261" s="1" t="s">
        <v>32</v>
      </c>
      <c r="B261" s="1" t="s">
        <v>33</v>
      </c>
      <c r="C261" s="1">
        <v>2012</v>
      </c>
      <c r="D261" s="1">
        <v>2012</v>
      </c>
      <c r="E261" s="1">
        <v>2009</v>
      </c>
      <c r="F261" s="1" t="s">
        <v>35</v>
      </c>
      <c r="G261" s="1" t="s">
        <v>425</v>
      </c>
      <c r="H261" s="1" t="s">
        <v>426</v>
      </c>
      <c r="I261" s="1" t="s">
        <v>429</v>
      </c>
      <c r="J261" s="1">
        <v>2</v>
      </c>
      <c r="K261" s="1" t="s">
        <v>416</v>
      </c>
      <c r="M261" s="1" t="s">
        <v>38</v>
      </c>
      <c r="N261" s="1">
        <v>342.42</v>
      </c>
      <c r="O261" s="1" t="s">
        <v>428</v>
      </c>
    </row>
    <row r="262" spans="1:15" x14ac:dyDescent="0.35">
      <c r="A262" s="1" t="s">
        <v>32</v>
      </c>
      <c r="B262" s="1" t="s">
        <v>33</v>
      </c>
      <c r="C262" s="1">
        <v>2012</v>
      </c>
      <c r="D262" s="1">
        <v>2012</v>
      </c>
      <c r="E262" s="1">
        <v>2009</v>
      </c>
      <c r="F262" s="1" t="s">
        <v>35</v>
      </c>
      <c r="G262" s="1" t="s">
        <v>425</v>
      </c>
      <c r="H262" s="1" t="s">
        <v>426</v>
      </c>
      <c r="I262" s="1" t="s">
        <v>429</v>
      </c>
      <c r="J262" s="1">
        <v>4</v>
      </c>
      <c r="M262" s="1" t="s">
        <v>38</v>
      </c>
      <c r="N262" s="1">
        <v>711.2</v>
      </c>
      <c r="O262" s="1" t="s">
        <v>428</v>
      </c>
    </row>
    <row r="263" spans="1:15" x14ac:dyDescent="0.35">
      <c r="A263" s="1" t="s">
        <v>32</v>
      </c>
      <c r="B263" s="1" t="s">
        <v>33</v>
      </c>
      <c r="C263" s="1">
        <v>2012</v>
      </c>
      <c r="D263" s="1">
        <v>2012</v>
      </c>
      <c r="E263" s="1">
        <v>2009</v>
      </c>
      <c r="F263" s="1" t="s">
        <v>35</v>
      </c>
      <c r="G263" s="1" t="s">
        <v>425</v>
      </c>
      <c r="H263" s="1" t="s">
        <v>426</v>
      </c>
      <c r="I263" s="1" t="s">
        <v>429</v>
      </c>
      <c r="J263" s="1">
        <v>6</v>
      </c>
      <c r="M263" s="1" t="s">
        <v>38</v>
      </c>
      <c r="N263" s="1">
        <v>1420.68</v>
      </c>
      <c r="O263" s="1" t="s">
        <v>428</v>
      </c>
    </row>
    <row r="264" spans="1:15" x14ac:dyDescent="0.35">
      <c r="A264" s="1" t="s">
        <v>32</v>
      </c>
      <c r="B264" s="1" t="s">
        <v>33</v>
      </c>
      <c r="C264" s="1">
        <v>2012</v>
      </c>
      <c r="D264" s="1">
        <v>2012</v>
      </c>
      <c r="E264" s="1">
        <v>2009</v>
      </c>
      <c r="F264" s="1" t="s">
        <v>35</v>
      </c>
      <c r="G264" s="1" t="s">
        <v>425</v>
      </c>
      <c r="H264" s="1" t="s">
        <v>426</v>
      </c>
      <c r="I264" s="1" t="s">
        <v>429</v>
      </c>
      <c r="J264" s="1">
        <v>8</v>
      </c>
      <c r="M264" s="1" t="s">
        <v>38</v>
      </c>
      <c r="N264" s="1">
        <v>2706.28</v>
      </c>
      <c r="O264" s="1" t="s">
        <v>428</v>
      </c>
    </row>
    <row r="265" spans="1:15" x14ac:dyDescent="0.35">
      <c r="A265" s="1" t="s">
        <v>32</v>
      </c>
      <c r="B265" s="1" t="s">
        <v>33</v>
      </c>
      <c r="C265" s="1">
        <v>2012</v>
      </c>
      <c r="D265" s="1">
        <v>2012</v>
      </c>
      <c r="E265" s="1">
        <v>2009</v>
      </c>
      <c r="F265" s="1" t="s">
        <v>35</v>
      </c>
      <c r="G265" s="1" t="s">
        <v>425</v>
      </c>
      <c r="H265" s="1" t="s">
        <v>426</v>
      </c>
      <c r="I265" s="1" t="s">
        <v>429</v>
      </c>
      <c r="J265" s="1" t="s">
        <v>38</v>
      </c>
      <c r="K265" s="1" t="s">
        <v>38</v>
      </c>
      <c r="M265" s="1" t="s">
        <v>38</v>
      </c>
      <c r="N265" s="1">
        <v>190.92</v>
      </c>
      <c r="O265" s="1" t="s">
        <v>428</v>
      </c>
    </row>
    <row r="266" spans="1:15" x14ac:dyDescent="0.35">
      <c r="A266" s="1" t="s">
        <v>32</v>
      </c>
      <c r="B266" s="1" t="s">
        <v>33</v>
      </c>
      <c r="C266" s="1">
        <v>2012</v>
      </c>
      <c r="D266" s="1">
        <v>2012</v>
      </c>
      <c r="E266" s="1">
        <v>2009</v>
      </c>
      <c r="F266" s="1" t="s">
        <v>35</v>
      </c>
      <c r="G266" s="1" t="s">
        <v>413</v>
      </c>
      <c r="H266" s="1" t="s">
        <v>423</v>
      </c>
      <c r="I266" s="1" t="s">
        <v>424</v>
      </c>
      <c r="J266" s="1" t="s">
        <v>38</v>
      </c>
      <c r="K266" s="1" t="s">
        <v>38</v>
      </c>
      <c r="M266" s="1" t="s">
        <v>327</v>
      </c>
      <c r="N266" s="1">
        <v>653.97</v>
      </c>
      <c r="O266" s="1" t="s">
        <v>445</v>
      </c>
    </row>
    <row r="267" spans="1:15" x14ac:dyDescent="0.35">
      <c r="A267" s="1" t="s">
        <v>32</v>
      </c>
      <c r="B267" s="1" t="s">
        <v>33</v>
      </c>
      <c r="C267" s="1">
        <v>2012</v>
      </c>
      <c r="D267" s="1">
        <v>2012</v>
      </c>
      <c r="E267" s="1">
        <v>2009</v>
      </c>
      <c r="F267" s="1" t="s">
        <v>35</v>
      </c>
      <c r="G267" s="1" t="s">
        <v>413</v>
      </c>
      <c r="H267" s="1" t="s">
        <v>423</v>
      </c>
      <c r="I267" s="1" t="s">
        <v>424</v>
      </c>
      <c r="J267" s="1" t="s">
        <v>38</v>
      </c>
      <c r="K267" s="1" t="s">
        <v>38</v>
      </c>
      <c r="M267" s="1" t="s">
        <v>328</v>
      </c>
      <c r="N267" s="1">
        <v>653.97</v>
      </c>
      <c r="O267" s="1" t="s">
        <v>445</v>
      </c>
    </row>
    <row r="268" spans="1:15" x14ac:dyDescent="0.35">
      <c r="A268" s="1" t="s">
        <v>32</v>
      </c>
      <c r="B268" s="1" t="s">
        <v>33</v>
      </c>
      <c r="C268" s="1">
        <v>2012</v>
      </c>
      <c r="D268" s="1">
        <v>2012</v>
      </c>
      <c r="E268" s="1">
        <v>2009</v>
      </c>
      <c r="F268" s="1" t="s">
        <v>35</v>
      </c>
      <c r="G268" s="1" t="s">
        <v>413</v>
      </c>
      <c r="H268" s="1" t="s">
        <v>423</v>
      </c>
      <c r="I268" s="1" t="s">
        <v>446</v>
      </c>
      <c r="J268" s="1" t="s">
        <v>38</v>
      </c>
      <c r="K268" s="1" t="s">
        <v>38</v>
      </c>
      <c r="M268" s="1" t="s">
        <v>327</v>
      </c>
      <c r="N268" s="1">
        <v>1.22</v>
      </c>
      <c r="O268" s="1" t="s">
        <v>421</v>
      </c>
    </row>
    <row r="269" spans="1:15" x14ac:dyDescent="0.35">
      <c r="A269" s="1" t="s">
        <v>32</v>
      </c>
      <c r="B269" s="1" t="s">
        <v>33</v>
      </c>
      <c r="C269" s="1">
        <v>2012</v>
      </c>
      <c r="D269" s="1">
        <v>2012</v>
      </c>
      <c r="E269" s="1">
        <v>2009</v>
      </c>
      <c r="F269" s="1" t="s">
        <v>35</v>
      </c>
      <c r="G269" s="1" t="s">
        <v>413</v>
      </c>
      <c r="H269" s="1" t="s">
        <v>423</v>
      </c>
      <c r="I269" s="1" t="s">
        <v>446</v>
      </c>
      <c r="J269" s="1" t="s">
        <v>38</v>
      </c>
      <c r="K269" s="1" t="s">
        <v>38</v>
      </c>
      <c r="M269" s="1" t="s">
        <v>328</v>
      </c>
      <c r="N269" s="1">
        <v>2.87</v>
      </c>
      <c r="O269" s="1" t="s">
        <v>421</v>
      </c>
    </row>
    <row r="270" spans="1:15" x14ac:dyDescent="0.35">
      <c r="A270" s="1" t="s">
        <v>32</v>
      </c>
      <c r="B270" s="1" t="s">
        <v>33</v>
      </c>
      <c r="C270" s="1">
        <v>2012</v>
      </c>
      <c r="D270" s="1">
        <v>2012</v>
      </c>
      <c r="E270" s="1">
        <v>2009</v>
      </c>
      <c r="F270" s="1" t="s">
        <v>35</v>
      </c>
      <c r="G270" s="1" t="s">
        <v>413</v>
      </c>
      <c r="H270" s="1" t="s">
        <v>448</v>
      </c>
      <c r="I270" s="1" t="s">
        <v>424</v>
      </c>
      <c r="J270" s="1" t="s">
        <v>38</v>
      </c>
      <c r="K270" s="1" t="s">
        <v>38</v>
      </c>
      <c r="M270" s="1" t="s">
        <v>38</v>
      </c>
      <c r="N270" s="1">
        <v>653.97</v>
      </c>
      <c r="O270" s="1" t="s">
        <v>445</v>
      </c>
    </row>
    <row r="271" spans="1:15" x14ac:dyDescent="0.35">
      <c r="A271" s="1" t="s">
        <v>32</v>
      </c>
      <c r="B271" s="1" t="s">
        <v>33</v>
      </c>
      <c r="C271" s="1">
        <v>2012</v>
      </c>
      <c r="D271" s="1">
        <v>2012</v>
      </c>
      <c r="E271" s="1">
        <v>2009</v>
      </c>
      <c r="F271" s="1" t="s">
        <v>35</v>
      </c>
      <c r="G271" s="1" t="s">
        <v>413</v>
      </c>
      <c r="H271" s="1" t="s">
        <v>448</v>
      </c>
      <c r="I271" s="1" t="s">
        <v>418</v>
      </c>
      <c r="J271" s="1" t="s">
        <v>449</v>
      </c>
      <c r="K271" s="1" t="s">
        <v>450</v>
      </c>
      <c r="M271" s="1" t="s">
        <v>38</v>
      </c>
      <c r="N271" s="1">
        <v>1.22</v>
      </c>
      <c r="O271" s="1" t="s">
        <v>421</v>
      </c>
    </row>
    <row r="272" spans="1:15" x14ac:dyDescent="0.35">
      <c r="A272" s="1" t="s">
        <v>32</v>
      </c>
      <c r="B272" s="1" t="s">
        <v>33</v>
      </c>
      <c r="C272" s="1">
        <v>2012</v>
      </c>
      <c r="D272" s="1">
        <v>2012</v>
      </c>
      <c r="E272" s="1">
        <v>2009</v>
      </c>
      <c r="F272" s="1" t="s">
        <v>35</v>
      </c>
      <c r="G272" s="1" t="s">
        <v>413</v>
      </c>
      <c r="H272" s="1" t="s">
        <v>448</v>
      </c>
      <c r="I272" s="1" t="s">
        <v>418</v>
      </c>
      <c r="J272" s="1" t="s">
        <v>451</v>
      </c>
      <c r="K272" s="1" t="s">
        <v>450</v>
      </c>
      <c r="M272" s="1" t="s">
        <v>38</v>
      </c>
      <c r="N272" s="1">
        <v>1.1499999999999999</v>
      </c>
      <c r="O272" s="1" t="s">
        <v>421</v>
      </c>
    </row>
    <row r="273" spans="1:16" x14ac:dyDescent="0.35">
      <c r="A273" s="1" t="s">
        <v>32</v>
      </c>
      <c r="B273" s="1" t="s">
        <v>33</v>
      </c>
      <c r="C273" s="1">
        <v>2012</v>
      </c>
      <c r="D273" s="1">
        <v>2012</v>
      </c>
      <c r="E273" s="1">
        <v>2009</v>
      </c>
      <c r="F273" s="1" t="s">
        <v>35</v>
      </c>
      <c r="G273" s="1" t="s">
        <v>413</v>
      </c>
      <c r="H273" s="1" t="s">
        <v>448</v>
      </c>
      <c r="I273" s="1" t="s">
        <v>418</v>
      </c>
      <c r="J273" s="1" t="s">
        <v>452</v>
      </c>
      <c r="K273" s="1" t="s">
        <v>450</v>
      </c>
      <c r="M273" s="1" t="s">
        <v>38</v>
      </c>
      <c r="N273" s="1">
        <v>1.08</v>
      </c>
      <c r="O273" s="1" t="s">
        <v>421</v>
      </c>
    </row>
    <row r="274" spans="1:16" x14ac:dyDescent="0.35">
      <c r="A274" s="1" t="s">
        <v>32</v>
      </c>
      <c r="B274" s="1" t="s">
        <v>33</v>
      </c>
      <c r="C274" s="1">
        <v>2013</v>
      </c>
      <c r="D274" s="1">
        <v>2013</v>
      </c>
      <c r="E274" s="1">
        <v>2009</v>
      </c>
      <c r="F274" s="1" t="s">
        <v>35</v>
      </c>
      <c r="G274" s="1" t="s">
        <v>413</v>
      </c>
      <c r="H274" s="1" t="s">
        <v>414</v>
      </c>
      <c r="I274" s="1" t="s">
        <v>415</v>
      </c>
      <c r="J274" s="35">
        <f>5/8</f>
        <v>0.625</v>
      </c>
      <c r="K274" s="1" t="s">
        <v>416</v>
      </c>
      <c r="M274" s="1" t="s">
        <v>327</v>
      </c>
      <c r="N274" s="1">
        <v>10.31</v>
      </c>
      <c r="O274" s="1" t="s">
        <v>417</v>
      </c>
      <c r="P274" s="1" t="s">
        <v>453</v>
      </c>
    </row>
    <row r="275" spans="1:16" x14ac:dyDescent="0.35">
      <c r="A275" s="1" t="s">
        <v>32</v>
      </c>
      <c r="B275" s="1" t="s">
        <v>33</v>
      </c>
      <c r="C275" s="1">
        <v>2013</v>
      </c>
      <c r="D275" s="1">
        <v>2013</v>
      </c>
      <c r="E275" s="1">
        <v>2009</v>
      </c>
      <c r="F275" s="1" t="s">
        <v>35</v>
      </c>
      <c r="G275" s="1" t="s">
        <v>413</v>
      </c>
      <c r="H275" s="1" t="s">
        <v>414</v>
      </c>
      <c r="I275" s="1" t="s">
        <v>415</v>
      </c>
      <c r="J275" s="35">
        <v>0.75</v>
      </c>
      <c r="K275" s="1" t="s">
        <v>416</v>
      </c>
      <c r="M275" s="1" t="s">
        <v>327</v>
      </c>
      <c r="N275" s="1">
        <v>15.49</v>
      </c>
      <c r="O275" s="1" t="s">
        <v>417</v>
      </c>
    </row>
    <row r="276" spans="1:16" x14ac:dyDescent="0.35">
      <c r="A276" s="1" t="s">
        <v>32</v>
      </c>
      <c r="B276" s="1" t="s">
        <v>33</v>
      </c>
      <c r="C276" s="1">
        <v>2013</v>
      </c>
      <c r="D276" s="1">
        <v>2013</v>
      </c>
      <c r="E276" s="1">
        <v>2009</v>
      </c>
      <c r="F276" s="1" t="s">
        <v>35</v>
      </c>
      <c r="G276" s="1" t="s">
        <v>413</v>
      </c>
      <c r="H276" s="1" t="s">
        <v>414</v>
      </c>
      <c r="I276" s="1" t="s">
        <v>415</v>
      </c>
      <c r="J276" s="1">
        <v>1</v>
      </c>
      <c r="K276" s="1" t="s">
        <v>416</v>
      </c>
      <c r="M276" s="1" t="s">
        <v>327</v>
      </c>
      <c r="N276" s="1">
        <v>25.8</v>
      </c>
      <c r="O276" s="1" t="s">
        <v>417</v>
      </c>
    </row>
    <row r="277" spans="1:16" x14ac:dyDescent="0.35">
      <c r="A277" s="1" t="s">
        <v>32</v>
      </c>
      <c r="B277" s="1" t="s">
        <v>33</v>
      </c>
      <c r="C277" s="1">
        <v>2013</v>
      </c>
      <c r="D277" s="1">
        <v>2013</v>
      </c>
      <c r="E277" s="1">
        <v>2009</v>
      </c>
      <c r="F277" s="1" t="s">
        <v>35</v>
      </c>
      <c r="G277" s="1" t="s">
        <v>413</v>
      </c>
      <c r="H277" s="1" t="s">
        <v>414</v>
      </c>
      <c r="I277" s="1" t="s">
        <v>415</v>
      </c>
      <c r="J277" s="1">
        <v>1.5</v>
      </c>
      <c r="K277" s="1" t="s">
        <v>416</v>
      </c>
      <c r="M277" s="1" t="s">
        <v>327</v>
      </c>
      <c r="N277" s="1">
        <v>51.56</v>
      </c>
      <c r="O277" s="1" t="s">
        <v>417</v>
      </c>
    </row>
    <row r="278" spans="1:16" x14ac:dyDescent="0.35">
      <c r="A278" s="1" t="s">
        <v>32</v>
      </c>
      <c r="B278" s="1" t="s">
        <v>33</v>
      </c>
      <c r="C278" s="1">
        <v>2013</v>
      </c>
      <c r="D278" s="1">
        <v>2013</v>
      </c>
      <c r="E278" s="1">
        <v>2009</v>
      </c>
      <c r="F278" s="1" t="s">
        <v>35</v>
      </c>
      <c r="G278" s="1" t="s">
        <v>413</v>
      </c>
      <c r="H278" s="1" t="s">
        <v>414</v>
      </c>
      <c r="I278" s="1" t="s">
        <v>415</v>
      </c>
      <c r="J278" s="1">
        <v>2</v>
      </c>
      <c r="K278" s="1" t="s">
        <v>416</v>
      </c>
      <c r="M278" s="1" t="s">
        <v>327</v>
      </c>
      <c r="N278" s="1">
        <v>82.5</v>
      </c>
      <c r="O278" s="1" t="s">
        <v>417</v>
      </c>
    </row>
    <row r="279" spans="1:16" x14ac:dyDescent="0.35">
      <c r="A279" s="1" t="s">
        <v>32</v>
      </c>
      <c r="B279" s="1" t="s">
        <v>33</v>
      </c>
      <c r="C279" s="1">
        <v>2013</v>
      </c>
      <c r="D279" s="1">
        <v>2013</v>
      </c>
      <c r="E279" s="1">
        <v>2009</v>
      </c>
      <c r="F279" s="1" t="s">
        <v>35</v>
      </c>
      <c r="G279" s="1" t="s">
        <v>413</v>
      </c>
      <c r="H279" s="1" t="s">
        <v>414</v>
      </c>
      <c r="I279" s="1" t="s">
        <v>415</v>
      </c>
      <c r="J279" s="1">
        <v>3</v>
      </c>
      <c r="K279" s="1" t="s">
        <v>416</v>
      </c>
      <c r="M279" s="1" t="s">
        <v>327</v>
      </c>
      <c r="N279" s="1">
        <v>232.05</v>
      </c>
      <c r="O279" s="1" t="s">
        <v>417</v>
      </c>
    </row>
    <row r="280" spans="1:16" x14ac:dyDescent="0.35">
      <c r="A280" s="1" t="s">
        <v>32</v>
      </c>
      <c r="B280" s="1" t="s">
        <v>33</v>
      </c>
      <c r="C280" s="1">
        <v>2013</v>
      </c>
      <c r="D280" s="1">
        <v>2013</v>
      </c>
      <c r="E280" s="1">
        <v>2009</v>
      </c>
      <c r="F280" s="1" t="s">
        <v>35</v>
      </c>
      <c r="G280" s="1" t="s">
        <v>413</v>
      </c>
      <c r="H280" s="1" t="s">
        <v>414</v>
      </c>
      <c r="I280" s="1" t="s">
        <v>415</v>
      </c>
      <c r="J280" s="1">
        <v>4</v>
      </c>
      <c r="K280" s="1" t="s">
        <v>416</v>
      </c>
      <c r="M280" s="1" t="s">
        <v>327</v>
      </c>
      <c r="N280" s="1">
        <v>644.54999999999995</v>
      </c>
      <c r="O280" s="1" t="s">
        <v>417</v>
      </c>
    </row>
    <row r="281" spans="1:16" x14ac:dyDescent="0.35">
      <c r="A281" s="1" t="s">
        <v>32</v>
      </c>
      <c r="B281" s="1" t="s">
        <v>33</v>
      </c>
      <c r="C281" s="1">
        <v>2013</v>
      </c>
      <c r="D281" s="1">
        <v>2013</v>
      </c>
      <c r="E281" s="1">
        <v>2009</v>
      </c>
      <c r="F281" s="1" t="s">
        <v>35</v>
      </c>
      <c r="G281" s="1" t="s">
        <v>413</v>
      </c>
      <c r="H281" s="1" t="s">
        <v>414</v>
      </c>
      <c r="I281" s="1" t="s">
        <v>415</v>
      </c>
      <c r="J281" s="1">
        <v>6</v>
      </c>
      <c r="K281" s="1" t="s">
        <v>416</v>
      </c>
      <c r="M281" s="1" t="s">
        <v>327</v>
      </c>
      <c r="N281" s="1">
        <v>1289.06</v>
      </c>
      <c r="O281" s="1" t="s">
        <v>417</v>
      </c>
    </row>
    <row r="282" spans="1:16" x14ac:dyDescent="0.35">
      <c r="A282" s="1" t="s">
        <v>32</v>
      </c>
      <c r="B282" s="1" t="s">
        <v>33</v>
      </c>
      <c r="C282" s="1">
        <v>2013</v>
      </c>
      <c r="D282" s="1">
        <v>2013</v>
      </c>
      <c r="E282" s="1">
        <v>2009</v>
      </c>
      <c r="F282" s="1" t="s">
        <v>35</v>
      </c>
      <c r="G282" s="1" t="s">
        <v>413</v>
      </c>
      <c r="H282" s="1" t="s">
        <v>414</v>
      </c>
      <c r="I282" s="1" t="s">
        <v>415</v>
      </c>
      <c r="J282" s="1">
        <v>8</v>
      </c>
      <c r="K282" s="1" t="s">
        <v>416</v>
      </c>
      <c r="M282" s="1" t="s">
        <v>327</v>
      </c>
      <c r="N282" s="1">
        <v>2268.75</v>
      </c>
      <c r="O282" s="1" t="s">
        <v>417</v>
      </c>
    </row>
    <row r="283" spans="1:16" x14ac:dyDescent="0.35">
      <c r="A283" s="1" t="s">
        <v>32</v>
      </c>
      <c r="B283" s="1" t="s">
        <v>33</v>
      </c>
      <c r="C283" s="1">
        <v>2013</v>
      </c>
      <c r="D283" s="1">
        <v>2013</v>
      </c>
      <c r="E283" s="1">
        <v>2009</v>
      </c>
      <c r="F283" s="1" t="s">
        <v>35</v>
      </c>
      <c r="G283" s="1" t="s">
        <v>413</v>
      </c>
      <c r="H283" s="1" t="s">
        <v>414</v>
      </c>
      <c r="I283" s="1" t="s">
        <v>415</v>
      </c>
      <c r="J283" s="35">
        <f>5/8</f>
        <v>0.625</v>
      </c>
      <c r="K283" s="1" t="s">
        <v>416</v>
      </c>
      <c r="M283" s="1" t="s">
        <v>328</v>
      </c>
      <c r="N283" s="1">
        <v>11.25</v>
      </c>
      <c r="O283" s="1" t="s">
        <v>417</v>
      </c>
    </row>
    <row r="284" spans="1:16" x14ac:dyDescent="0.35">
      <c r="A284" s="1" t="s">
        <v>32</v>
      </c>
      <c r="B284" s="1" t="s">
        <v>33</v>
      </c>
      <c r="C284" s="1">
        <v>2013</v>
      </c>
      <c r="D284" s="1">
        <v>2013</v>
      </c>
      <c r="E284" s="1">
        <v>2009</v>
      </c>
      <c r="F284" s="1" t="s">
        <v>35</v>
      </c>
      <c r="G284" s="1" t="s">
        <v>413</v>
      </c>
      <c r="H284" s="1" t="s">
        <v>414</v>
      </c>
      <c r="I284" s="1" t="s">
        <v>415</v>
      </c>
      <c r="J284" s="35">
        <v>0.75</v>
      </c>
      <c r="K284" s="1" t="s">
        <v>416</v>
      </c>
      <c r="M284" s="1" t="s">
        <v>328</v>
      </c>
      <c r="N284" s="1">
        <v>16.88</v>
      </c>
      <c r="O284" s="1" t="s">
        <v>417</v>
      </c>
    </row>
    <row r="285" spans="1:16" x14ac:dyDescent="0.35">
      <c r="A285" s="1" t="s">
        <v>32</v>
      </c>
      <c r="B285" s="1" t="s">
        <v>33</v>
      </c>
      <c r="C285" s="1">
        <v>2013</v>
      </c>
      <c r="D285" s="1">
        <v>2013</v>
      </c>
      <c r="E285" s="1">
        <v>2009</v>
      </c>
      <c r="F285" s="1" t="s">
        <v>35</v>
      </c>
      <c r="G285" s="1" t="s">
        <v>413</v>
      </c>
      <c r="H285" s="1" t="s">
        <v>414</v>
      </c>
      <c r="I285" s="1" t="s">
        <v>415</v>
      </c>
      <c r="J285" s="1">
        <v>1</v>
      </c>
      <c r="K285" s="1" t="s">
        <v>416</v>
      </c>
      <c r="M285" s="1" t="s">
        <v>328</v>
      </c>
      <c r="N285" s="1">
        <v>28.13</v>
      </c>
      <c r="O285" s="1" t="s">
        <v>417</v>
      </c>
    </row>
    <row r="286" spans="1:16" x14ac:dyDescent="0.35">
      <c r="A286" s="1" t="s">
        <v>32</v>
      </c>
      <c r="B286" s="1" t="s">
        <v>33</v>
      </c>
      <c r="C286" s="1">
        <v>2013</v>
      </c>
      <c r="D286" s="1">
        <v>2013</v>
      </c>
      <c r="E286" s="1">
        <v>2009</v>
      </c>
      <c r="F286" s="1" t="s">
        <v>35</v>
      </c>
      <c r="G286" s="1" t="s">
        <v>413</v>
      </c>
      <c r="H286" s="1" t="s">
        <v>414</v>
      </c>
      <c r="I286" s="1" t="s">
        <v>415</v>
      </c>
      <c r="J286" s="1">
        <v>1.5</v>
      </c>
      <c r="K286" s="1" t="s">
        <v>416</v>
      </c>
      <c r="M286" s="1" t="s">
        <v>328</v>
      </c>
      <c r="N286" s="1">
        <v>56.25</v>
      </c>
      <c r="O286" s="1" t="s">
        <v>417</v>
      </c>
    </row>
    <row r="287" spans="1:16" x14ac:dyDescent="0.35">
      <c r="A287" s="1" t="s">
        <v>32</v>
      </c>
      <c r="B287" s="1" t="s">
        <v>33</v>
      </c>
      <c r="C287" s="1">
        <v>2013</v>
      </c>
      <c r="D287" s="1">
        <v>2013</v>
      </c>
      <c r="E287" s="1">
        <v>2009</v>
      </c>
      <c r="F287" s="1" t="s">
        <v>35</v>
      </c>
      <c r="G287" s="1" t="s">
        <v>413</v>
      </c>
      <c r="H287" s="1" t="s">
        <v>414</v>
      </c>
      <c r="I287" s="1" t="s">
        <v>415</v>
      </c>
      <c r="J287" s="1">
        <v>2</v>
      </c>
      <c r="K287" s="1" t="s">
        <v>416</v>
      </c>
      <c r="M287" s="1" t="s">
        <v>328</v>
      </c>
      <c r="N287" s="1">
        <v>90</v>
      </c>
      <c r="O287" s="1" t="s">
        <v>417</v>
      </c>
    </row>
    <row r="288" spans="1:16" x14ac:dyDescent="0.35">
      <c r="A288" s="1" t="s">
        <v>32</v>
      </c>
      <c r="B288" s="1" t="s">
        <v>33</v>
      </c>
      <c r="C288" s="1">
        <v>2013</v>
      </c>
      <c r="D288" s="1">
        <v>2013</v>
      </c>
      <c r="E288" s="1">
        <v>2009</v>
      </c>
      <c r="F288" s="1" t="s">
        <v>35</v>
      </c>
      <c r="G288" s="1" t="s">
        <v>413</v>
      </c>
      <c r="H288" s="1" t="s">
        <v>414</v>
      </c>
      <c r="I288" s="1" t="s">
        <v>415</v>
      </c>
      <c r="J288" s="1">
        <v>3</v>
      </c>
      <c r="M288" s="1" t="s">
        <v>328</v>
      </c>
      <c r="N288" s="1">
        <v>253.13</v>
      </c>
      <c r="O288" s="1" t="s">
        <v>417</v>
      </c>
    </row>
    <row r="289" spans="1:15" x14ac:dyDescent="0.35">
      <c r="A289" s="1" t="s">
        <v>32</v>
      </c>
      <c r="B289" s="1" t="s">
        <v>33</v>
      </c>
      <c r="C289" s="1">
        <v>2013</v>
      </c>
      <c r="D289" s="1">
        <v>2013</v>
      </c>
      <c r="E289" s="1">
        <v>2009</v>
      </c>
      <c r="F289" s="1" t="s">
        <v>35</v>
      </c>
      <c r="G289" s="1" t="s">
        <v>413</v>
      </c>
      <c r="H289" s="1" t="s">
        <v>414</v>
      </c>
      <c r="I289" s="1" t="s">
        <v>415</v>
      </c>
      <c r="J289" s="1">
        <v>4</v>
      </c>
      <c r="K289" s="1" t="s">
        <v>416</v>
      </c>
      <c r="M289" s="1" t="s">
        <v>328</v>
      </c>
      <c r="N289" s="1">
        <v>703.13</v>
      </c>
      <c r="O289" s="1" t="s">
        <v>417</v>
      </c>
    </row>
    <row r="290" spans="1:15" x14ac:dyDescent="0.35">
      <c r="A290" s="1" t="s">
        <v>32</v>
      </c>
      <c r="B290" s="1" t="s">
        <v>33</v>
      </c>
      <c r="C290" s="1">
        <v>2013</v>
      </c>
      <c r="D290" s="1">
        <v>2013</v>
      </c>
      <c r="E290" s="1">
        <v>2009</v>
      </c>
      <c r="F290" s="1" t="s">
        <v>35</v>
      </c>
      <c r="G290" s="1" t="s">
        <v>413</v>
      </c>
      <c r="H290" s="1" t="s">
        <v>414</v>
      </c>
      <c r="I290" s="1" t="s">
        <v>415</v>
      </c>
      <c r="J290" s="1">
        <v>6</v>
      </c>
      <c r="K290" s="1" t="s">
        <v>416</v>
      </c>
      <c r="M290" s="1" t="s">
        <v>328</v>
      </c>
      <c r="N290" s="1">
        <v>1406.25</v>
      </c>
      <c r="O290" s="1" t="s">
        <v>417</v>
      </c>
    </row>
    <row r="291" spans="1:15" x14ac:dyDescent="0.35">
      <c r="A291" s="1" t="s">
        <v>32</v>
      </c>
      <c r="B291" s="1" t="s">
        <v>33</v>
      </c>
      <c r="C291" s="1">
        <v>2013</v>
      </c>
      <c r="D291" s="1">
        <v>2013</v>
      </c>
      <c r="E291" s="1">
        <v>2009</v>
      </c>
      <c r="F291" s="1" t="s">
        <v>35</v>
      </c>
      <c r="G291" s="1" t="s">
        <v>413</v>
      </c>
      <c r="H291" s="1" t="s">
        <v>414</v>
      </c>
      <c r="I291" s="1" t="s">
        <v>415</v>
      </c>
      <c r="J291" s="1">
        <v>8</v>
      </c>
      <c r="M291" s="1" t="s">
        <v>328</v>
      </c>
      <c r="N291" s="1">
        <v>2475</v>
      </c>
      <c r="O291" s="1" t="s">
        <v>417</v>
      </c>
    </row>
    <row r="292" spans="1:15" x14ac:dyDescent="0.35">
      <c r="A292" s="1" t="s">
        <v>32</v>
      </c>
      <c r="B292" s="1" t="s">
        <v>33</v>
      </c>
      <c r="C292" s="1">
        <v>2013</v>
      </c>
      <c r="D292" s="1">
        <v>2013</v>
      </c>
      <c r="E292" s="1">
        <v>2009</v>
      </c>
      <c r="F292" s="1" t="s">
        <v>35</v>
      </c>
      <c r="G292" s="1" t="s">
        <v>435</v>
      </c>
      <c r="H292" s="1" t="s">
        <v>418</v>
      </c>
      <c r="I292" s="1" t="s">
        <v>436</v>
      </c>
      <c r="J292" s="1">
        <v>20000</v>
      </c>
      <c r="K292" s="1" t="s">
        <v>420</v>
      </c>
      <c r="M292" s="1" t="s">
        <v>327</v>
      </c>
      <c r="N292" s="1">
        <v>0</v>
      </c>
      <c r="O292" s="1" t="s">
        <v>417</v>
      </c>
    </row>
    <row r="293" spans="1:15" x14ac:dyDescent="0.35">
      <c r="A293" s="1" t="s">
        <v>32</v>
      </c>
      <c r="B293" s="1" t="s">
        <v>33</v>
      </c>
      <c r="C293" s="1">
        <v>2013</v>
      </c>
      <c r="D293" s="1">
        <v>2013</v>
      </c>
      <c r="E293" s="1">
        <v>2009</v>
      </c>
      <c r="F293" s="1" t="s">
        <v>35</v>
      </c>
      <c r="G293" s="1" t="s">
        <v>435</v>
      </c>
      <c r="H293" s="1" t="s">
        <v>418</v>
      </c>
      <c r="I293" s="1" t="s">
        <v>436</v>
      </c>
      <c r="J293" s="1">
        <v>20000</v>
      </c>
      <c r="K293" s="1" t="s">
        <v>420</v>
      </c>
      <c r="M293" s="1" t="s">
        <v>327</v>
      </c>
      <c r="N293" s="1">
        <v>5.94</v>
      </c>
      <c r="O293" s="1" t="s">
        <v>421</v>
      </c>
    </row>
    <row r="294" spans="1:15" x14ac:dyDescent="0.35">
      <c r="A294" s="1" t="s">
        <v>32</v>
      </c>
      <c r="B294" s="1" t="s">
        <v>33</v>
      </c>
      <c r="C294" s="1">
        <v>2013</v>
      </c>
      <c r="D294" s="1">
        <v>2013</v>
      </c>
      <c r="E294" s="1">
        <v>2009</v>
      </c>
      <c r="F294" s="1" t="s">
        <v>35</v>
      </c>
      <c r="G294" s="1" t="s">
        <v>435</v>
      </c>
      <c r="H294" s="1" t="s">
        <v>418</v>
      </c>
      <c r="I294" s="1" t="s">
        <v>436</v>
      </c>
      <c r="J294" s="1">
        <v>100000</v>
      </c>
      <c r="K294" s="1" t="s">
        <v>420</v>
      </c>
      <c r="M294" s="1" t="s">
        <v>327</v>
      </c>
      <c r="N294" s="1">
        <f>356.4/3</f>
        <v>118.8</v>
      </c>
      <c r="O294" s="1" t="s">
        <v>417</v>
      </c>
    </row>
    <row r="295" spans="1:15" x14ac:dyDescent="0.35">
      <c r="A295" s="1" t="s">
        <v>32</v>
      </c>
      <c r="B295" s="1" t="s">
        <v>33</v>
      </c>
      <c r="C295" s="1">
        <v>2013</v>
      </c>
      <c r="D295" s="1">
        <v>2013</v>
      </c>
      <c r="E295" s="1">
        <v>2009</v>
      </c>
      <c r="F295" s="1" t="s">
        <v>35</v>
      </c>
      <c r="G295" s="1" t="s">
        <v>435</v>
      </c>
      <c r="H295" s="1" t="s">
        <v>418</v>
      </c>
      <c r="I295" s="1" t="s">
        <v>436</v>
      </c>
      <c r="J295" s="1">
        <v>100000</v>
      </c>
      <c r="K295" s="1" t="s">
        <v>420</v>
      </c>
      <c r="M295" s="1" t="s">
        <v>327</v>
      </c>
      <c r="N295" s="1">
        <v>2.81</v>
      </c>
      <c r="O295" s="1" t="s">
        <v>421</v>
      </c>
    </row>
    <row r="296" spans="1:15" x14ac:dyDescent="0.35">
      <c r="A296" s="1" t="s">
        <v>32</v>
      </c>
      <c r="B296" s="1" t="s">
        <v>33</v>
      </c>
      <c r="C296" s="1">
        <v>2013</v>
      </c>
      <c r="D296" s="1">
        <v>2013</v>
      </c>
      <c r="E296" s="1">
        <v>2009</v>
      </c>
      <c r="F296" s="1" t="s">
        <v>35</v>
      </c>
      <c r="G296" s="1" t="s">
        <v>435</v>
      </c>
      <c r="H296" s="1" t="s">
        <v>418</v>
      </c>
      <c r="I296" s="1" t="s">
        <v>436</v>
      </c>
      <c r="J296" s="1" t="s">
        <v>437</v>
      </c>
      <c r="K296" s="1" t="s">
        <v>420</v>
      </c>
      <c r="M296" s="1" t="s">
        <v>327</v>
      </c>
      <c r="N296" s="1">
        <f>ROUND(1030.8/3,2)</f>
        <v>343.6</v>
      </c>
      <c r="O296" s="1" t="s">
        <v>417</v>
      </c>
    </row>
    <row r="297" spans="1:15" x14ac:dyDescent="0.35">
      <c r="A297" s="1" t="s">
        <v>32</v>
      </c>
      <c r="B297" s="1" t="s">
        <v>33</v>
      </c>
      <c r="C297" s="1">
        <v>2013</v>
      </c>
      <c r="D297" s="1">
        <v>2013</v>
      </c>
      <c r="E297" s="1">
        <v>2009</v>
      </c>
      <c r="F297" s="1" t="s">
        <v>35</v>
      </c>
      <c r="G297" s="1" t="s">
        <v>435</v>
      </c>
      <c r="H297" s="1" t="s">
        <v>418</v>
      </c>
      <c r="I297" s="1" t="s">
        <v>436</v>
      </c>
      <c r="J297" s="1" t="s">
        <v>437</v>
      </c>
      <c r="K297" s="1" t="s">
        <v>420</v>
      </c>
      <c r="M297" s="1" t="s">
        <v>327</v>
      </c>
      <c r="N297" s="1">
        <v>1.31</v>
      </c>
      <c r="O297" s="1" t="s">
        <v>421</v>
      </c>
    </row>
    <row r="298" spans="1:15" x14ac:dyDescent="0.35">
      <c r="A298" s="1" t="s">
        <v>32</v>
      </c>
      <c r="B298" s="1" t="s">
        <v>33</v>
      </c>
      <c r="C298" s="1">
        <v>2013</v>
      </c>
      <c r="D298" s="1">
        <v>2013</v>
      </c>
      <c r="E298" s="1">
        <v>2009</v>
      </c>
      <c r="F298" s="1" t="s">
        <v>35</v>
      </c>
      <c r="G298" s="1" t="s">
        <v>435</v>
      </c>
      <c r="H298" s="1" t="s">
        <v>418</v>
      </c>
      <c r="I298" s="1" t="s">
        <v>436</v>
      </c>
      <c r="J298" s="1">
        <v>20000</v>
      </c>
      <c r="K298" s="1" t="s">
        <v>420</v>
      </c>
      <c r="M298" s="1" t="s">
        <v>328</v>
      </c>
      <c r="N298" s="1">
        <v>0</v>
      </c>
      <c r="O298" s="1" t="s">
        <v>417</v>
      </c>
    </row>
    <row r="299" spans="1:15" x14ac:dyDescent="0.35">
      <c r="A299" s="1" t="s">
        <v>32</v>
      </c>
      <c r="B299" s="1" t="s">
        <v>33</v>
      </c>
      <c r="C299" s="1">
        <v>2013</v>
      </c>
      <c r="D299" s="1">
        <v>2013</v>
      </c>
      <c r="E299" s="1">
        <v>2009</v>
      </c>
      <c r="F299" s="1" t="s">
        <v>35</v>
      </c>
      <c r="G299" s="1" t="s">
        <v>435</v>
      </c>
      <c r="H299" s="1" t="s">
        <v>418</v>
      </c>
      <c r="I299" s="1" t="s">
        <v>436</v>
      </c>
      <c r="J299" s="1">
        <v>20000</v>
      </c>
      <c r="K299" s="1" t="s">
        <v>420</v>
      </c>
      <c r="M299" s="1" t="s">
        <v>328</v>
      </c>
      <c r="N299" s="1">
        <v>7.81</v>
      </c>
      <c r="O299" s="1" t="s">
        <v>421</v>
      </c>
    </row>
    <row r="300" spans="1:15" x14ac:dyDescent="0.35">
      <c r="A300" s="1" t="s">
        <v>32</v>
      </c>
      <c r="B300" s="1" t="s">
        <v>33</v>
      </c>
      <c r="C300" s="1">
        <v>2013</v>
      </c>
      <c r="D300" s="1">
        <v>2013</v>
      </c>
      <c r="E300" s="1">
        <v>2009</v>
      </c>
      <c r="F300" s="1" t="s">
        <v>35</v>
      </c>
      <c r="G300" s="1" t="s">
        <v>435</v>
      </c>
      <c r="H300" s="1" t="s">
        <v>418</v>
      </c>
      <c r="I300" s="1" t="s">
        <v>436</v>
      </c>
      <c r="J300" s="1">
        <v>100000</v>
      </c>
      <c r="K300" s="1" t="s">
        <v>420</v>
      </c>
      <c r="M300" s="1" t="s">
        <v>328</v>
      </c>
      <c r="N300" s="1">
        <f>ROUND(468.6/3,2)</f>
        <v>156.19999999999999</v>
      </c>
      <c r="O300" s="1" t="s">
        <v>417</v>
      </c>
    </row>
    <row r="301" spans="1:15" x14ac:dyDescent="0.35">
      <c r="A301" s="1" t="s">
        <v>32</v>
      </c>
      <c r="B301" s="1" t="s">
        <v>33</v>
      </c>
      <c r="C301" s="1">
        <v>2013</v>
      </c>
      <c r="D301" s="1">
        <v>2013</v>
      </c>
      <c r="E301" s="1">
        <v>2009</v>
      </c>
      <c r="F301" s="1" t="s">
        <v>35</v>
      </c>
      <c r="G301" s="1" t="s">
        <v>435</v>
      </c>
      <c r="H301" s="1" t="s">
        <v>418</v>
      </c>
      <c r="I301" s="1" t="s">
        <v>436</v>
      </c>
      <c r="J301" s="1">
        <v>100000</v>
      </c>
      <c r="K301" s="1" t="s">
        <v>420</v>
      </c>
      <c r="M301" s="1" t="s">
        <v>328</v>
      </c>
      <c r="N301" s="1">
        <v>4.38</v>
      </c>
      <c r="O301" s="1" t="s">
        <v>421</v>
      </c>
    </row>
    <row r="302" spans="1:15" x14ac:dyDescent="0.35">
      <c r="A302" s="1" t="s">
        <v>32</v>
      </c>
      <c r="B302" s="1" t="s">
        <v>33</v>
      </c>
      <c r="C302" s="1">
        <v>2013</v>
      </c>
      <c r="D302" s="1">
        <v>2013</v>
      </c>
      <c r="E302" s="1">
        <v>2009</v>
      </c>
      <c r="F302" s="1" t="s">
        <v>35</v>
      </c>
      <c r="G302" s="1" t="s">
        <v>435</v>
      </c>
      <c r="H302" s="1" t="s">
        <v>418</v>
      </c>
      <c r="I302" s="1" t="s">
        <v>436</v>
      </c>
      <c r="J302" s="1" t="s">
        <v>437</v>
      </c>
      <c r="K302" s="1" t="s">
        <v>420</v>
      </c>
      <c r="M302" s="1" t="s">
        <v>328</v>
      </c>
      <c r="N302" s="1">
        <f>ROUND(1519.8/3,2)</f>
        <v>506.6</v>
      </c>
      <c r="O302" s="1" t="s">
        <v>417</v>
      </c>
    </row>
    <row r="303" spans="1:15" x14ac:dyDescent="0.35">
      <c r="A303" s="1" t="s">
        <v>32</v>
      </c>
      <c r="B303" s="1" t="s">
        <v>33</v>
      </c>
      <c r="C303" s="1">
        <v>2013</v>
      </c>
      <c r="D303" s="1">
        <v>2013</v>
      </c>
      <c r="E303" s="1">
        <v>2009</v>
      </c>
      <c r="F303" s="1" t="s">
        <v>35</v>
      </c>
      <c r="G303" s="1" t="s">
        <v>435</v>
      </c>
      <c r="H303" s="1" t="s">
        <v>418</v>
      </c>
      <c r="I303" s="1" t="s">
        <v>436</v>
      </c>
      <c r="J303" s="1" t="s">
        <v>437</v>
      </c>
      <c r="K303" s="1" t="s">
        <v>420</v>
      </c>
      <c r="M303" s="1" t="s">
        <v>328</v>
      </c>
      <c r="N303" s="1">
        <v>2.25</v>
      </c>
      <c r="O303" s="1" t="s">
        <v>421</v>
      </c>
    </row>
    <row r="304" spans="1:15" x14ac:dyDescent="0.35">
      <c r="A304" s="1" t="s">
        <v>32</v>
      </c>
      <c r="B304" s="1" t="s">
        <v>33</v>
      </c>
      <c r="C304" s="1">
        <v>2013</v>
      </c>
      <c r="D304" s="1">
        <v>2013</v>
      </c>
      <c r="E304" s="1">
        <v>2009</v>
      </c>
      <c r="F304" s="1" t="s">
        <v>35</v>
      </c>
      <c r="G304" s="1" t="s">
        <v>438</v>
      </c>
      <c r="H304" s="1" t="s">
        <v>439</v>
      </c>
      <c r="I304" s="1" t="s">
        <v>424</v>
      </c>
      <c r="J304" s="35" t="s">
        <v>440</v>
      </c>
      <c r="K304" s="1" t="s">
        <v>416</v>
      </c>
      <c r="M304" s="1" t="s">
        <v>38</v>
      </c>
      <c r="N304" s="1">
        <v>1300</v>
      </c>
      <c r="O304" s="1" t="s">
        <v>441</v>
      </c>
    </row>
    <row r="305" spans="1:16" x14ac:dyDescent="0.35">
      <c r="A305" s="1" t="s">
        <v>32</v>
      </c>
      <c r="B305" s="1" t="s">
        <v>33</v>
      </c>
      <c r="C305" s="1">
        <v>2013</v>
      </c>
      <c r="D305" s="1">
        <v>2013</v>
      </c>
      <c r="E305" s="1">
        <v>2009</v>
      </c>
      <c r="F305" s="1" t="s">
        <v>35</v>
      </c>
      <c r="G305" s="1" t="s">
        <v>438</v>
      </c>
      <c r="H305" s="1" t="s">
        <v>439</v>
      </c>
      <c r="I305" s="1" t="s">
        <v>424</v>
      </c>
      <c r="J305" s="1" t="s">
        <v>442</v>
      </c>
      <c r="K305" s="1" t="s">
        <v>416</v>
      </c>
      <c r="M305" s="1" t="s">
        <v>38</v>
      </c>
      <c r="N305" s="1">
        <v>1300</v>
      </c>
      <c r="O305" s="1" t="s">
        <v>444</v>
      </c>
    </row>
    <row r="306" spans="1:16" x14ac:dyDescent="0.35">
      <c r="A306" s="1" t="s">
        <v>32</v>
      </c>
      <c r="B306" s="1" t="s">
        <v>33</v>
      </c>
      <c r="C306" s="1">
        <v>2013</v>
      </c>
      <c r="D306" s="1">
        <v>2013</v>
      </c>
      <c r="E306" s="1">
        <v>2009</v>
      </c>
      <c r="F306" s="1" t="s">
        <v>35</v>
      </c>
      <c r="G306" s="1" t="s">
        <v>425</v>
      </c>
      <c r="H306" s="1" t="s">
        <v>426</v>
      </c>
      <c r="I306" s="1" t="s">
        <v>427</v>
      </c>
      <c r="J306" s="1" t="s">
        <v>38</v>
      </c>
      <c r="K306" s="1" t="s">
        <v>38</v>
      </c>
      <c r="M306" s="1" t="s">
        <v>38</v>
      </c>
      <c r="N306" s="1">
        <v>190.92</v>
      </c>
      <c r="O306" s="1" t="s">
        <v>428</v>
      </c>
    </row>
    <row r="307" spans="1:16" x14ac:dyDescent="0.35">
      <c r="A307" s="1" t="s">
        <v>32</v>
      </c>
      <c r="B307" s="1" t="s">
        <v>33</v>
      </c>
      <c r="C307" s="1">
        <v>2013</v>
      </c>
      <c r="D307" s="1">
        <v>2013</v>
      </c>
      <c r="E307" s="1">
        <v>2009</v>
      </c>
      <c r="F307" s="1" t="s">
        <v>35</v>
      </c>
      <c r="G307" s="1" t="s">
        <v>425</v>
      </c>
      <c r="H307" s="1" t="s">
        <v>426</v>
      </c>
      <c r="I307" s="1" t="s">
        <v>429</v>
      </c>
      <c r="J307" s="1">
        <v>2</v>
      </c>
      <c r="K307" s="1" t="s">
        <v>416</v>
      </c>
      <c r="M307" s="1" t="s">
        <v>38</v>
      </c>
      <c r="N307" s="1">
        <v>342.42</v>
      </c>
      <c r="O307" s="1" t="s">
        <v>428</v>
      </c>
    </row>
    <row r="308" spans="1:16" x14ac:dyDescent="0.35">
      <c r="A308" s="1" t="s">
        <v>32</v>
      </c>
      <c r="B308" s="1" t="s">
        <v>33</v>
      </c>
      <c r="C308" s="1">
        <v>2013</v>
      </c>
      <c r="D308" s="1">
        <v>2013</v>
      </c>
      <c r="E308" s="1">
        <v>2009</v>
      </c>
      <c r="F308" s="1" t="s">
        <v>35</v>
      </c>
      <c r="G308" s="1" t="s">
        <v>425</v>
      </c>
      <c r="H308" s="1" t="s">
        <v>426</v>
      </c>
      <c r="I308" s="1" t="s">
        <v>429</v>
      </c>
      <c r="J308" s="1">
        <v>4</v>
      </c>
      <c r="M308" s="1" t="s">
        <v>38</v>
      </c>
      <c r="N308" s="1">
        <v>711.2</v>
      </c>
      <c r="O308" s="1" t="s">
        <v>428</v>
      </c>
    </row>
    <row r="309" spans="1:16" x14ac:dyDescent="0.35">
      <c r="A309" s="1" t="s">
        <v>32</v>
      </c>
      <c r="B309" s="1" t="s">
        <v>33</v>
      </c>
      <c r="C309" s="1">
        <v>2013</v>
      </c>
      <c r="D309" s="1">
        <v>2013</v>
      </c>
      <c r="E309" s="1">
        <v>2009</v>
      </c>
      <c r="F309" s="1" t="s">
        <v>35</v>
      </c>
      <c r="G309" s="1" t="s">
        <v>425</v>
      </c>
      <c r="H309" s="1" t="s">
        <v>426</v>
      </c>
      <c r="I309" s="1" t="s">
        <v>429</v>
      </c>
      <c r="J309" s="1">
        <v>6</v>
      </c>
      <c r="M309" s="1" t="s">
        <v>38</v>
      </c>
      <c r="N309" s="1">
        <v>1420.68</v>
      </c>
      <c r="O309" s="1" t="s">
        <v>428</v>
      </c>
    </row>
    <row r="310" spans="1:16" x14ac:dyDescent="0.35">
      <c r="A310" s="1" t="s">
        <v>32</v>
      </c>
      <c r="B310" s="1" t="s">
        <v>33</v>
      </c>
      <c r="C310" s="1">
        <v>2013</v>
      </c>
      <c r="D310" s="1">
        <v>2013</v>
      </c>
      <c r="E310" s="1">
        <v>2009</v>
      </c>
      <c r="F310" s="1" t="s">
        <v>35</v>
      </c>
      <c r="G310" s="1" t="s">
        <v>425</v>
      </c>
      <c r="H310" s="1" t="s">
        <v>426</v>
      </c>
      <c r="I310" s="1" t="s">
        <v>429</v>
      </c>
      <c r="J310" s="1">
        <v>8</v>
      </c>
      <c r="M310" s="1" t="s">
        <v>38</v>
      </c>
      <c r="N310" s="1">
        <v>2706.28</v>
      </c>
      <c r="O310" s="1" t="s">
        <v>428</v>
      </c>
    </row>
    <row r="311" spans="1:16" x14ac:dyDescent="0.35">
      <c r="A311" s="1" t="s">
        <v>32</v>
      </c>
      <c r="B311" s="1" t="s">
        <v>33</v>
      </c>
      <c r="C311" s="1">
        <v>2013</v>
      </c>
      <c r="D311" s="1">
        <v>2013</v>
      </c>
      <c r="E311" s="1">
        <v>2009</v>
      </c>
      <c r="F311" s="1" t="s">
        <v>35</v>
      </c>
      <c r="G311" s="1" t="s">
        <v>425</v>
      </c>
      <c r="H311" s="1" t="s">
        <v>426</v>
      </c>
      <c r="I311" s="1" t="s">
        <v>429</v>
      </c>
      <c r="J311" s="1" t="s">
        <v>38</v>
      </c>
      <c r="K311" s="1" t="s">
        <v>38</v>
      </c>
      <c r="M311" s="1" t="s">
        <v>38</v>
      </c>
      <c r="N311" s="1">
        <v>190.92</v>
      </c>
      <c r="O311" s="1" t="s">
        <v>428</v>
      </c>
    </row>
    <row r="312" spans="1:16" x14ac:dyDescent="0.35">
      <c r="A312" s="1" t="s">
        <v>32</v>
      </c>
      <c r="B312" s="1" t="s">
        <v>33</v>
      </c>
      <c r="C312" s="1">
        <v>2013</v>
      </c>
      <c r="D312" s="1">
        <v>2013</v>
      </c>
      <c r="E312" s="1">
        <v>2009</v>
      </c>
      <c r="F312" s="1" t="s">
        <v>35</v>
      </c>
      <c r="G312" s="1" t="s">
        <v>413</v>
      </c>
      <c r="H312" s="1" t="s">
        <v>423</v>
      </c>
      <c r="I312" s="1" t="s">
        <v>424</v>
      </c>
      <c r="J312" s="1" t="s">
        <v>38</v>
      </c>
      <c r="K312" s="1" t="s">
        <v>38</v>
      </c>
      <c r="M312" s="1" t="s">
        <v>327</v>
      </c>
      <c r="N312" s="1">
        <v>653.97</v>
      </c>
      <c r="O312" s="1" t="s">
        <v>445</v>
      </c>
    </row>
    <row r="313" spans="1:16" x14ac:dyDescent="0.35">
      <c r="A313" s="1" t="s">
        <v>32</v>
      </c>
      <c r="B313" s="1" t="s">
        <v>33</v>
      </c>
      <c r="C313" s="1">
        <v>2013</v>
      </c>
      <c r="D313" s="1">
        <v>2013</v>
      </c>
      <c r="E313" s="1">
        <v>2009</v>
      </c>
      <c r="F313" s="1" t="s">
        <v>35</v>
      </c>
      <c r="G313" s="1" t="s">
        <v>413</v>
      </c>
      <c r="H313" s="1" t="s">
        <v>423</v>
      </c>
      <c r="I313" s="1" t="s">
        <v>424</v>
      </c>
      <c r="J313" s="1" t="s">
        <v>38</v>
      </c>
      <c r="K313" s="1" t="s">
        <v>38</v>
      </c>
      <c r="M313" s="1" t="s">
        <v>328</v>
      </c>
      <c r="N313" s="1">
        <v>653.97</v>
      </c>
      <c r="O313" s="1" t="s">
        <v>445</v>
      </c>
    </row>
    <row r="314" spans="1:16" x14ac:dyDescent="0.35">
      <c r="A314" s="1" t="s">
        <v>32</v>
      </c>
      <c r="B314" s="1" t="s">
        <v>33</v>
      </c>
      <c r="C314" s="1">
        <v>2013</v>
      </c>
      <c r="D314" s="1">
        <v>2013</v>
      </c>
      <c r="E314" s="1">
        <v>2009</v>
      </c>
      <c r="F314" s="1" t="s">
        <v>35</v>
      </c>
      <c r="G314" s="1" t="s">
        <v>413</v>
      </c>
      <c r="H314" s="1" t="s">
        <v>423</v>
      </c>
      <c r="I314" s="1" t="s">
        <v>446</v>
      </c>
      <c r="J314" s="1" t="s">
        <v>38</v>
      </c>
      <c r="K314" s="1" t="s">
        <v>38</v>
      </c>
      <c r="M314" s="1" t="s">
        <v>327</v>
      </c>
      <c r="N314" s="1">
        <v>1.22</v>
      </c>
      <c r="O314" s="1" t="s">
        <v>421</v>
      </c>
    </row>
    <row r="315" spans="1:16" x14ac:dyDescent="0.35">
      <c r="A315" s="1" t="s">
        <v>32</v>
      </c>
      <c r="B315" s="1" t="s">
        <v>33</v>
      </c>
      <c r="C315" s="1">
        <v>2013</v>
      </c>
      <c r="D315" s="1">
        <v>2013</v>
      </c>
      <c r="E315" s="1">
        <v>2009</v>
      </c>
      <c r="F315" s="1" t="s">
        <v>35</v>
      </c>
      <c r="G315" s="1" t="s">
        <v>413</v>
      </c>
      <c r="H315" s="1" t="s">
        <v>423</v>
      </c>
      <c r="I315" s="1" t="s">
        <v>446</v>
      </c>
      <c r="J315" s="1" t="s">
        <v>38</v>
      </c>
      <c r="K315" s="1" t="s">
        <v>38</v>
      </c>
      <c r="M315" s="1" t="s">
        <v>328</v>
      </c>
      <c r="N315" s="1">
        <v>2.87</v>
      </c>
      <c r="O315" s="1" t="s">
        <v>421</v>
      </c>
    </row>
    <row r="316" spans="1:16" x14ac:dyDescent="0.35">
      <c r="A316" s="1" t="s">
        <v>32</v>
      </c>
      <c r="B316" s="1" t="s">
        <v>33</v>
      </c>
      <c r="C316" s="1">
        <v>2013</v>
      </c>
      <c r="D316" s="1">
        <v>2013</v>
      </c>
      <c r="E316" s="1">
        <v>2009</v>
      </c>
      <c r="F316" s="1" t="s">
        <v>35</v>
      </c>
      <c r="G316" s="1" t="s">
        <v>413</v>
      </c>
      <c r="H316" s="1" t="s">
        <v>448</v>
      </c>
      <c r="I316" s="1" t="s">
        <v>424</v>
      </c>
      <c r="J316" s="1" t="s">
        <v>38</v>
      </c>
      <c r="K316" s="1" t="s">
        <v>38</v>
      </c>
      <c r="M316" s="1" t="s">
        <v>38</v>
      </c>
      <c r="N316" s="1">
        <v>653.97</v>
      </c>
      <c r="O316" s="1" t="s">
        <v>445</v>
      </c>
    </row>
    <row r="317" spans="1:16" x14ac:dyDescent="0.35">
      <c r="A317" s="1" t="s">
        <v>32</v>
      </c>
      <c r="B317" s="1" t="s">
        <v>33</v>
      </c>
      <c r="C317" s="1">
        <v>2013</v>
      </c>
      <c r="D317" s="1">
        <v>2013</v>
      </c>
      <c r="E317" s="1">
        <v>2009</v>
      </c>
      <c r="F317" s="1" t="s">
        <v>35</v>
      </c>
      <c r="G317" s="1" t="s">
        <v>413</v>
      </c>
      <c r="H317" s="1" t="s">
        <v>448</v>
      </c>
      <c r="I317" s="1" t="s">
        <v>418</v>
      </c>
      <c r="J317" s="1" t="s">
        <v>449</v>
      </c>
      <c r="K317" s="1" t="s">
        <v>450</v>
      </c>
      <c r="M317" s="1" t="s">
        <v>38</v>
      </c>
      <c r="N317" s="1">
        <v>1.22</v>
      </c>
      <c r="O317" s="1" t="s">
        <v>421</v>
      </c>
    </row>
    <row r="318" spans="1:16" x14ac:dyDescent="0.35">
      <c r="A318" s="1" t="s">
        <v>32</v>
      </c>
      <c r="B318" s="1" t="s">
        <v>33</v>
      </c>
      <c r="C318" s="1">
        <v>2013</v>
      </c>
      <c r="D318" s="1">
        <v>2013</v>
      </c>
      <c r="E318" s="1">
        <v>2009</v>
      </c>
      <c r="F318" s="1" t="s">
        <v>35</v>
      </c>
      <c r="G318" s="1" t="s">
        <v>413</v>
      </c>
      <c r="H318" s="1" t="s">
        <v>448</v>
      </c>
      <c r="I318" s="1" t="s">
        <v>418</v>
      </c>
      <c r="J318" s="1" t="s">
        <v>451</v>
      </c>
      <c r="K318" s="1" t="s">
        <v>450</v>
      </c>
      <c r="M318" s="1" t="s">
        <v>38</v>
      </c>
      <c r="N318" s="1">
        <v>1.1499999999999999</v>
      </c>
      <c r="O318" s="1" t="s">
        <v>421</v>
      </c>
    </row>
    <row r="319" spans="1:16" x14ac:dyDescent="0.35">
      <c r="A319" s="1" t="s">
        <v>32</v>
      </c>
      <c r="B319" s="1" t="s">
        <v>33</v>
      </c>
      <c r="C319" s="1">
        <v>2013</v>
      </c>
      <c r="D319" s="1">
        <v>2013</v>
      </c>
      <c r="E319" s="1">
        <v>2009</v>
      </c>
      <c r="F319" s="1" t="s">
        <v>35</v>
      </c>
      <c r="G319" s="1" t="s">
        <v>413</v>
      </c>
      <c r="H319" s="1" t="s">
        <v>448</v>
      </c>
      <c r="I319" s="1" t="s">
        <v>418</v>
      </c>
      <c r="J319" s="1" t="s">
        <v>452</v>
      </c>
      <c r="K319" s="1" t="s">
        <v>450</v>
      </c>
      <c r="M319" s="1" t="s">
        <v>38</v>
      </c>
      <c r="N319" s="1">
        <v>1.08</v>
      </c>
      <c r="O319" s="1" t="s">
        <v>421</v>
      </c>
    </row>
    <row r="320" spans="1:16" x14ac:dyDescent="0.35">
      <c r="A320" s="1" t="s">
        <v>32</v>
      </c>
      <c r="B320" s="1" t="s">
        <v>33</v>
      </c>
      <c r="C320" s="1">
        <v>2017</v>
      </c>
      <c r="D320" s="1">
        <v>2016</v>
      </c>
      <c r="E320" s="1">
        <v>2016</v>
      </c>
      <c r="F320" s="1" t="s">
        <v>35</v>
      </c>
      <c r="G320" s="1" t="s">
        <v>413</v>
      </c>
      <c r="H320" s="1" t="s">
        <v>414</v>
      </c>
      <c r="I320" s="1" t="s">
        <v>415</v>
      </c>
      <c r="J320" s="35">
        <f>5/8</f>
        <v>0.625</v>
      </c>
      <c r="K320" s="1" t="s">
        <v>416</v>
      </c>
      <c r="M320" s="1" t="s">
        <v>38</v>
      </c>
      <c r="N320" s="1">
        <v>14.11</v>
      </c>
      <c r="O320" s="1" t="s">
        <v>417</v>
      </c>
      <c r="P320" s="1" t="s">
        <v>454</v>
      </c>
    </row>
    <row r="321" spans="1:16" x14ac:dyDescent="0.35">
      <c r="A321" s="1" t="s">
        <v>32</v>
      </c>
      <c r="B321" s="1" t="s">
        <v>33</v>
      </c>
      <c r="C321" s="1">
        <v>2017</v>
      </c>
      <c r="D321" s="1">
        <v>2016</v>
      </c>
      <c r="E321" s="1">
        <v>2016</v>
      </c>
      <c r="F321" s="1" t="s">
        <v>35</v>
      </c>
      <c r="G321" s="1" t="s">
        <v>413</v>
      </c>
      <c r="H321" s="1" t="s">
        <v>414</v>
      </c>
      <c r="I321" s="1" t="s">
        <v>415</v>
      </c>
      <c r="J321" s="35">
        <v>0.75</v>
      </c>
      <c r="K321" s="1" t="s">
        <v>416</v>
      </c>
      <c r="M321" s="1" t="s">
        <v>38</v>
      </c>
      <c r="N321" s="1">
        <v>21.17</v>
      </c>
      <c r="O321" s="1" t="s">
        <v>417</v>
      </c>
      <c r="P321" s="1" t="s">
        <v>454</v>
      </c>
    </row>
    <row r="322" spans="1:16" x14ac:dyDescent="0.35">
      <c r="A322" s="1" t="s">
        <v>32</v>
      </c>
      <c r="B322" s="1" t="s">
        <v>33</v>
      </c>
      <c r="C322" s="1">
        <v>2017</v>
      </c>
      <c r="D322" s="1">
        <v>2016</v>
      </c>
      <c r="E322" s="1">
        <v>2016</v>
      </c>
      <c r="F322" s="1" t="s">
        <v>35</v>
      </c>
      <c r="G322" s="1" t="s">
        <v>413</v>
      </c>
      <c r="H322" s="1" t="s">
        <v>414</v>
      </c>
      <c r="I322" s="1" t="s">
        <v>415</v>
      </c>
      <c r="J322" s="1">
        <v>1</v>
      </c>
      <c r="K322" s="1" t="s">
        <v>416</v>
      </c>
      <c r="M322" s="1" t="s">
        <v>38</v>
      </c>
      <c r="N322" s="1">
        <v>35.28</v>
      </c>
      <c r="O322" s="1" t="s">
        <v>417</v>
      </c>
      <c r="P322" s="1" t="s">
        <v>454</v>
      </c>
    </row>
    <row r="323" spans="1:16" x14ac:dyDescent="0.35">
      <c r="A323" s="1" t="s">
        <v>32</v>
      </c>
      <c r="B323" s="1" t="s">
        <v>33</v>
      </c>
      <c r="C323" s="1">
        <v>2017</v>
      </c>
      <c r="D323" s="1">
        <v>2016</v>
      </c>
      <c r="E323" s="1">
        <v>2016</v>
      </c>
      <c r="F323" s="1" t="s">
        <v>35</v>
      </c>
      <c r="G323" s="1" t="s">
        <v>413</v>
      </c>
      <c r="H323" s="1" t="s">
        <v>414</v>
      </c>
      <c r="I323" s="1" t="s">
        <v>415</v>
      </c>
      <c r="J323" s="1">
        <v>1.5</v>
      </c>
      <c r="K323" s="1" t="s">
        <v>416</v>
      </c>
      <c r="M323" s="1" t="s">
        <v>38</v>
      </c>
      <c r="N323" s="1">
        <v>70.56</v>
      </c>
      <c r="O323" s="1" t="s">
        <v>417</v>
      </c>
      <c r="P323" s="1" t="s">
        <v>454</v>
      </c>
    </row>
    <row r="324" spans="1:16" x14ac:dyDescent="0.35">
      <c r="A324" s="1" t="s">
        <v>32</v>
      </c>
      <c r="B324" s="1" t="s">
        <v>33</v>
      </c>
      <c r="C324" s="1">
        <v>2017</v>
      </c>
      <c r="D324" s="1">
        <v>2016</v>
      </c>
      <c r="E324" s="1">
        <v>2016</v>
      </c>
      <c r="F324" s="1" t="s">
        <v>35</v>
      </c>
      <c r="G324" s="1" t="s">
        <v>413</v>
      </c>
      <c r="H324" s="1" t="s">
        <v>414</v>
      </c>
      <c r="I324" s="1" t="s">
        <v>415</v>
      </c>
      <c r="J324" s="1">
        <v>2</v>
      </c>
      <c r="K324" s="1" t="s">
        <v>416</v>
      </c>
      <c r="M324" s="1" t="s">
        <v>38</v>
      </c>
      <c r="N324" s="1">
        <v>112.9</v>
      </c>
      <c r="O324" s="1" t="s">
        <v>417</v>
      </c>
      <c r="P324" s="1" t="s">
        <v>454</v>
      </c>
    </row>
    <row r="325" spans="1:16" x14ac:dyDescent="0.35">
      <c r="A325" s="1" t="s">
        <v>32</v>
      </c>
      <c r="B325" s="1" t="s">
        <v>33</v>
      </c>
      <c r="C325" s="1">
        <v>2017</v>
      </c>
      <c r="D325" s="1">
        <v>2016</v>
      </c>
      <c r="E325" s="1">
        <v>2016</v>
      </c>
      <c r="F325" s="1" t="s">
        <v>35</v>
      </c>
      <c r="G325" s="1" t="s">
        <v>413</v>
      </c>
      <c r="H325" s="1" t="s">
        <v>414</v>
      </c>
      <c r="I325" s="1" t="s">
        <v>415</v>
      </c>
      <c r="J325" s="1">
        <v>3</v>
      </c>
      <c r="K325" s="1" t="s">
        <v>416</v>
      </c>
      <c r="M325" s="1" t="s">
        <v>38</v>
      </c>
      <c r="N325" s="1">
        <v>317.52</v>
      </c>
      <c r="O325" s="1" t="s">
        <v>417</v>
      </c>
      <c r="P325" s="1" t="s">
        <v>454</v>
      </c>
    </row>
    <row r="326" spans="1:16" x14ac:dyDescent="0.35">
      <c r="A326" s="1" t="s">
        <v>32</v>
      </c>
      <c r="B326" s="1" t="s">
        <v>33</v>
      </c>
      <c r="C326" s="1">
        <v>2017</v>
      </c>
      <c r="D326" s="1">
        <v>2016</v>
      </c>
      <c r="E326" s="1">
        <v>2016</v>
      </c>
      <c r="F326" s="1" t="s">
        <v>35</v>
      </c>
      <c r="G326" s="1" t="s">
        <v>413</v>
      </c>
      <c r="H326" s="1" t="s">
        <v>414</v>
      </c>
      <c r="I326" s="1" t="s">
        <v>415</v>
      </c>
      <c r="J326" s="1">
        <v>4</v>
      </c>
      <c r="K326" s="1" t="s">
        <v>416</v>
      </c>
      <c r="M326" s="1" t="s">
        <v>38</v>
      </c>
      <c r="N326" s="1">
        <v>882</v>
      </c>
      <c r="O326" s="1" t="s">
        <v>417</v>
      </c>
      <c r="P326" s="1" t="s">
        <v>454</v>
      </c>
    </row>
    <row r="327" spans="1:16" x14ac:dyDescent="0.35">
      <c r="A327" s="1" t="s">
        <v>32</v>
      </c>
      <c r="B327" s="1" t="s">
        <v>33</v>
      </c>
      <c r="C327" s="1">
        <v>2017</v>
      </c>
      <c r="D327" s="1">
        <v>2016</v>
      </c>
      <c r="E327" s="1">
        <v>2016</v>
      </c>
      <c r="F327" s="1" t="s">
        <v>35</v>
      </c>
      <c r="G327" s="1" t="s">
        <v>413</v>
      </c>
      <c r="H327" s="1" t="s">
        <v>414</v>
      </c>
      <c r="I327" s="1" t="s">
        <v>415</v>
      </c>
      <c r="J327" s="1">
        <v>6</v>
      </c>
      <c r="K327" s="1" t="s">
        <v>416</v>
      </c>
      <c r="M327" s="1" t="s">
        <v>38</v>
      </c>
      <c r="N327" s="1">
        <v>1764</v>
      </c>
      <c r="O327" s="1" t="s">
        <v>417</v>
      </c>
      <c r="P327" s="1" t="s">
        <v>454</v>
      </c>
    </row>
    <row r="328" spans="1:16" x14ac:dyDescent="0.35">
      <c r="A328" s="1" t="s">
        <v>32</v>
      </c>
      <c r="B328" s="1" t="s">
        <v>33</v>
      </c>
      <c r="C328" s="1">
        <v>2017</v>
      </c>
      <c r="D328" s="1">
        <v>2016</v>
      </c>
      <c r="E328" s="1">
        <v>2016</v>
      </c>
      <c r="F328" s="1" t="s">
        <v>35</v>
      </c>
      <c r="G328" s="1" t="s">
        <v>413</v>
      </c>
      <c r="H328" s="1" t="s">
        <v>414</v>
      </c>
      <c r="I328" s="1" t="s">
        <v>415</v>
      </c>
      <c r="J328" s="1">
        <v>8</v>
      </c>
      <c r="K328" s="1" t="s">
        <v>416</v>
      </c>
      <c r="M328" s="1" t="s">
        <v>38</v>
      </c>
      <c r="N328" s="1">
        <v>3104.64</v>
      </c>
      <c r="O328" s="1" t="s">
        <v>417</v>
      </c>
      <c r="P328" s="1" t="s">
        <v>454</v>
      </c>
    </row>
    <row r="329" spans="1:16" x14ac:dyDescent="0.35">
      <c r="A329" s="1" t="s">
        <v>32</v>
      </c>
      <c r="B329" s="1" t="s">
        <v>33</v>
      </c>
      <c r="C329" s="1">
        <v>2017</v>
      </c>
      <c r="D329" s="1">
        <v>2017</v>
      </c>
      <c r="E329" s="1">
        <v>2017</v>
      </c>
      <c r="F329" s="1" t="s">
        <v>35</v>
      </c>
      <c r="G329" s="1" t="s">
        <v>413</v>
      </c>
      <c r="H329" s="1" t="s">
        <v>414</v>
      </c>
      <c r="I329" s="1" t="s">
        <v>415</v>
      </c>
      <c r="J329" s="35">
        <f>5/8</f>
        <v>0.625</v>
      </c>
      <c r="K329" s="1" t="s">
        <v>416</v>
      </c>
      <c r="M329" s="1" t="s">
        <v>38</v>
      </c>
      <c r="N329" s="1">
        <v>14.54</v>
      </c>
      <c r="O329" s="1" t="s">
        <v>417</v>
      </c>
    </row>
    <row r="330" spans="1:16" x14ac:dyDescent="0.35">
      <c r="A330" s="1" t="s">
        <v>32</v>
      </c>
      <c r="B330" s="1" t="s">
        <v>33</v>
      </c>
      <c r="C330" s="1">
        <v>2017</v>
      </c>
      <c r="D330" s="1">
        <v>2017</v>
      </c>
      <c r="E330" s="1">
        <v>2017</v>
      </c>
      <c r="F330" s="1" t="s">
        <v>35</v>
      </c>
      <c r="G330" s="1" t="s">
        <v>413</v>
      </c>
      <c r="H330" s="1" t="s">
        <v>414</v>
      </c>
      <c r="I330" s="1" t="s">
        <v>415</v>
      </c>
      <c r="J330" s="35">
        <v>0.75</v>
      </c>
      <c r="K330" s="1" t="s">
        <v>416</v>
      </c>
      <c r="M330" s="1" t="s">
        <v>38</v>
      </c>
      <c r="N330" s="1">
        <v>21.8</v>
      </c>
      <c r="O330" s="1" t="s">
        <v>417</v>
      </c>
    </row>
    <row r="331" spans="1:16" x14ac:dyDescent="0.35">
      <c r="A331" s="1" t="s">
        <v>32</v>
      </c>
      <c r="B331" s="1" t="s">
        <v>33</v>
      </c>
      <c r="C331" s="1">
        <v>2017</v>
      </c>
      <c r="D331" s="1">
        <v>2017</v>
      </c>
      <c r="E331" s="1">
        <v>2017</v>
      </c>
      <c r="F331" s="1" t="s">
        <v>35</v>
      </c>
      <c r="G331" s="1" t="s">
        <v>413</v>
      </c>
      <c r="H331" s="1" t="s">
        <v>414</v>
      </c>
      <c r="I331" s="1" t="s">
        <v>415</v>
      </c>
      <c r="J331" s="1">
        <v>1</v>
      </c>
      <c r="K331" s="1" t="s">
        <v>416</v>
      </c>
      <c r="M331" s="1" t="s">
        <v>38</v>
      </c>
      <c r="N331" s="1">
        <v>36.340000000000003</v>
      </c>
      <c r="O331" s="1" t="s">
        <v>417</v>
      </c>
    </row>
    <row r="332" spans="1:16" x14ac:dyDescent="0.35">
      <c r="A332" s="1" t="s">
        <v>32</v>
      </c>
      <c r="B332" s="1" t="s">
        <v>33</v>
      </c>
      <c r="C332" s="1">
        <v>2017</v>
      </c>
      <c r="D332" s="1">
        <v>2017</v>
      </c>
      <c r="E332" s="1">
        <v>2017</v>
      </c>
      <c r="F332" s="1" t="s">
        <v>35</v>
      </c>
      <c r="G332" s="1" t="s">
        <v>413</v>
      </c>
      <c r="H332" s="1" t="s">
        <v>414</v>
      </c>
      <c r="I332" s="1" t="s">
        <v>415</v>
      </c>
      <c r="J332" s="1">
        <v>1.5</v>
      </c>
      <c r="K332" s="1" t="s">
        <v>416</v>
      </c>
      <c r="M332" s="1" t="s">
        <v>38</v>
      </c>
      <c r="N332" s="1">
        <v>72.680000000000007</v>
      </c>
      <c r="O332" s="1" t="s">
        <v>417</v>
      </c>
    </row>
    <row r="333" spans="1:16" x14ac:dyDescent="0.35">
      <c r="A333" s="1" t="s">
        <v>32</v>
      </c>
      <c r="B333" s="1" t="s">
        <v>33</v>
      </c>
      <c r="C333" s="1">
        <v>2017</v>
      </c>
      <c r="D333" s="1">
        <v>2017</v>
      </c>
      <c r="E333" s="1">
        <v>2017</v>
      </c>
      <c r="F333" s="1" t="s">
        <v>35</v>
      </c>
      <c r="G333" s="1" t="s">
        <v>413</v>
      </c>
      <c r="H333" s="1" t="s">
        <v>414</v>
      </c>
      <c r="I333" s="1" t="s">
        <v>415</v>
      </c>
      <c r="J333" s="1">
        <v>2</v>
      </c>
      <c r="K333" s="1" t="s">
        <v>416</v>
      </c>
      <c r="M333" s="1" t="s">
        <v>38</v>
      </c>
      <c r="N333" s="1">
        <v>116.28</v>
      </c>
      <c r="O333" s="1" t="s">
        <v>417</v>
      </c>
    </row>
    <row r="334" spans="1:16" x14ac:dyDescent="0.35">
      <c r="A334" s="1" t="s">
        <v>32</v>
      </c>
      <c r="B334" s="1" t="s">
        <v>33</v>
      </c>
      <c r="C334" s="1">
        <v>2017</v>
      </c>
      <c r="D334" s="1">
        <v>2017</v>
      </c>
      <c r="E334" s="1">
        <v>2017</v>
      </c>
      <c r="F334" s="1" t="s">
        <v>35</v>
      </c>
      <c r="G334" s="1" t="s">
        <v>413</v>
      </c>
      <c r="H334" s="1" t="s">
        <v>414</v>
      </c>
      <c r="I334" s="1" t="s">
        <v>415</v>
      </c>
      <c r="J334" s="1">
        <v>3</v>
      </c>
      <c r="K334" s="1" t="s">
        <v>416</v>
      </c>
      <c r="M334" s="1" t="s">
        <v>38</v>
      </c>
      <c r="N334" s="1">
        <v>327.05</v>
      </c>
      <c r="O334" s="1" t="s">
        <v>417</v>
      </c>
    </row>
    <row r="335" spans="1:16" x14ac:dyDescent="0.35">
      <c r="A335" s="1" t="s">
        <v>32</v>
      </c>
      <c r="B335" s="1" t="s">
        <v>33</v>
      </c>
      <c r="C335" s="1">
        <v>2017</v>
      </c>
      <c r="D335" s="1">
        <v>2017</v>
      </c>
      <c r="E335" s="1">
        <v>2017</v>
      </c>
      <c r="F335" s="1" t="s">
        <v>35</v>
      </c>
      <c r="G335" s="1" t="s">
        <v>413</v>
      </c>
      <c r="H335" s="1" t="s">
        <v>414</v>
      </c>
      <c r="I335" s="1" t="s">
        <v>415</v>
      </c>
      <c r="J335" s="1">
        <v>4</v>
      </c>
      <c r="K335" s="1" t="s">
        <v>416</v>
      </c>
      <c r="M335" s="1" t="s">
        <v>38</v>
      </c>
      <c r="N335" s="1">
        <v>908.46</v>
      </c>
      <c r="O335" s="1" t="s">
        <v>417</v>
      </c>
    </row>
    <row r="336" spans="1:16" x14ac:dyDescent="0.35">
      <c r="A336" s="1" t="s">
        <v>32</v>
      </c>
      <c r="B336" s="1" t="s">
        <v>33</v>
      </c>
      <c r="C336" s="1">
        <v>2017</v>
      </c>
      <c r="D336" s="1">
        <v>2017</v>
      </c>
      <c r="E336" s="1">
        <v>2017</v>
      </c>
      <c r="F336" s="1" t="s">
        <v>35</v>
      </c>
      <c r="G336" s="1" t="s">
        <v>413</v>
      </c>
      <c r="H336" s="1" t="s">
        <v>414</v>
      </c>
      <c r="I336" s="1" t="s">
        <v>415</v>
      </c>
      <c r="J336" s="1">
        <v>6</v>
      </c>
      <c r="K336" s="1" t="s">
        <v>416</v>
      </c>
      <c r="M336" s="1" t="s">
        <v>38</v>
      </c>
      <c r="N336" s="1">
        <v>1816.92</v>
      </c>
      <c r="O336" s="1" t="s">
        <v>417</v>
      </c>
    </row>
    <row r="337" spans="1:16" x14ac:dyDescent="0.35">
      <c r="A337" s="1" t="s">
        <v>32</v>
      </c>
      <c r="B337" s="1" t="s">
        <v>33</v>
      </c>
      <c r="C337" s="1">
        <v>2017</v>
      </c>
      <c r="D337" s="1">
        <v>2017</v>
      </c>
      <c r="E337" s="1">
        <v>2017</v>
      </c>
      <c r="F337" s="1" t="s">
        <v>35</v>
      </c>
      <c r="G337" s="1" t="s">
        <v>413</v>
      </c>
      <c r="H337" s="1" t="s">
        <v>414</v>
      </c>
      <c r="I337" s="1" t="s">
        <v>415</v>
      </c>
      <c r="J337" s="1">
        <v>8</v>
      </c>
      <c r="K337" s="1" t="s">
        <v>416</v>
      </c>
      <c r="M337" s="1" t="s">
        <v>38</v>
      </c>
      <c r="N337" s="1">
        <v>3197.78</v>
      </c>
      <c r="O337" s="1" t="s">
        <v>417</v>
      </c>
    </row>
    <row r="338" spans="1:16" x14ac:dyDescent="0.35">
      <c r="A338" s="1" t="s">
        <v>32</v>
      </c>
      <c r="B338" s="1" t="s">
        <v>33</v>
      </c>
      <c r="C338" s="1">
        <v>2017</v>
      </c>
      <c r="D338" s="1">
        <v>2016</v>
      </c>
      <c r="E338" s="1">
        <v>2016</v>
      </c>
      <c r="F338" s="1" t="s">
        <v>35</v>
      </c>
      <c r="G338" s="1" t="s">
        <v>413</v>
      </c>
      <c r="H338" s="1" t="s">
        <v>455</v>
      </c>
      <c r="I338" s="1" t="s">
        <v>456</v>
      </c>
      <c r="J338" s="1" t="s">
        <v>321</v>
      </c>
      <c r="K338" s="1" t="s">
        <v>38</v>
      </c>
      <c r="M338" s="1" t="s">
        <v>38</v>
      </c>
      <c r="N338" s="1">
        <v>3</v>
      </c>
      <c r="O338" s="1" t="s">
        <v>417</v>
      </c>
    </row>
    <row r="339" spans="1:16" x14ac:dyDescent="0.35">
      <c r="A339" s="1" t="s">
        <v>32</v>
      </c>
      <c r="B339" s="1" t="s">
        <v>33</v>
      </c>
      <c r="C339" s="1">
        <v>2017</v>
      </c>
      <c r="D339" s="1">
        <v>2016</v>
      </c>
      <c r="E339" s="1">
        <v>2016</v>
      </c>
      <c r="F339" s="1" t="s">
        <v>35</v>
      </c>
      <c r="G339" s="1" t="s">
        <v>413</v>
      </c>
      <c r="H339" s="1" t="s">
        <v>457</v>
      </c>
      <c r="I339" s="1" t="s">
        <v>456</v>
      </c>
      <c r="J339" s="1" t="s">
        <v>458</v>
      </c>
      <c r="K339" s="1" t="s">
        <v>38</v>
      </c>
      <c r="M339" s="1" t="s">
        <v>38</v>
      </c>
      <c r="N339" s="1">
        <v>3</v>
      </c>
      <c r="O339" s="1" t="s">
        <v>417</v>
      </c>
    </row>
    <row r="340" spans="1:16" x14ac:dyDescent="0.35">
      <c r="A340" s="1" t="s">
        <v>32</v>
      </c>
      <c r="B340" s="1" t="s">
        <v>33</v>
      </c>
      <c r="C340" s="1">
        <v>2017</v>
      </c>
      <c r="D340" s="1">
        <v>2016</v>
      </c>
      <c r="E340" s="1">
        <v>2016</v>
      </c>
      <c r="F340" s="1" t="s">
        <v>35</v>
      </c>
      <c r="G340" s="1" t="s">
        <v>435</v>
      </c>
      <c r="H340" s="1" t="s">
        <v>418</v>
      </c>
      <c r="I340" s="1" t="s">
        <v>436</v>
      </c>
      <c r="J340" s="1">
        <v>20000</v>
      </c>
      <c r="K340" s="1" t="s">
        <v>420</v>
      </c>
      <c r="M340" s="1" t="s">
        <v>38</v>
      </c>
      <c r="N340" s="1">
        <v>0</v>
      </c>
      <c r="O340" s="1" t="s">
        <v>417</v>
      </c>
    </row>
    <row r="341" spans="1:16" x14ac:dyDescent="0.35">
      <c r="A341" s="1" t="s">
        <v>32</v>
      </c>
      <c r="B341" s="1" t="s">
        <v>33</v>
      </c>
      <c r="C341" s="1">
        <v>2017</v>
      </c>
      <c r="D341" s="1">
        <v>2016</v>
      </c>
      <c r="E341" s="1">
        <v>2016</v>
      </c>
      <c r="F341" s="1" t="s">
        <v>35</v>
      </c>
      <c r="G341" s="1" t="s">
        <v>435</v>
      </c>
      <c r="H341" s="1" t="s">
        <v>418</v>
      </c>
      <c r="I341" s="1" t="s">
        <v>436</v>
      </c>
      <c r="J341" s="1">
        <v>20000</v>
      </c>
      <c r="K341" s="1" t="s">
        <v>420</v>
      </c>
      <c r="M341" s="1" t="s">
        <v>38</v>
      </c>
      <c r="N341" s="1">
        <v>9.8000000000000007</v>
      </c>
      <c r="O341" s="1" t="s">
        <v>421</v>
      </c>
    </row>
    <row r="342" spans="1:16" x14ac:dyDescent="0.35">
      <c r="A342" s="1" t="s">
        <v>32</v>
      </c>
      <c r="B342" s="1" t="s">
        <v>33</v>
      </c>
      <c r="C342" s="1">
        <v>2017</v>
      </c>
      <c r="D342" s="1">
        <v>2016</v>
      </c>
      <c r="E342" s="1">
        <v>2016</v>
      </c>
      <c r="F342" s="1" t="s">
        <v>35</v>
      </c>
      <c r="G342" s="1" t="s">
        <v>435</v>
      </c>
      <c r="H342" s="1" t="s">
        <v>418</v>
      </c>
      <c r="I342" s="1" t="s">
        <v>436</v>
      </c>
      <c r="J342" s="1">
        <v>100000</v>
      </c>
      <c r="K342" s="1" t="s">
        <v>420</v>
      </c>
      <c r="M342" s="1" t="s">
        <v>38</v>
      </c>
      <c r="N342" s="1">
        <v>5.49</v>
      </c>
      <c r="O342" s="1" t="s">
        <v>421</v>
      </c>
    </row>
    <row r="343" spans="1:16" x14ac:dyDescent="0.35">
      <c r="A343" s="1" t="s">
        <v>32</v>
      </c>
      <c r="B343" s="1" t="s">
        <v>33</v>
      </c>
      <c r="C343" s="1">
        <v>2017</v>
      </c>
      <c r="D343" s="1">
        <v>2016</v>
      </c>
      <c r="E343" s="1">
        <v>2016</v>
      </c>
      <c r="F343" s="1" t="s">
        <v>35</v>
      </c>
      <c r="G343" s="1" t="s">
        <v>435</v>
      </c>
      <c r="H343" s="1" t="s">
        <v>418</v>
      </c>
      <c r="I343" s="1" t="s">
        <v>436</v>
      </c>
      <c r="J343" s="1" t="s">
        <v>437</v>
      </c>
      <c r="K343" s="1" t="s">
        <v>420</v>
      </c>
      <c r="M343" s="1" t="s">
        <v>38</v>
      </c>
      <c r="N343" s="1">
        <v>2.82</v>
      </c>
      <c r="O343" s="1" t="s">
        <v>421</v>
      </c>
    </row>
    <row r="344" spans="1:16" x14ac:dyDescent="0.35">
      <c r="A344" s="1" t="s">
        <v>32</v>
      </c>
      <c r="B344" s="1" t="s">
        <v>33</v>
      </c>
      <c r="C344" s="1">
        <v>2017</v>
      </c>
      <c r="D344" s="1">
        <v>2017</v>
      </c>
      <c r="E344" s="1">
        <v>2017</v>
      </c>
      <c r="F344" s="1" t="s">
        <v>35</v>
      </c>
      <c r="G344" s="1" t="s">
        <v>413</v>
      </c>
      <c r="H344" s="1" t="s">
        <v>455</v>
      </c>
      <c r="I344" s="1" t="s">
        <v>456</v>
      </c>
      <c r="J344" s="1" t="s">
        <v>321</v>
      </c>
      <c r="K344" s="1" t="s">
        <v>38</v>
      </c>
      <c r="M344" s="1" t="s">
        <v>38</v>
      </c>
      <c r="N344" s="1">
        <v>3</v>
      </c>
      <c r="O344" s="1" t="s">
        <v>417</v>
      </c>
    </row>
    <row r="345" spans="1:16" x14ac:dyDescent="0.35">
      <c r="A345" s="1" t="s">
        <v>32</v>
      </c>
      <c r="B345" s="1" t="s">
        <v>33</v>
      </c>
      <c r="C345" s="1">
        <v>2017</v>
      </c>
      <c r="D345" s="1">
        <v>2017</v>
      </c>
      <c r="E345" s="1">
        <v>2017</v>
      </c>
      <c r="F345" s="1" t="s">
        <v>35</v>
      </c>
      <c r="G345" s="1" t="s">
        <v>413</v>
      </c>
      <c r="H345" s="1" t="s">
        <v>457</v>
      </c>
      <c r="I345" s="1" t="s">
        <v>456</v>
      </c>
      <c r="J345" s="1" t="s">
        <v>458</v>
      </c>
      <c r="K345" s="1" t="s">
        <v>38</v>
      </c>
      <c r="M345" s="1" t="s">
        <v>38</v>
      </c>
      <c r="N345" s="1">
        <v>3</v>
      </c>
      <c r="O345" s="1" t="s">
        <v>417</v>
      </c>
    </row>
    <row r="346" spans="1:16" x14ac:dyDescent="0.35">
      <c r="A346" s="1" t="s">
        <v>32</v>
      </c>
      <c r="B346" s="1" t="s">
        <v>33</v>
      </c>
      <c r="C346" s="1">
        <v>2017</v>
      </c>
      <c r="D346" s="1">
        <v>2017</v>
      </c>
      <c r="E346" s="1">
        <v>2017</v>
      </c>
      <c r="F346" s="1" t="s">
        <v>35</v>
      </c>
      <c r="G346" s="1" t="s">
        <v>435</v>
      </c>
      <c r="H346" s="1" t="s">
        <v>418</v>
      </c>
      <c r="I346" s="1" t="s">
        <v>436</v>
      </c>
      <c r="J346" s="1">
        <v>20000</v>
      </c>
      <c r="K346" s="1" t="s">
        <v>420</v>
      </c>
      <c r="M346" s="1" t="s">
        <v>38</v>
      </c>
      <c r="N346" s="1">
        <v>0</v>
      </c>
      <c r="O346" s="1" t="s">
        <v>417</v>
      </c>
    </row>
    <row r="347" spans="1:16" x14ac:dyDescent="0.35">
      <c r="A347" s="1" t="s">
        <v>32</v>
      </c>
      <c r="B347" s="1" t="s">
        <v>33</v>
      </c>
      <c r="C347" s="1">
        <v>2017</v>
      </c>
      <c r="D347" s="1">
        <v>2017</v>
      </c>
      <c r="E347" s="1">
        <v>2017</v>
      </c>
      <c r="F347" s="1" t="s">
        <v>35</v>
      </c>
      <c r="G347" s="1" t="s">
        <v>435</v>
      </c>
      <c r="H347" s="1" t="s">
        <v>418</v>
      </c>
      <c r="I347" s="1" t="s">
        <v>436</v>
      </c>
      <c r="J347" s="1">
        <v>20000</v>
      </c>
      <c r="K347" s="1" t="s">
        <v>420</v>
      </c>
      <c r="M347" s="1" t="s">
        <v>38</v>
      </c>
      <c r="N347" s="1">
        <v>10.09</v>
      </c>
      <c r="O347" s="1" t="s">
        <v>421</v>
      </c>
    </row>
    <row r="348" spans="1:16" x14ac:dyDescent="0.35">
      <c r="A348" s="1" t="s">
        <v>32</v>
      </c>
      <c r="B348" s="1" t="s">
        <v>33</v>
      </c>
      <c r="C348" s="1">
        <v>2017</v>
      </c>
      <c r="D348" s="1">
        <v>2017</v>
      </c>
      <c r="E348" s="1">
        <v>2017</v>
      </c>
      <c r="F348" s="1" t="s">
        <v>35</v>
      </c>
      <c r="G348" s="1" t="s">
        <v>435</v>
      </c>
      <c r="H348" s="1" t="s">
        <v>418</v>
      </c>
      <c r="I348" s="1" t="s">
        <v>436</v>
      </c>
      <c r="J348" s="1">
        <v>100000</v>
      </c>
      <c r="K348" s="1" t="s">
        <v>420</v>
      </c>
      <c r="M348" s="1" t="s">
        <v>38</v>
      </c>
      <c r="N348" s="1">
        <v>5.66</v>
      </c>
      <c r="O348" s="1" t="s">
        <v>421</v>
      </c>
    </row>
    <row r="349" spans="1:16" x14ac:dyDescent="0.35">
      <c r="A349" s="1" t="s">
        <v>32</v>
      </c>
      <c r="B349" s="1" t="s">
        <v>33</v>
      </c>
      <c r="C349" s="1">
        <v>2017</v>
      </c>
      <c r="D349" s="1">
        <v>2017</v>
      </c>
      <c r="E349" s="1">
        <v>2017</v>
      </c>
      <c r="F349" s="1" t="s">
        <v>35</v>
      </c>
      <c r="G349" s="1" t="s">
        <v>435</v>
      </c>
      <c r="H349" s="1" t="s">
        <v>418</v>
      </c>
      <c r="I349" s="1" t="s">
        <v>436</v>
      </c>
      <c r="J349" s="1" t="s">
        <v>437</v>
      </c>
      <c r="K349" s="1" t="s">
        <v>420</v>
      </c>
      <c r="M349" s="1" t="s">
        <v>38</v>
      </c>
      <c r="N349" s="1">
        <v>2.91</v>
      </c>
      <c r="O349" s="1" t="s">
        <v>421</v>
      </c>
    </row>
    <row r="350" spans="1:16" x14ac:dyDescent="0.35">
      <c r="A350" s="1" t="s">
        <v>32</v>
      </c>
      <c r="B350" s="1" t="s">
        <v>33</v>
      </c>
      <c r="C350" s="1">
        <v>2017</v>
      </c>
      <c r="D350" s="1">
        <v>2017</v>
      </c>
      <c r="E350" s="1">
        <v>2017</v>
      </c>
      <c r="F350" s="1" t="s">
        <v>35</v>
      </c>
      <c r="G350" s="1" t="s">
        <v>438</v>
      </c>
      <c r="H350" s="1" t="s">
        <v>439</v>
      </c>
      <c r="I350" s="1" t="s">
        <v>424</v>
      </c>
      <c r="J350" s="35" t="s">
        <v>440</v>
      </c>
      <c r="K350" s="1" t="s">
        <v>416</v>
      </c>
      <c r="M350" s="1" t="s">
        <v>38</v>
      </c>
      <c r="N350" s="1">
        <v>1300</v>
      </c>
      <c r="O350" s="1" t="s">
        <v>441</v>
      </c>
    </row>
    <row r="351" spans="1:16" x14ac:dyDescent="0.35">
      <c r="A351" s="1" t="s">
        <v>32</v>
      </c>
      <c r="B351" s="1" t="s">
        <v>33</v>
      </c>
      <c r="C351" s="1">
        <v>2017</v>
      </c>
      <c r="D351" s="1">
        <v>2017</v>
      </c>
      <c r="E351" s="1">
        <v>2017</v>
      </c>
      <c r="F351" s="1" t="s">
        <v>35</v>
      </c>
      <c r="G351" s="1" t="s">
        <v>438</v>
      </c>
      <c r="H351" s="1" t="s">
        <v>439</v>
      </c>
      <c r="I351" s="1" t="s">
        <v>424</v>
      </c>
      <c r="J351" s="1" t="s">
        <v>442</v>
      </c>
      <c r="K351" s="1" t="s">
        <v>416</v>
      </c>
      <c r="M351" s="1" t="s">
        <v>38</v>
      </c>
      <c r="N351" s="1">
        <v>1300</v>
      </c>
      <c r="O351" s="1" t="s">
        <v>444</v>
      </c>
    </row>
    <row r="352" spans="1:16" x14ac:dyDescent="0.35">
      <c r="A352" s="1" t="s">
        <v>32</v>
      </c>
      <c r="B352" s="1" t="s">
        <v>33</v>
      </c>
      <c r="C352" s="1">
        <v>2019</v>
      </c>
      <c r="D352" s="1">
        <v>2018</v>
      </c>
      <c r="E352" s="1">
        <v>2018</v>
      </c>
      <c r="F352" s="1" t="s">
        <v>35</v>
      </c>
      <c r="G352" s="1" t="s">
        <v>413</v>
      </c>
      <c r="H352" s="1" t="s">
        <v>414</v>
      </c>
      <c r="I352" s="1" t="s">
        <v>415</v>
      </c>
      <c r="J352" s="35">
        <f>5/8</f>
        <v>0.625</v>
      </c>
      <c r="K352" s="1" t="s">
        <v>416</v>
      </c>
      <c r="M352" s="1" t="s">
        <v>38</v>
      </c>
      <c r="N352" s="1">
        <v>14.97</v>
      </c>
      <c r="O352" s="1" t="s">
        <v>417</v>
      </c>
      <c r="P352" s="1" t="s">
        <v>454</v>
      </c>
    </row>
    <row r="353" spans="1:16" x14ac:dyDescent="0.35">
      <c r="A353" s="1" t="s">
        <v>32</v>
      </c>
      <c r="B353" s="1" t="s">
        <v>33</v>
      </c>
      <c r="C353" s="1">
        <v>2019</v>
      </c>
      <c r="D353" s="1">
        <v>2018</v>
      </c>
      <c r="E353" s="1">
        <v>2018</v>
      </c>
      <c r="F353" s="1" t="s">
        <v>35</v>
      </c>
      <c r="G353" s="1" t="s">
        <v>413</v>
      </c>
      <c r="H353" s="1" t="s">
        <v>414</v>
      </c>
      <c r="I353" s="1" t="s">
        <v>415</v>
      </c>
      <c r="J353" s="35">
        <v>0.75</v>
      </c>
      <c r="K353" s="1" t="s">
        <v>416</v>
      </c>
      <c r="M353" s="1" t="s">
        <v>38</v>
      </c>
      <c r="N353" s="1">
        <v>22.46</v>
      </c>
      <c r="O353" s="1" t="s">
        <v>417</v>
      </c>
      <c r="P353" s="1" t="s">
        <v>459</v>
      </c>
    </row>
    <row r="354" spans="1:16" x14ac:dyDescent="0.35">
      <c r="A354" s="1" t="s">
        <v>32</v>
      </c>
      <c r="B354" s="1" t="s">
        <v>33</v>
      </c>
      <c r="C354" s="1">
        <v>2019</v>
      </c>
      <c r="D354" s="1">
        <v>2018</v>
      </c>
      <c r="E354" s="1">
        <v>2018</v>
      </c>
      <c r="F354" s="1" t="s">
        <v>35</v>
      </c>
      <c r="G354" s="1" t="s">
        <v>413</v>
      </c>
      <c r="H354" s="1" t="s">
        <v>414</v>
      </c>
      <c r="I354" s="1" t="s">
        <v>415</v>
      </c>
      <c r="J354" s="1">
        <v>1</v>
      </c>
      <c r="K354" s="1" t="s">
        <v>416</v>
      </c>
      <c r="M354" s="1" t="s">
        <v>38</v>
      </c>
      <c r="N354" s="1">
        <v>37.43</v>
      </c>
      <c r="O354" s="1" t="s">
        <v>417</v>
      </c>
      <c r="P354" s="1" t="s">
        <v>460</v>
      </c>
    </row>
    <row r="355" spans="1:16" x14ac:dyDescent="0.35">
      <c r="A355" s="1" t="s">
        <v>32</v>
      </c>
      <c r="B355" s="1" t="s">
        <v>33</v>
      </c>
      <c r="C355" s="1">
        <v>2019</v>
      </c>
      <c r="D355" s="1">
        <v>2018</v>
      </c>
      <c r="E355" s="1">
        <v>2018</v>
      </c>
      <c r="F355" s="1" t="s">
        <v>35</v>
      </c>
      <c r="G355" s="1" t="s">
        <v>413</v>
      </c>
      <c r="H355" s="1" t="s">
        <v>414</v>
      </c>
      <c r="I355" s="1" t="s">
        <v>415</v>
      </c>
      <c r="J355" s="1">
        <v>1.5</v>
      </c>
      <c r="K355" s="1" t="s">
        <v>416</v>
      </c>
      <c r="M355" s="1" t="s">
        <v>38</v>
      </c>
      <c r="N355" s="1">
        <v>74.86</v>
      </c>
      <c r="O355" s="1" t="s">
        <v>417</v>
      </c>
      <c r="P355" s="1" t="s">
        <v>461</v>
      </c>
    </row>
    <row r="356" spans="1:16" x14ac:dyDescent="0.35">
      <c r="A356" s="1" t="s">
        <v>32</v>
      </c>
      <c r="B356" s="1" t="s">
        <v>33</v>
      </c>
      <c r="C356" s="1">
        <v>2019</v>
      </c>
      <c r="D356" s="1">
        <v>2018</v>
      </c>
      <c r="E356" s="1">
        <v>2018</v>
      </c>
      <c r="F356" s="1" t="s">
        <v>35</v>
      </c>
      <c r="G356" s="1" t="s">
        <v>413</v>
      </c>
      <c r="H356" s="1" t="s">
        <v>414</v>
      </c>
      <c r="I356" s="1" t="s">
        <v>415</v>
      </c>
      <c r="J356" s="1">
        <v>2</v>
      </c>
      <c r="K356" s="1" t="s">
        <v>416</v>
      </c>
      <c r="M356" s="1" t="s">
        <v>38</v>
      </c>
      <c r="N356" s="1">
        <v>119.78</v>
      </c>
      <c r="O356" s="1" t="s">
        <v>417</v>
      </c>
      <c r="P356" s="1" t="s">
        <v>462</v>
      </c>
    </row>
    <row r="357" spans="1:16" x14ac:dyDescent="0.35">
      <c r="A357" s="1" t="s">
        <v>32</v>
      </c>
      <c r="B357" s="1" t="s">
        <v>33</v>
      </c>
      <c r="C357" s="1">
        <v>2019</v>
      </c>
      <c r="D357" s="1">
        <v>2018</v>
      </c>
      <c r="E357" s="1">
        <v>2018</v>
      </c>
      <c r="F357" s="1" t="s">
        <v>35</v>
      </c>
      <c r="G357" s="1" t="s">
        <v>413</v>
      </c>
      <c r="H357" s="1" t="s">
        <v>414</v>
      </c>
      <c r="I357" s="1" t="s">
        <v>415</v>
      </c>
      <c r="J357" s="1">
        <v>3</v>
      </c>
      <c r="K357" s="1" t="s">
        <v>416</v>
      </c>
      <c r="M357" s="1" t="s">
        <v>38</v>
      </c>
      <c r="N357" s="1">
        <v>336.86</v>
      </c>
      <c r="O357" s="1" t="s">
        <v>417</v>
      </c>
      <c r="P357" s="1" t="s">
        <v>463</v>
      </c>
    </row>
    <row r="358" spans="1:16" x14ac:dyDescent="0.35">
      <c r="A358" s="1" t="s">
        <v>32</v>
      </c>
      <c r="B358" s="1" t="s">
        <v>33</v>
      </c>
      <c r="C358" s="1">
        <v>2019</v>
      </c>
      <c r="D358" s="1">
        <v>2018</v>
      </c>
      <c r="E358" s="1">
        <v>2018</v>
      </c>
      <c r="F358" s="1" t="s">
        <v>35</v>
      </c>
      <c r="G358" s="1" t="s">
        <v>413</v>
      </c>
      <c r="H358" s="1" t="s">
        <v>414</v>
      </c>
      <c r="I358" s="1" t="s">
        <v>415</v>
      </c>
      <c r="J358" s="1">
        <v>4</v>
      </c>
      <c r="K358" s="1" t="s">
        <v>416</v>
      </c>
      <c r="M358" s="1" t="s">
        <v>38</v>
      </c>
      <c r="N358" s="1">
        <v>935.71</v>
      </c>
      <c r="O358" s="1" t="s">
        <v>417</v>
      </c>
      <c r="P358" s="1" t="s">
        <v>464</v>
      </c>
    </row>
    <row r="359" spans="1:16" x14ac:dyDescent="0.35">
      <c r="A359" s="1" t="s">
        <v>32</v>
      </c>
      <c r="B359" s="1" t="s">
        <v>33</v>
      </c>
      <c r="C359" s="1">
        <v>2019</v>
      </c>
      <c r="D359" s="1">
        <v>2018</v>
      </c>
      <c r="E359" s="1">
        <v>2018</v>
      </c>
      <c r="F359" s="1" t="s">
        <v>35</v>
      </c>
      <c r="G359" s="1" t="s">
        <v>413</v>
      </c>
      <c r="H359" s="1" t="s">
        <v>414</v>
      </c>
      <c r="I359" s="1" t="s">
        <v>415</v>
      </c>
      <c r="J359" s="1">
        <v>6</v>
      </c>
      <c r="K359" s="1" t="s">
        <v>416</v>
      </c>
      <c r="M359" s="1" t="s">
        <v>38</v>
      </c>
      <c r="N359" s="1">
        <v>1871.43</v>
      </c>
      <c r="O359" s="1" t="s">
        <v>417</v>
      </c>
      <c r="P359" s="1" t="s">
        <v>465</v>
      </c>
    </row>
    <row r="360" spans="1:16" x14ac:dyDescent="0.35">
      <c r="A360" s="1" t="s">
        <v>32</v>
      </c>
      <c r="B360" s="1" t="s">
        <v>33</v>
      </c>
      <c r="C360" s="1">
        <v>2019</v>
      </c>
      <c r="D360" s="1">
        <v>2018</v>
      </c>
      <c r="E360" s="1">
        <v>2018</v>
      </c>
      <c r="F360" s="1" t="s">
        <v>35</v>
      </c>
      <c r="G360" s="1" t="s">
        <v>413</v>
      </c>
      <c r="H360" s="1" t="s">
        <v>414</v>
      </c>
      <c r="I360" s="1" t="s">
        <v>415</v>
      </c>
      <c r="J360" s="1">
        <v>8</v>
      </c>
      <c r="K360" s="1" t="s">
        <v>416</v>
      </c>
      <c r="M360" s="1" t="s">
        <v>38</v>
      </c>
      <c r="N360" s="1">
        <v>3293.71</v>
      </c>
      <c r="O360" s="1" t="s">
        <v>417</v>
      </c>
      <c r="P360" s="1" t="s">
        <v>466</v>
      </c>
    </row>
    <row r="361" spans="1:16" x14ac:dyDescent="0.35">
      <c r="A361" s="1" t="s">
        <v>32</v>
      </c>
      <c r="B361" s="1" t="s">
        <v>33</v>
      </c>
      <c r="C361" s="1">
        <v>2019</v>
      </c>
      <c r="D361" s="1">
        <v>2018</v>
      </c>
      <c r="E361" s="1">
        <v>2018</v>
      </c>
      <c r="F361" s="1" t="s">
        <v>35</v>
      </c>
      <c r="G361" s="1" t="s">
        <v>413</v>
      </c>
      <c r="H361" s="1" t="s">
        <v>455</v>
      </c>
      <c r="I361" s="1" t="s">
        <v>456</v>
      </c>
      <c r="J361" s="1" t="s">
        <v>321</v>
      </c>
      <c r="K361" s="1" t="s">
        <v>38</v>
      </c>
      <c r="M361" s="1" t="s">
        <v>38</v>
      </c>
      <c r="N361" s="1">
        <v>3</v>
      </c>
      <c r="O361" s="1" t="s">
        <v>417</v>
      </c>
    </row>
    <row r="362" spans="1:16" x14ac:dyDescent="0.35">
      <c r="A362" s="1" t="s">
        <v>32</v>
      </c>
      <c r="B362" s="1" t="s">
        <v>33</v>
      </c>
      <c r="C362" s="1">
        <v>2019</v>
      </c>
      <c r="D362" s="1">
        <v>2018</v>
      </c>
      <c r="E362" s="1">
        <v>2018</v>
      </c>
      <c r="F362" s="1" t="s">
        <v>35</v>
      </c>
      <c r="G362" s="1" t="s">
        <v>413</v>
      </c>
      <c r="H362" s="1" t="s">
        <v>457</v>
      </c>
      <c r="I362" s="1" t="s">
        <v>456</v>
      </c>
      <c r="J362" s="1" t="s">
        <v>458</v>
      </c>
      <c r="K362" s="1" t="s">
        <v>38</v>
      </c>
      <c r="M362" s="1" t="s">
        <v>38</v>
      </c>
      <c r="N362" s="1">
        <v>12</v>
      </c>
      <c r="O362" s="1" t="s">
        <v>417</v>
      </c>
    </row>
    <row r="363" spans="1:16" x14ac:dyDescent="0.35">
      <c r="A363" s="1" t="s">
        <v>32</v>
      </c>
      <c r="B363" s="1" t="s">
        <v>33</v>
      </c>
      <c r="C363" s="1">
        <v>2019</v>
      </c>
      <c r="D363" s="1">
        <v>2018</v>
      </c>
      <c r="E363" s="1">
        <v>2018</v>
      </c>
      <c r="F363" s="1" t="s">
        <v>35</v>
      </c>
      <c r="G363" s="1" t="s">
        <v>435</v>
      </c>
      <c r="H363" s="1" t="s">
        <v>418</v>
      </c>
      <c r="I363" s="1" t="s">
        <v>436</v>
      </c>
      <c r="J363" s="1">
        <v>20000</v>
      </c>
      <c r="K363" s="1" t="s">
        <v>420</v>
      </c>
      <c r="M363" s="1" t="s">
        <v>38</v>
      </c>
      <c r="N363" s="1">
        <v>0</v>
      </c>
      <c r="O363" s="1" t="s">
        <v>417</v>
      </c>
    </row>
    <row r="364" spans="1:16" x14ac:dyDescent="0.35">
      <c r="A364" s="1" t="s">
        <v>32</v>
      </c>
      <c r="B364" s="1" t="s">
        <v>33</v>
      </c>
      <c r="C364" s="1">
        <v>2019</v>
      </c>
      <c r="D364" s="1">
        <v>2018</v>
      </c>
      <c r="E364" s="1">
        <v>2018</v>
      </c>
      <c r="F364" s="1" t="s">
        <v>35</v>
      </c>
      <c r="G364" s="1" t="s">
        <v>435</v>
      </c>
      <c r="H364" s="1" t="s">
        <v>418</v>
      </c>
      <c r="I364" s="1" t="s">
        <v>436</v>
      </c>
      <c r="J364" s="1">
        <v>20000</v>
      </c>
      <c r="K364" s="1" t="s">
        <v>420</v>
      </c>
      <c r="M364" s="1" t="s">
        <v>38</v>
      </c>
      <c r="N364" s="1">
        <v>10.39</v>
      </c>
      <c r="O364" s="1" t="s">
        <v>421</v>
      </c>
    </row>
    <row r="365" spans="1:16" x14ac:dyDescent="0.35">
      <c r="A365" s="1" t="s">
        <v>32</v>
      </c>
      <c r="B365" s="1" t="s">
        <v>33</v>
      </c>
      <c r="C365" s="1">
        <v>2019</v>
      </c>
      <c r="D365" s="1">
        <v>2018</v>
      </c>
      <c r="E365" s="1">
        <v>2018</v>
      </c>
      <c r="F365" s="1" t="s">
        <v>35</v>
      </c>
      <c r="G365" s="1" t="s">
        <v>435</v>
      </c>
      <c r="H365" s="1" t="s">
        <v>418</v>
      </c>
      <c r="I365" s="1" t="s">
        <v>436</v>
      </c>
      <c r="J365" s="1">
        <v>100000</v>
      </c>
      <c r="K365" s="1" t="s">
        <v>420</v>
      </c>
      <c r="M365" s="1" t="s">
        <v>38</v>
      </c>
      <c r="N365" s="1">
        <v>5.83</v>
      </c>
      <c r="O365" s="1" t="s">
        <v>421</v>
      </c>
    </row>
    <row r="366" spans="1:16" x14ac:dyDescent="0.35">
      <c r="A366" s="1" t="s">
        <v>32</v>
      </c>
      <c r="B366" s="1" t="s">
        <v>33</v>
      </c>
      <c r="C366" s="1">
        <v>2019</v>
      </c>
      <c r="D366" s="1">
        <v>2018</v>
      </c>
      <c r="E366" s="1">
        <v>2018</v>
      </c>
      <c r="F366" s="1" t="s">
        <v>35</v>
      </c>
      <c r="G366" s="1" t="s">
        <v>435</v>
      </c>
      <c r="H366" s="1" t="s">
        <v>418</v>
      </c>
      <c r="I366" s="1" t="s">
        <v>436</v>
      </c>
      <c r="J366" s="1" t="s">
        <v>437</v>
      </c>
      <c r="K366" s="1" t="s">
        <v>420</v>
      </c>
      <c r="M366" s="1" t="s">
        <v>38</v>
      </c>
      <c r="N366" s="1">
        <v>2.99</v>
      </c>
      <c r="O366" s="1" t="s">
        <v>421</v>
      </c>
    </row>
    <row r="367" spans="1:16" x14ac:dyDescent="0.35">
      <c r="A367" s="1" t="s">
        <v>32</v>
      </c>
      <c r="B367" s="1" t="s">
        <v>33</v>
      </c>
      <c r="C367" s="1">
        <v>2019</v>
      </c>
      <c r="D367" s="1">
        <v>2017</v>
      </c>
      <c r="E367" s="1">
        <v>2018</v>
      </c>
      <c r="F367" s="1" t="s">
        <v>35</v>
      </c>
      <c r="G367" s="1" t="s">
        <v>438</v>
      </c>
      <c r="H367" s="1" t="s">
        <v>439</v>
      </c>
      <c r="I367" s="1" t="s">
        <v>424</v>
      </c>
      <c r="J367" s="35" t="s">
        <v>440</v>
      </c>
      <c r="K367" s="1" t="s">
        <v>416</v>
      </c>
      <c r="M367" s="1" t="s">
        <v>38</v>
      </c>
      <c r="N367" s="1">
        <v>1300</v>
      </c>
      <c r="O367" s="1" t="s">
        <v>441</v>
      </c>
    </row>
    <row r="368" spans="1:16" x14ac:dyDescent="0.35">
      <c r="A368" s="1" t="s">
        <v>32</v>
      </c>
      <c r="B368" s="1" t="s">
        <v>33</v>
      </c>
      <c r="C368" s="1">
        <v>2019</v>
      </c>
      <c r="D368" s="1">
        <v>2017</v>
      </c>
      <c r="E368" s="1">
        <v>2018</v>
      </c>
      <c r="F368" s="1" t="s">
        <v>35</v>
      </c>
      <c r="G368" s="1" t="s">
        <v>438</v>
      </c>
      <c r="H368" s="1" t="s">
        <v>439</v>
      </c>
      <c r="I368" s="1" t="s">
        <v>424</v>
      </c>
      <c r="J368" s="1" t="s">
        <v>442</v>
      </c>
      <c r="K368" s="1" t="s">
        <v>416</v>
      </c>
      <c r="M368" s="1" t="s">
        <v>38</v>
      </c>
      <c r="N368" s="1">
        <v>1300</v>
      </c>
      <c r="O368" s="1" t="s">
        <v>444</v>
      </c>
    </row>
    <row r="369" spans="1:15" x14ac:dyDescent="0.35">
      <c r="A369" s="1" t="s">
        <v>32</v>
      </c>
      <c r="B369" s="1" t="s">
        <v>33</v>
      </c>
      <c r="C369" s="1">
        <v>2019</v>
      </c>
      <c r="D369" s="1">
        <v>2016</v>
      </c>
      <c r="E369" s="1">
        <v>2018</v>
      </c>
      <c r="F369" s="1" t="s">
        <v>35</v>
      </c>
      <c r="G369" s="1" t="s">
        <v>435</v>
      </c>
      <c r="H369" s="1" t="s">
        <v>448</v>
      </c>
      <c r="I369" s="1" t="s">
        <v>436</v>
      </c>
      <c r="J369" s="1" t="s">
        <v>38</v>
      </c>
      <c r="K369" s="1" t="s">
        <v>38</v>
      </c>
      <c r="M369" s="1" t="s">
        <v>38</v>
      </c>
      <c r="N369" s="1">
        <v>1.71</v>
      </c>
      <c r="O369" s="1" t="s">
        <v>421</v>
      </c>
    </row>
    <row r="370" spans="1:15" x14ac:dyDescent="0.35">
      <c r="A370" s="1" t="s">
        <v>32</v>
      </c>
      <c r="B370" s="1" t="s">
        <v>33</v>
      </c>
      <c r="C370" s="1">
        <v>2019</v>
      </c>
      <c r="D370" s="1">
        <v>2017</v>
      </c>
      <c r="E370" s="1">
        <v>2018</v>
      </c>
      <c r="F370" s="1" t="s">
        <v>35</v>
      </c>
      <c r="G370" s="1" t="s">
        <v>435</v>
      </c>
      <c r="H370" s="1" t="s">
        <v>448</v>
      </c>
      <c r="I370" s="1" t="s">
        <v>436</v>
      </c>
      <c r="J370" s="1" t="s">
        <v>38</v>
      </c>
      <c r="K370" s="1" t="s">
        <v>38</v>
      </c>
      <c r="M370" s="1" t="s">
        <v>38</v>
      </c>
      <c r="N370" s="1">
        <v>1.76</v>
      </c>
      <c r="O370" s="1" t="s">
        <v>421</v>
      </c>
    </row>
    <row r="371" spans="1:15" x14ac:dyDescent="0.35">
      <c r="A371" s="1" t="s">
        <v>32</v>
      </c>
      <c r="B371" s="1" t="s">
        <v>33</v>
      </c>
      <c r="C371" s="1">
        <v>2019</v>
      </c>
      <c r="D371" s="1">
        <v>2018</v>
      </c>
      <c r="E371" s="1">
        <v>2018</v>
      </c>
      <c r="F371" s="1" t="s">
        <v>35</v>
      </c>
      <c r="G371" s="1" t="s">
        <v>435</v>
      </c>
      <c r="H371" s="1" t="s">
        <v>448</v>
      </c>
      <c r="I371" s="1" t="s">
        <v>436</v>
      </c>
      <c r="J371" s="1" t="s">
        <v>38</v>
      </c>
      <c r="K371" s="1" t="s">
        <v>38</v>
      </c>
      <c r="M371" s="1" t="s">
        <v>38</v>
      </c>
      <c r="N371" s="1">
        <v>1.81</v>
      </c>
      <c r="O371" s="1" t="s">
        <v>421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59"/>
  <sheetViews>
    <sheetView workbookViewId="0">
      <selection activeCell="E20" sqref="E20"/>
    </sheetView>
  </sheetViews>
  <sheetFormatPr defaultColWidth="8.81640625" defaultRowHeight="14.5" x14ac:dyDescent="0.35"/>
  <cols>
    <col min="1" max="1" width="10.1796875" style="1" bestFit="1" customWidth="1"/>
    <col min="2" max="3" width="8.81640625" style="1"/>
    <col min="4" max="4" width="8.81640625" style="7"/>
    <col min="5" max="5" width="13.81640625" style="7" customWidth="1"/>
    <col min="6" max="6" width="14.7265625" style="7" customWidth="1"/>
    <col min="7" max="7" width="8.81640625" style="7"/>
    <col min="8" max="8" width="24.26953125" style="1" customWidth="1"/>
    <col min="9" max="16384" width="8.81640625" style="1"/>
  </cols>
  <sheetData>
    <row r="1" spans="1:11" x14ac:dyDescent="0.35">
      <c r="A1" s="5" t="s">
        <v>1</v>
      </c>
      <c r="B1" s="5" t="s">
        <v>14</v>
      </c>
      <c r="C1" s="5" t="s">
        <v>15</v>
      </c>
      <c r="D1" s="5" t="s">
        <v>135</v>
      </c>
      <c r="E1" s="5" t="s">
        <v>467</v>
      </c>
      <c r="F1" s="5" t="s">
        <v>468</v>
      </c>
      <c r="G1" s="5" t="s">
        <v>469</v>
      </c>
      <c r="H1" s="6" t="s">
        <v>31</v>
      </c>
    </row>
    <row r="2" spans="1:11" x14ac:dyDescent="0.35">
      <c r="A2" s="1" t="s">
        <v>32</v>
      </c>
      <c r="B2" s="1" t="s">
        <v>33</v>
      </c>
      <c r="C2" s="12">
        <v>1992</v>
      </c>
      <c r="D2" s="12">
        <v>1960</v>
      </c>
      <c r="E2" s="12">
        <v>24</v>
      </c>
      <c r="F2" s="12" t="s">
        <v>38</v>
      </c>
      <c r="G2" s="12" t="s">
        <v>470</v>
      </c>
      <c r="H2" s="13" t="s">
        <v>471</v>
      </c>
      <c r="I2" s="19"/>
      <c r="J2" s="19"/>
      <c r="K2" s="19"/>
    </row>
    <row r="3" spans="1:11" x14ac:dyDescent="0.35">
      <c r="A3" s="1" t="s">
        <v>32</v>
      </c>
      <c r="B3" s="1" t="s">
        <v>33</v>
      </c>
      <c r="C3" s="12">
        <v>1992</v>
      </c>
      <c r="D3" s="12">
        <v>1961</v>
      </c>
      <c r="E3" s="12">
        <v>25.4</v>
      </c>
      <c r="F3" s="12" t="s">
        <v>38</v>
      </c>
      <c r="G3" s="12" t="s">
        <v>470</v>
      </c>
      <c r="H3" s="13"/>
      <c r="I3" s="19"/>
      <c r="J3" s="19"/>
      <c r="K3" s="19"/>
    </row>
    <row r="4" spans="1:11" x14ac:dyDescent="0.35">
      <c r="A4" s="1" t="s">
        <v>32</v>
      </c>
      <c r="B4" s="1" t="s">
        <v>33</v>
      </c>
      <c r="C4" s="12">
        <v>1992</v>
      </c>
      <c r="D4" s="12">
        <v>1962</v>
      </c>
      <c r="E4" s="12">
        <v>26.2</v>
      </c>
      <c r="F4" s="12" t="s">
        <v>38</v>
      </c>
      <c r="G4" s="12" t="s">
        <v>470</v>
      </c>
      <c r="H4" s="13"/>
      <c r="I4" s="19"/>
      <c r="J4" s="19"/>
      <c r="K4" s="19"/>
    </row>
    <row r="5" spans="1:11" x14ac:dyDescent="0.35">
      <c r="A5" s="1" t="s">
        <v>32</v>
      </c>
      <c r="B5" s="1" t="s">
        <v>33</v>
      </c>
      <c r="C5" s="12">
        <v>1992</v>
      </c>
      <c r="D5" s="12">
        <v>1963</v>
      </c>
      <c r="E5" s="12">
        <v>28.2</v>
      </c>
      <c r="F5" s="12" t="s">
        <v>38</v>
      </c>
      <c r="G5" s="12" t="s">
        <v>470</v>
      </c>
      <c r="H5" s="13"/>
      <c r="I5" s="19"/>
      <c r="J5" s="19"/>
      <c r="K5" s="19"/>
    </row>
    <row r="6" spans="1:11" x14ac:dyDescent="0.35">
      <c r="A6" s="1" t="s">
        <v>32</v>
      </c>
      <c r="B6" s="1" t="s">
        <v>33</v>
      </c>
      <c r="C6" s="12">
        <v>1992</v>
      </c>
      <c r="D6" s="12">
        <v>1964</v>
      </c>
      <c r="E6" s="12">
        <v>27.2</v>
      </c>
      <c r="F6" s="12" t="s">
        <v>38</v>
      </c>
      <c r="G6" s="12" t="s">
        <v>470</v>
      </c>
      <c r="H6" s="13"/>
      <c r="I6" s="19"/>
      <c r="J6" s="19"/>
      <c r="K6" s="19"/>
    </row>
    <row r="7" spans="1:11" x14ac:dyDescent="0.35">
      <c r="A7" s="1" t="s">
        <v>32</v>
      </c>
      <c r="B7" s="1" t="s">
        <v>33</v>
      </c>
      <c r="C7" s="12">
        <v>1992</v>
      </c>
      <c r="D7" s="12">
        <v>1965</v>
      </c>
      <c r="E7" s="12">
        <v>22</v>
      </c>
      <c r="F7" s="12" t="s">
        <v>38</v>
      </c>
      <c r="G7" s="12" t="s">
        <v>470</v>
      </c>
      <c r="H7" s="13"/>
      <c r="I7" s="19"/>
      <c r="J7" s="19"/>
      <c r="K7" s="19"/>
    </row>
    <row r="8" spans="1:11" x14ac:dyDescent="0.35">
      <c r="A8" s="1" t="s">
        <v>32</v>
      </c>
      <c r="B8" s="1" t="s">
        <v>33</v>
      </c>
      <c r="C8" s="12">
        <v>1992</v>
      </c>
      <c r="D8" s="12">
        <v>1966</v>
      </c>
      <c r="E8" s="12">
        <v>23.1</v>
      </c>
      <c r="F8" s="12" t="s">
        <v>38</v>
      </c>
      <c r="G8" s="12" t="s">
        <v>470</v>
      </c>
      <c r="H8" s="13"/>
      <c r="I8" s="19"/>
      <c r="J8" s="19"/>
      <c r="K8" s="19"/>
    </row>
    <row r="9" spans="1:11" x14ac:dyDescent="0.35">
      <c r="A9" s="1" t="s">
        <v>32</v>
      </c>
      <c r="B9" s="1" t="s">
        <v>33</v>
      </c>
      <c r="C9" s="12">
        <v>1992</v>
      </c>
      <c r="D9" s="12">
        <v>1967</v>
      </c>
      <c r="E9" s="12">
        <v>20.8</v>
      </c>
      <c r="F9" s="12" t="s">
        <v>38</v>
      </c>
      <c r="G9" s="12" t="s">
        <v>470</v>
      </c>
      <c r="H9" s="13"/>
      <c r="I9" s="19"/>
      <c r="J9" s="19"/>
      <c r="K9" s="19"/>
    </row>
    <row r="10" spans="1:11" x14ac:dyDescent="0.35">
      <c r="A10" s="1" t="s">
        <v>32</v>
      </c>
      <c r="B10" s="1" t="s">
        <v>33</v>
      </c>
      <c r="C10" s="12">
        <v>1992</v>
      </c>
      <c r="D10" s="12">
        <v>1968</v>
      </c>
      <c r="E10" s="12">
        <v>23.2</v>
      </c>
      <c r="F10" s="12" t="s">
        <v>38</v>
      </c>
      <c r="G10" s="12" t="s">
        <v>470</v>
      </c>
      <c r="H10" s="13"/>
      <c r="I10" s="19"/>
      <c r="J10" s="19"/>
      <c r="K10" s="19"/>
    </row>
    <row r="11" spans="1:11" x14ac:dyDescent="0.35">
      <c r="A11" s="1" t="s">
        <v>32</v>
      </c>
      <c r="B11" s="1" t="s">
        <v>33</v>
      </c>
      <c r="C11" s="12">
        <v>1992</v>
      </c>
      <c r="D11" s="12">
        <v>1969</v>
      </c>
      <c r="E11" s="12">
        <v>24.8</v>
      </c>
      <c r="F11" s="12" t="s">
        <v>38</v>
      </c>
      <c r="G11" s="12" t="s">
        <v>470</v>
      </c>
      <c r="H11" s="13"/>
      <c r="I11" s="19"/>
      <c r="J11" s="19"/>
      <c r="K11" s="19"/>
    </row>
    <row r="12" spans="1:11" x14ac:dyDescent="0.35">
      <c r="A12" s="1" t="s">
        <v>32</v>
      </c>
      <c r="B12" s="1" t="s">
        <v>33</v>
      </c>
      <c r="C12" s="12">
        <v>1992</v>
      </c>
      <c r="D12" s="12">
        <v>1970</v>
      </c>
      <c r="E12" s="12">
        <v>23.1</v>
      </c>
      <c r="F12" s="12" t="s">
        <v>38</v>
      </c>
      <c r="G12" s="12" t="s">
        <v>470</v>
      </c>
      <c r="H12" s="13"/>
      <c r="I12" s="19"/>
      <c r="J12" s="19"/>
      <c r="K12" s="19"/>
    </row>
    <row r="13" spans="1:11" x14ac:dyDescent="0.35">
      <c r="A13" s="1" t="s">
        <v>32</v>
      </c>
      <c r="B13" s="1" t="s">
        <v>33</v>
      </c>
      <c r="C13" s="12">
        <v>1992</v>
      </c>
      <c r="D13" s="12">
        <v>1971</v>
      </c>
      <c r="E13" s="12">
        <v>22.1</v>
      </c>
      <c r="F13" s="12" t="s">
        <v>38</v>
      </c>
      <c r="G13" s="12" t="s">
        <v>470</v>
      </c>
      <c r="H13" s="13"/>
      <c r="I13" s="19"/>
      <c r="J13" s="19"/>
      <c r="K13" s="19"/>
    </row>
    <row r="14" spans="1:11" x14ac:dyDescent="0.35">
      <c r="A14" s="1" t="s">
        <v>32</v>
      </c>
      <c r="B14" s="1" t="s">
        <v>33</v>
      </c>
      <c r="C14" s="12">
        <v>1992</v>
      </c>
      <c r="D14" s="12">
        <v>1972</v>
      </c>
      <c r="E14" s="12">
        <v>20.6</v>
      </c>
      <c r="F14" s="12" t="s">
        <v>38</v>
      </c>
      <c r="G14" s="12" t="s">
        <v>470</v>
      </c>
      <c r="H14" s="13"/>
      <c r="I14" s="19"/>
      <c r="J14" s="19"/>
      <c r="K14" s="19"/>
    </row>
    <row r="15" spans="1:11" x14ac:dyDescent="0.35">
      <c r="A15" s="1" t="s">
        <v>32</v>
      </c>
      <c r="B15" s="1" t="s">
        <v>33</v>
      </c>
      <c r="C15" s="12">
        <v>1992</v>
      </c>
      <c r="D15" s="12">
        <v>1973</v>
      </c>
      <c r="E15" s="12">
        <v>21.5</v>
      </c>
      <c r="F15" s="12" t="s">
        <v>38</v>
      </c>
      <c r="G15" s="12" t="s">
        <v>470</v>
      </c>
      <c r="H15" s="13"/>
      <c r="I15" s="19"/>
      <c r="J15" s="19"/>
      <c r="K15" s="19"/>
    </row>
    <row r="16" spans="1:11" x14ac:dyDescent="0.35">
      <c r="A16" s="1" t="s">
        <v>32</v>
      </c>
      <c r="B16" s="1" t="s">
        <v>33</v>
      </c>
      <c r="C16" s="12">
        <v>1992</v>
      </c>
      <c r="D16" s="12">
        <v>1974</v>
      </c>
      <c r="E16" s="12">
        <v>25.3</v>
      </c>
      <c r="F16" s="12" t="s">
        <v>38</v>
      </c>
      <c r="G16" s="12" t="s">
        <v>470</v>
      </c>
      <c r="H16" s="13"/>
      <c r="I16" s="19"/>
      <c r="J16" s="19"/>
      <c r="K16" s="19"/>
    </row>
    <row r="17" spans="1:11" x14ac:dyDescent="0.35">
      <c r="A17" s="1" t="s">
        <v>32</v>
      </c>
      <c r="B17" s="1" t="s">
        <v>33</v>
      </c>
      <c r="C17" s="12">
        <v>1992</v>
      </c>
      <c r="D17" s="12">
        <v>1975</v>
      </c>
      <c r="E17" s="12">
        <v>20</v>
      </c>
      <c r="F17" s="12" t="s">
        <v>38</v>
      </c>
      <c r="G17" s="12" t="s">
        <v>470</v>
      </c>
      <c r="H17" s="13"/>
      <c r="I17" s="19"/>
      <c r="J17" s="19"/>
      <c r="K17" s="19"/>
    </row>
    <row r="18" spans="1:11" x14ac:dyDescent="0.35">
      <c r="A18" s="1" t="s">
        <v>32</v>
      </c>
      <c r="B18" s="1" t="s">
        <v>33</v>
      </c>
      <c r="C18" s="12">
        <v>1992</v>
      </c>
      <c r="D18" s="12">
        <v>1976</v>
      </c>
      <c r="E18" s="12">
        <v>22.7</v>
      </c>
      <c r="F18" s="12" t="s">
        <v>38</v>
      </c>
      <c r="G18" s="12" t="s">
        <v>470</v>
      </c>
      <c r="H18" s="13"/>
      <c r="I18" s="19"/>
      <c r="J18" s="19"/>
      <c r="K18" s="19"/>
    </row>
    <row r="19" spans="1:11" x14ac:dyDescent="0.35">
      <c r="A19" s="1" t="s">
        <v>32</v>
      </c>
      <c r="B19" s="1" t="s">
        <v>33</v>
      </c>
      <c r="C19" s="12">
        <v>1992</v>
      </c>
      <c r="D19" s="12">
        <v>1977</v>
      </c>
      <c r="E19" s="12">
        <v>33.299999999999997</v>
      </c>
      <c r="F19" s="12" t="s">
        <v>38</v>
      </c>
      <c r="G19" s="12" t="s">
        <v>470</v>
      </c>
      <c r="H19" s="13"/>
      <c r="I19" s="19"/>
      <c r="J19" s="19"/>
      <c r="K19" s="19"/>
    </row>
    <row r="20" spans="1:11" x14ac:dyDescent="0.35">
      <c r="A20" s="1" t="s">
        <v>32</v>
      </c>
      <c r="B20" s="1" t="s">
        <v>33</v>
      </c>
      <c r="C20" s="12">
        <v>1992</v>
      </c>
      <c r="D20" s="12">
        <v>1978</v>
      </c>
      <c r="E20" s="12">
        <v>28.6</v>
      </c>
      <c r="F20" s="12" t="s">
        <v>38</v>
      </c>
      <c r="G20" s="12" t="s">
        <v>470</v>
      </c>
      <c r="H20" s="13"/>
      <c r="I20" s="19"/>
      <c r="J20" s="19"/>
      <c r="K20" s="19"/>
    </row>
    <row r="21" spans="1:11" x14ac:dyDescent="0.35">
      <c r="A21" s="1" t="s">
        <v>32</v>
      </c>
      <c r="B21" s="1" t="s">
        <v>33</v>
      </c>
      <c r="C21" s="12">
        <v>1992</v>
      </c>
      <c r="D21" s="12">
        <v>1979</v>
      </c>
      <c r="E21" s="12">
        <v>27.6</v>
      </c>
      <c r="F21" s="12" t="s">
        <v>38</v>
      </c>
      <c r="G21" s="12" t="s">
        <v>470</v>
      </c>
      <c r="H21" s="13"/>
      <c r="I21" s="19"/>
      <c r="J21" s="19"/>
      <c r="K21" s="19"/>
    </row>
    <row r="22" spans="1:11" x14ac:dyDescent="0.35">
      <c r="A22" s="1" t="s">
        <v>32</v>
      </c>
      <c r="B22" s="1" t="s">
        <v>33</v>
      </c>
      <c r="C22" s="12">
        <v>1992</v>
      </c>
      <c r="D22" s="12">
        <v>1980</v>
      </c>
      <c r="E22" s="12">
        <v>28.5</v>
      </c>
      <c r="F22" s="12" t="s">
        <v>38</v>
      </c>
      <c r="G22" s="12" t="s">
        <v>470</v>
      </c>
      <c r="H22" s="13"/>
      <c r="I22" s="19"/>
      <c r="J22" s="19"/>
      <c r="K22" s="19"/>
    </row>
    <row r="23" spans="1:11" x14ac:dyDescent="0.35">
      <c r="A23" s="1" t="s">
        <v>32</v>
      </c>
      <c r="B23" s="1" t="s">
        <v>33</v>
      </c>
      <c r="C23" s="12">
        <v>1992</v>
      </c>
      <c r="D23" s="12">
        <v>1981</v>
      </c>
      <c r="E23" s="12">
        <v>28.9</v>
      </c>
      <c r="F23" s="12" t="s">
        <v>38</v>
      </c>
      <c r="G23" s="12" t="s">
        <v>470</v>
      </c>
      <c r="H23" s="13"/>
      <c r="I23" s="19"/>
      <c r="J23" s="19"/>
      <c r="K23" s="19"/>
    </row>
    <row r="24" spans="1:11" x14ac:dyDescent="0.35">
      <c r="A24" s="1" t="s">
        <v>32</v>
      </c>
      <c r="B24" s="1" t="s">
        <v>33</v>
      </c>
      <c r="C24" s="12">
        <v>1992</v>
      </c>
      <c r="D24" s="12">
        <v>1982</v>
      </c>
      <c r="E24" s="12">
        <v>27.7</v>
      </c>
      <c r="F24" s="12" t="s">
        <v>38</v>
      </c>
      <c r="G24" s="12" t="s">
        <v>470</v>
      </c>
      <c r="H24" s="13"/>
      <c r="I24" s="19"/>
      <c r="J24" s="19"/>
      <c r="K24" s="19"/>
    </row>
    <row r="25" spans="1:11" x14ac:dyDescent="0.35">
      <c r="A25" s="1" t="s">
        <v>32</v>
      </c>
      <c r="B25" s="1" t="s">
        <v>33</v>
      </c>
      <c r="C25" s="12">
        <v>1992</v>
      </c>
      <c r="D25" s="12">
        <v>1983</v>
      </c>
      <c r="E25" s="12">
        <v>29.4</v>
      </c>
      <c r="F25" s="12" t="s">
        <v>38</v>
      </c>
      <c r="G25" s="12" t="s">
        <v>470</v>
      </c>
      <c r="H25" s="13"/>
      <c r="I25" s="19"/>
      <c r="J25" s="19"/>
      <c r="K25" s="19"/>
    </row>
    <row r="26" spans="1:11" x14ac:dyDescent="0.35">
      <c r="A26" s="1" t="s">
        <v>32</v>
      </c>
      <c r="B26" s="1" t="s">
        <v>33</v>
      </c>
      <c r="C26" s="12">
        <v>1992</v>
      </c>
      <c r="D26" s="12">
        <v>1984</v>
      </c>
      <c r="E26" s="12">
        <v>28.6</v>
      </c>
      <c r="F26" s="12" t="s">
        <v>38</v>
      </c>
      <c r="G26" s="12" t="s">
        <v>470</v>
      </c>
      <c r="H26" s="13"/>
      <c r="I26" s="19"/>
      <c r="J26" s="19"/>
      <c r="K26" s="19"/>
    </row>
    <row r="27" spans="1:11" x14ac:dyDescent="0.35">
      <c r="A27" s="1" t="s">
        <v>32</v>
      </c>
      <c r="B27" s="1" t="s">
        <v>33</v>
      </c>
      <c r="C27" s="12">
        <v>1992</v>
      </c>
      <c r="D27" s="12">
        <v>1985</v>
      </c>
      <c r="E27" s="12">
        <v>28.9</v>
      </c>
      <c r="F27" s="12" t="s">
        <v>38</v>
      </c>
      <c r="G27" s="12" t="s">
        <v>470</v>
      </c>
      <c r="H27" s="13"/>
      <c r="I27" s="19"/>
      <c r="J27" s="19"/>
      <c r="K27" s="19"/>
    </row>
    <row r="28" spans="1:11" x14ac:dyDescent="0.35">
      <c r="A28" s="1" t="s">
        <v>32</v>
      </c>
      <c r="B28" s="1" t="s">
        <v>33</v>
      </c>
      <c r="C28" s="12">
        <v>1992</v>
      </c>
      <c r="D28" s="12">
        <v>1986</v>
      </c>
      <c r="E28" s="12">
        <v>29</v>
      </c>
      <c r="F28" s="12" t="s">
        <v>38</v>
      </c>
      <c r="G28" s="12" t="s">
        <v>470</v>
      </c>
      <c r="H28" s="13"/>
      <c r="I28" s="19"/>
      <c r="J28" s="19"/>
      <c r="K28" s="19"/>
    </row>
    <row r="29" spans="1:11" x14ac:dyDescent="0.35">
      <c r="A29" s="1" t="s">
        <v>32</v>
      </c>
      <c r="B29" s="1" t="s">
        <v>33</v>
      </c>
      <c r="C29" s="12">
        <v>1992</v>
      </c>
      <c r="D29" s="12">
        <v>1987</v>
      </c>
      <c r="E29" s="12">
        <v>28.6</v>
      </c>
      <c r="F29" s="12" t="s">
        <v>38</v>
      </c>
      <c r="G29" s="12" t="s">
        <v>470</v>
      </c>
      <c r="H29" s="13"/>
      <c r="I29" s="19"/>
      <c r="J29" s="19"/>
      <c r="K29" s="19"/>
    </row>
    <row r="30" spans="1:11" x14ac:dyDescent="0.35">
      <c r="A30" s="1" t="s">
        <v>32</v>
      </c>
      <c r="B30" s="1" t="s">
        <v>33</v>
      </c>
      <c r="C30" s="12">
        <v>1992</v>
      </c>
      <c r="D30" s="12">
        <v>1988</v>
      </c>
      <c r="E30" s="12">
        <v>28.5</v>
      </c>
      <c r="F30" s="12" t="s">
        <v>38</v>
      </c>
      <c r="G30" s="12" t="s">
        <v>470</v>
      </c>
      <c r="H30" s="13"/>
      <c r="I30" s="19"/>
      <c r="J30" s="19"/>
      <c r="K30" s="19"/>
    </row>
    <row r="31" spans="1:11" x14ac:dyDescent="0.35">
      <c r="A31" s="1" t="s">
        <v>32</v>
      </c>
      <c r="B31" s="1" t="s">
        <v>33</v>
      </c>
      <c r="C31" s="12">
        <v>1992</v>
      </c>
      <c r="D31" s="12">
        <v>1989</v>
      </c>
      <c r="E31" s="12">
        <v>28.7</v>
      </c>
      <c r="F31" s="12" t="s">
        <v>38</v>
      </c>
      <c r="G31" s="12" t="s">
        <v>470</v>
      </c>
      <c r="H31" s="13"/>
      <c r="I31" s="19"/>
      <c r="J31" s="19"/>
      <c r="K31" s="19"/>
    </row>
    <row r="32" spans="1:11" x14ac:dyDescent="0.35">
      <c r="A32" s="1" t="s">
        <v>32</v>
      </c>
      <c r="B32" s="1" t="s">
        <v>33</v>
      </c>
      <c r="C32" s="12">
        <v>1992</v>
      </c>
      <c r="D32" s="12">
        <v>1990</v>
      </c>
      <c r="E32" s="12">
        <v>28.7</v>
      </c>
      <c r="F32" s="12" t="s">
        <v>38</v>
      </c>
      <c r="G32" s="12" t="s">
        <v>470</v>
      </c>
      <c r="H32" s="13"/>
      <c r="I32" s="19"/>
      <c r="J32" s="19"/>
      <c r="K32" s="19"/>
    </row>
    <row r="33" spans="1:8" x14ac:dyDescent="0.35">
      <c r="A33" s="1" t="s">
        <v>32</v>
      </c>
      <c r="B33" s="1" t="s">
        <v>33</v>
      </c>
      <c r="C33" s="7">
        <v>2002</v>
      </c>
      <c r="D33" s="7">
        <v>1999</v>
      </c>
      <c r="E33" s="7">
        <v>29.9</v>
      </c>
      <c r="F33" s="7">
        <v>21.2</v>
      </c>
      <c r="G33" s="7" t="s">
        <v>472</v>
      </c>
      <c r="H33" s="1" t="s">
        <v>473</v>
      </c>
    </row>
    <row r="34" spans="1:8" x14ac:dyDescent="0.35">
      <c r="A34" s="1" t="s">
        <v>32</v>
      </c>
      <c r="B34" s="1" t="s">
        <v>33</v>
      </c>
      <c r="C34" s="7">
        <v>2002</v>
      </c>
      <c r="D34" s="7">
        <v>2000</v>
      </c>
      <c r="E34" s="7">
        <v>31.9</v>
      </c>
      <c r="F34" s="7">
        <v>22.2</v>
      </c>
      <c r="G34" s="7" t="s">
        <v>472</v>
      </c>
      <c r="H34" s="1" t="s">
        <v>473</v>
      </c>
    </row>
    <row r="35" spans="1:8" x14ac:dyDescent="0.35">
      <c r="A35" s="1" t="s">
        <v>32</v>
      </c>
      <c r="B35" s="1" t="s">
        <v>33</v>
      </c>
      <c r="C35" s="7">
        <v>2002</v>
      </c>
      <c r="D35" s="7">
        <v>2001</v>
      </c>
      <c r="E35" s="7">
        <v>30.2</v>
      </c>
      <c r="F35" s="7">
        <v>20.399999999999999</v>
      </c>
      <c r="G35" s="7" t="s">
        <v>472</v>
      </c>
      <c r="H35" s="1" t="s">
        <v>473</v>
      </c>
    </row>
    <row r="36" spans="1:8" x14ac:dyDescent="0.35">
      <c r="A36" s="1" t="s">
        <v>32</v>
      </c>
      <c r="B36" s="1" t="s">
        <v>33</v>
      </c>
      <c r="C36" s="7">
        <v>2005</v>
      </c>
      <c r="D36" s="7">
        <v>2002</v>
      </c>
      <c r="E36" s="7">
        <v>31.1</v>
      </c>
      <c r="F36" s="7">
        <v>22.2</v>
      </c>
      <c r="G36" s="7" t="s">
        <v>472</v>
      </c>
    </row>
    <row r="37" spans="1:8" x14ac:dyDescent="0.35">
      <c r="A37" s="1" t="s">
        <v>32</v>
      </c>
      <c r="B37" s="1" t="s">
        <v>33</v>
      </c>
      <c r="C37" s="7">
        <v>2005</v>
      </c>
      <c r="D37" s="7">
        <v>2003</v>
      </c>
      <c r="E37" s="7">
        <v>37.9</v>
      </c>
      <c r="F37" s="7">
        <v>26.4</v>
      </c>
      <c r="G37" s="7" t="s">
        <v>472</v>
      </c>
    </row>
    <row r="38" spans="1:8" x14ac:dyDescent="0.35">
      <c r="A38" s="1" t="s">
        <v>32</v>
      </c>
      <c r="B38" s="1" t="s">
        <v>33</v>
      </c>
      <c r="C38" s="7">
        <v>2005</v>
      </c>
      <c r="D38" s="7">
        <v>2004</v>
      </c>
      <c r="E38" s="7">
        <v>33.700000000000003</v>
      </c>
      <c r="F38" s="7">
        <v>22.5</v>
      </c>
      <c r="G38" s="7" t="s">
        <v>472</v>
      </c>
    </row>
    <row r="39" spans="1:8" x14ac:dyDescent="0.35">
      <c r="A39" s="1" t="s">
        <v>32</v>
      </c>
      <c r="B39" s="1" t="s">
        <v>33</v>
      </c>
      <c r="C39" s="7">
        <v>2008</v>
      </c>
      <c r="D39" s="7">
        <v>2005</v>
      </c>
      <c r="E39" s="7">
        <v>32.9</v>
      </c>
      <c r="F39" s="7">
        <v>27.8</v>
      </c>
      <c r="G39" s="7" t="s">
        <v>472</v>
      </c>
    </row>
    <row r="40" spans="1:8" x14ac:dyDescent="0.35">
      <c r="A40" s="1" t="s">
        <v>32</v>
      </c>
      <c r="B40" s="1" t="s">
        <v>33</v>
      </c>
      <c r="C40" s="7">
        <v>2008</v>
      </c>
      <c r="D40" s="7">
        <v>2006</v>
      </c>
      <c r="E40" s="7">
        <v>34.9</v>
      </c>
      <c r="F40" s="7">
        <v>29.4</v>
      </c>
      <c r="G40" s="7" t="s">
        <v>472</v>
      </c>
    </row>
    <row r="41" spans="1:8" x14ac:dyDescent="0.35">
      <c r="A41" s="1" t="s">
        <v>32</v>
      </c>
      <c r="B41" s="1" t="s">
        <v>33</v>
      </c>
      <c r="C41" s="7">
        <v>2008</v>
      </c>
      <c r="D41" s="7">
        <v>2007</v>
      </c>
      <c r="E41" s="7">
        <v>37.4</v>
      </c>
      <c r="F41" s="7">
        <v>29.2</v>
      </c>
      <c r="G41" s="7" t="s">
        <v>472</v>
      </c>
    </row>
    <row r="42" spans="1:8" x14ac:dyDescent="0.35">
      <c r="A42" s="1" t="s">
        <v>32</v>
      </c>
      <c r="B42" s="1" t="s">
        <v>33</v>
      </c>
      <c r="C42" s="7">
        <v>2012</v>
      </c>
      <c r="D42" s="7">
        <v>2005</v>
      </c>
      <c r="E42" s="7">
        <v>32.9</v>
      </c>
      <c r="F42" s="7">
        <v>27.8</v>
      </c>
      <c r="G42" s="7" t="s">
        <v>472</v>
      </c>
    </row>
    <row r="43" spans="1:8" x14ac:dyDescent="0.35">
      <c r="A43" s="1" t="s">
        <v>32</v>
      </c>
      <c r="B43" s="1" t="s">
        <v>33</v>
      </c>
      <c r="C43" s="7">
        <v>2012</v>
      </c>
      <c r="D43" s="7">
        <v>2006</v>
      </c>
      <c r="E43" s="7">
        <v>34.9</v>
      </c>
      <c r="F43" s="7">
        <v>29.4</v>
      </c>
      <c r="G43" s="7" t="s">
        <v>472</v>
      </c>
    </row>
    <row r="44" spans="1:8" x14ac:dyDescent="0.35">
      <c r="A44" s="1" t="s">
        <v>32</v>
      </c>
      <c r="B44" s="1" t="s">
        <v>33</v>
      </c>
      <c r="C44" s="7">
        <v>2012</v>
      </c>
      <c r="D44" s="7">
        <v>2007</v>
      </c>
      <c r="E44" s="7">
        <v>37.4</v>
      </c>
      <c r="F44" s="7">
        <v>29.2</v>
      </c>
      <c r="G44" s="7" t="s">
        <v>472</v>
      </c>
    </row>
    <row r="45" spans="1:8" x14ac:dyDescent="0.35">
      <c r="A45" s="1" t="s">
        <v>32</v>
      </c>
      <c r="B45" s="1" t="s">
        <v>33</v>
      </c>
      <c r="C45" s="7">
        <v>2012</v>
      </c>
      <c r="D45" s="7">
        <v>2008</v>
      </c>
      <c r="E45" s="7">
        <v>36.6</v>
      </c>
      <c r="F45" s="7">
        <v>28.4</v>
      </c>
      <c r="G45" s="7" t="s">
        <v>472</v>
      </c>
    </row>
    <row r="46" spans="1:8" x14ac:dyDescent="0.35">
      <c r="A46" s="1" t="s">
        <v>32</v>
      </c>
      <c r="B46" s="1" t="s">
        <v>33</v>
      </c>
      <c r="C46" s="7">
        <v>2012</v>
      </c>
      <c r="D46" s="7">
        <v>2009</v>
      </c>
      <c r="E46" s="7">
        <v>40</v>
      </c>
      <c r="F46" s="7">
        <v>32</v>
      </c>
      <c r="G46" s="7" t="s">
        <v>472</v>
      </c>
    </row>
    <row r="47" spans="1:8" x14ac:dyDescent="0.35">
      <c r="A47" s="1" t="s">
        <v>32</v>
      </c>
      <c r="B47" s="1" t="s">
        <v>33</v>
      </c>
      <c r="C47" s="7">
        <v>2012</v>
      </c>
      <c r="D47" s="7">
        <v>2010</v>
      </c>
      <c r="E47" s="7">
        <v>42.6</v>
      </c>
      <c r="F47" s="7">
        <v>34</v>
      </c>
      <c r="G47" s="7" t="s">
        <v>472</v>
      </c>
    </row>
    <row r="48" spans="1:8" x14ac:dyDescent="0.35">
      <c r="A48" s="1" t="s">
        <v>32</v>
      </c>
      <c r="B48" s="1" t="s">
        <v>33</v>
      </c>
      <c r="C48" s="7">
        <v>2012</v>
      </c>
      <c r="D48" s="7">
        <v>2011</v>
      </c>
      <c r="E48" s="7">
        <v>47.9</v>
      </c>
      <c r="F48" s="7">
        <v>38.299999999999997</v>
      </c>
      <c r="G48" s="7" t="s">
        <v>472</v>
      </c>
    </row>
    <row r="49" spans="1:8" x14ac:dyDescent="0.35">
      <c r="A49" s="1" t="s">
        <v>32</v>
      </c>
      <c r="B49" s="1" t="s">
        <v>33</v>
      </c>
      <c r="C49" s="1">
        <v>2013</v>
      </c>
      <c r="D49" s="7">
        <v>2012</v>
      </c>
      <c r="E49" s="7">
        <v>43.8</v>
      </c>
      <c r="F49" s="7">
        <v>35.1</v>
      </c>
      <c r="G49" s="7" t="s">
        <v>472</v>
      </c>
      <c r="H49" s="24" t="s">
        <v>474</v>
      </c>
    </row>
    <row r="50" spans="1:8" x14ac:dyDescent="0.35">
      <c r="A50" s="1" t="s">
        <v>32</v>
      </c>
      <c r="B50" s="1" t="s">
        <v>33</v>
      </c>
      <c r="C50" s="7">
        <v>2017</v>
      </c>
      <c r="D50" s="7">
        <v>2012</v>
      </c>
      <c r="E50" s="7">
        <v>44.2</v>
      </c>
      <c r="F50" s="7">
        <v>35.4</v>
      </c>
      <c r="G50" s="7" t="s">
        <v>472</v>
      </c>
    </row>
    <row r="51" spans="1:8" x14ac:dyDescent="0.35">
      <c r="A51" s="1" t="s">
        <v>32</v>
      </c>
      <c r="B51" s="1" t="s">
        <v>33</v>
      </c>
      <c r="C51" s="7">
        <v>2017</v>
      </c>
      <c r="D51" s="7">
        <v>2013</v>
      </c>
      <c r="E51" s="7">
        <v>40.200000000000003</v>
      </c>
      <c r="F51" s="7">
        <v>32.200000000000003</v>
      </c>
      <c r="G51" s="7" t="s">
        <v>472</v>
      </c>
    </row>
    <row r="52" spans="1:8" x14ac:dyDescent="0.35">
      <c r="A52" s="1" t="s">
        <v>32</v>
      </c>
      <c r="B52" s="1" t="s">
        <v>33</v>
      </c>
      <c r="C52" s="7">
        <v>2017</v>
      </c>
      <c r="D52" s="7">
        <v>2014</v>
      </c>
      <c r="E52" s="7">
        <v>43.3</v>
      </c>
      <c r="F52" s="7">
        <v>34.6</v>
      </c>
      <c r="G52" s="7" t="s">
        <v>472</v>
      </c>
    </row>
    <row r="53" spans="1:8" x14ac:dyDescent="0.35">
      <c r="A53" s="1" t="s">
        <v>32</v>
      </c>
      <c r="B53" s="1" t="s">
        <v>33</v>
      </c>
      <c r="C53" s="7">
        <v>2017</v>
      </c>
      <c r="D53" s="7">
        <v>2015</v>
      </c>
      <c r="E53" s="7">
        <v>45.6</v>
      </c>
      <c r="F53" s="7">
        <v>36.5</v>
      </c>
      <c r="G53" s="7" t="s">
        <v>472</v>
      </c>
    </row>
    <row r="54" spans="1:8" x14ac:dyDescent="0.35">
      <c r="A54" s="1" t="s">
        <v>32</v>
      </c>
      <c r="B54" s="1" t="s">
        <v>33</v>
      </c>
      <c r="C54" s="7">
        <v>2017</v>
      </c>
      <c r="D54" s="7">
        <v>2016</v>
      </c>
      <c r="E54" s="7">
        <v>45.5</v>
      </c>
      <c r="F54" s="7">
        <v>36.4</v>
      </c>
      <c r="G54" s="7" t="s">
        <v>472</v>
      </c>
    </row>
    <row r="55" spans="1:8" x14ac:dyDescent="0.35">
      <c r="A55" s="1" t="s">
        <v>32</v>
      </c>
      <c r="B55" s="1" t="s">
        <v>33</v>
      </c>
      <c r="C55" s="7">
        <v>2019</v>
      </c>
      <c r="D55" s="7">
        <v>2014</v>
      </c>
      <c r="E55" s="7">
        <v>43.3</v>
      </c>
      <c r="F55" s="7">
        <v>34.6</v>
      </c>
      <c r="G55" s="7" t="s">
        <v>472</v>
      </c>
    </row>
    <row r="56" spans="1:8" x14ac:dyDescent="0.35">
      <c r="A56" s="1" t="s">
        <v>32</v>
      </c>
      <c r="B56" s="1" t="s">
        <v>33</v>
      </c>
      <c r="C56" s="7">
        <v>2019</v>
      </c>
      <c r="D56" s="7">
        <v>2015</v>
      </c>
      <c r="E56" s="7">
        <v>45.6</v>
      </c>
      <c r="F56" s="7">
        <v>36.5</v>
      </c>
      <c r="G56" s="7" t="s">
        <v>472</v>
      </c>
    </row>
    <row r="57" spans="1:8" x14ac:dyDescent="0.35">
      <c r="A57" s="1" t="s">
        <v>32</v>
      </c>
      <c r="B57" s="1" t="s">
        <v>33</v>
      </c>
      <c r="C57" s="7">
        <v>2019</v>
      </c>
      <c r="D57" s="7">
        <v>2016</v>
      </c>
      <c r="E57" s="7">
        <v>45.6</v>
      </c>
      <c r="F57" s="7">
        <v>36.4</v>
      </c>
      <c r="G57" s="7" t="s">
        <v>472</v>
      </c>
    </row>
    <row r="58" spans="1:8" x14ac:dyDescent="0.35">
      <c r="A58" s="1" t="s">
        <v>32</v>
      </c>
      <c r="B58" s="1" t="s">
        <v>33</v>
      </c>
      <c r="C58" s="7">
        <v>2019</v>
      </c>
      <c r="D58" s="7">
        <v>2017</v>
      </c>
      <c r="E58" s="7">
        <v>48.7</v>
      </c>
      <c r="F58" s="7">
        <v>38.9</v>
      </c>
      <c r="G58" s="7" t="s">
        <v>472</v>
      </c>
    </row>
    <row r="59" spans="1:8" x14ac:dyDescent="0.35">
      <c r="A59" s="1" t="s">
        <v>32</v>
      </c>
      <c r="B59" s="1" t="s">
        <v>33</v>
      </c>
      <c r="C59" s="7">
        <v>2019</v>
      </c>
      <c r="D59" s="7">
        <v>2018</v>
      </c>
      <c r="E59" s="7">
        <v>51.7</v>
      </c>
      <c r="F59" s="7">
        <v>41.3</v>
      </c>
      <c r="G59" s="7" t="s">
        <v>472</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N143"/>
  <sheetViews>
    <sheetView topLeftCell="C1" workbookViewId="0">
      <pane ySplit="1" topLeftCell="A2" activePane="bottomLeft" state="frozen"/>
      <selection pane="bottomLeft" activeCell="L3" sqref="L3"/>
    </sheetView>
  </sheetViews>
  <sheetFormatPr defaultColWidth="8.81640625" defaultRowHeight="14.5" x14ac:dyDescent="0.35"/>
  <cols>
    <col min="1" max="1" width="10.1796875" style="1" bestFit="1" customWidth="1"/>
    <col min="2" max="2" width="30.54296875" style="1" bestFit="1" customWidth="1"/>
    <col min="3" max="4" width="8.81640625" style="1"/>
    <col min="5" max="5" width="32" style="24" bestFit="1" customWidth="1"/>
    <col min="6" max="6" width="14.7265625" style="24" customWidth="1"/>
    <col min="7" max="7" width="8.81640625" style="7"/>
    <col min="8" max="8" width="14.7265625" style="17" bestFit="1" customWidth="1"/>
    <col min="9" max="10" width="8.81640625" style="1"/>
    <col min="11" max="12" width="8.81640625" style="7"/>
    <col min="13" max="14" width="11.1796875" style="1" bestFit="1" customWidth="1"/>
    <col min="15" max="16384" width="8.81640625" style="1"/>
  </cols>
  <sheetData>
    <row r="1" spans="1:14" x14ac:dyDescent="0.35">
      <c r="A1" s="5" t="s">
        <v>1</v>
      </c>
      <c r="B1" s="5" t="s">
        <v>177</v>
      </c>
      <c r="C1" s="5" t="s">
        <v>15</v>
      </c>
      <c r="D1" s="5" t="s">
        <v>16</v>
      </c>
      <c r="E1" s="5" t="s">
        <v>320</v>
      </c>
      <c r="F1" s="5" t="s">
        <v>475</v>
      </c>
      <c r="G1" s="5" t="s">
        <v>476</v>
      </c>
      <c r="H1" s="16" t="s">
        <v>477</v>
      </c>
      <c r="I1" s="6" t="s">
        <v>478</v>
      </c>
      <c r="J1" s="6" t="s">
        <v>479</v>
      </c>
      <c r="K1" s="5" t="s">
        <v>480</v>
      </c>
      <c r="L1" s="5" t="s">
        <v>481</v>
      </c>
      <c r="M1" s="6" t="s">
        <v>180</v>
      </c>
    </row>
    <row r="2" spans="1:14" x14ac:dyDescent="0.35">
      <c r="A2" s="1" t="s">
        <v>32</v>
      </c>
      <c r="B2" s="1" t="s">
        <v>33</v>
      </c>
      <c r="C2" s="7">
        <v>1992</v>
      </c>
      <c r="D2" s="7" t="s">
        <v>35</v>
      </c>
      <c r="E2" s="24" t="s">
        <v>482</v>
      </c>
      <c r="F2" s="24" t="s">
        <v>483</v>
      </c>
      <c r="G2" s="7">
        <v>1988</v>
      </c>
      <c r="H2" s="17">
        <v>310951000</v>
      </c>
      <c r="I2" s="1">
        <v>197817</v>
      </c>
      <c r="J2" s="1" t="s">
        <v>470</v>
      </c>
      <c r="K2" s="7">
        <f>ROUND((H2/1000000/365)/demand!$G$252*100,2)</f>
        <v>10.08</v>
      </c>
      <c r="L2" s="25">
        <f>ROUND(I2/revCollect!$E$15*100,2)</f>
        <v>3.83</v>
      </c>
      <c r="M2" s="1" t="s">
        <v>484</v>
      </c>
      <c r="N2" s="37"/>
    </row>
    <row r="3" spans="1:14" x14ac:dyDescent="0.35">
      <c r="A3" s="1" t="s">
        <v>32</v>
      </c>
      <c r="B3" s="1" t="s">
        <v>33</v>
      </c>
      <c r="C3" s="7">
        <v>1992</v>
      </c>
      <c r="D3" s="7" t="s">
        <v>35</v>
      </c>
      <c r="E3" s="24" t="s">
        <v>482</v>
      </c>
      <c r="F3" s="24" t="s">
        <v>483</v>
      </c>
      <c r="G3" s="7">
        <v>1989</v>
      </c>
      <c r="H3" s="17">
        <v>326353000</v>
      </c>
      <c r="I3" s="1">
        <v>209788</v>
      </c>
      <c r="J3" s="1" t="s">
        <v>470</v>
      </c>
      <c r="K3" s="7">
        <f>ROUND((H3/1000000/365)/demand!$G$253*100,2)</f>
        <v>10.77</v>
      </c>
      <c r="L3" s="25">
        <v>4.12</v>
      </c>
    </row>
    <row r="4" spans="1:14" x14ac:dyDescent="0.35">
      <c r="A4" s="1" t="s">
        <v>32</v>
      </c>
      <c r="B4" s="1" t="s">
        <v>33</v>
      </c>
      <c r="C4" s="7">
        <v>1992</v>
      </c>
      <c r="D4" s="7" t="s">
        <v>35</v>
      </c>
      <c r="E4" s="24" t="s">
        <v>482</v>
      </c>
      <c r="F4" s="24" t="s">
        <v>483</v>
      </c>
      <c r="G4" s="7">
        <v>1990</v>
      </c>
      <c r="H4" s="17">
        <v>220487000</v>
      </c>
      <c r="I4" s="1">
        <v>163867</v>
      </c>
      <c r="J4" s="1" t="s">
        <v>470</v>
      </c>
      <c r="K4" s="7">
        <f>ROUND((H4/1000000/365)/demand!$G$254*100,2)</f>
        <v>7.1</v>
      </c>
      <c r="L4" s="25">
        <v>2.77</v>
      </c>
    </row>
    <row r="5" spans="1:14" x14ac:dyDescent="0.35">
      <c r="A5" s="1" t="s">
        <v>32</v>
      </c>
      <c r="B5" s="1" t="s">
        <v>33</v>
      </c>
      <c r="C5" s="7">
        <v>1992</v>
      </c>
      <c r="D5" s="7" t="s">
        <v>35</v>
      </c>
      <c r="E5" s="24" t="s">
        <v>485</v>
      </c>
      <c r="F5" s="24" t="s">
        <v>483</v>
      </c>
      <c r="G5" s="7">
        <v>1988</v>
      </c>
      <c r="H5" s="17">
        <v>159424000</v>
      </c>
      <c r="I5" s="1">
        <v>134870</v>
      </c>
      <c r="J5" s="1" t="s">
        <v>470</v>
      </c>
      <c r="K5" s="7">
        <f>ROUND((H5/1000000/365)/demand!$G$252*100,2)</f>
        <v>5.17</v>
      </c>
      <c r="L5" s="25">
        <v>2.61</v>
      </c>
    </row>
    <row r="6" spans="1:14" x14ac:dyDescent="0.35">
      <c r="A6" s="1" t="s">
        <v>32</v>
      </c>
      <c r="B6" s="1" t="s">
        <v>33</v>
      </c>
      <c r="C6" s="7">
        <v>1992</v>
      </c>
      <c r="D6" s="7" t="s">
        <v>35</v>
      </c>
      <c r="E6" s="24" t="s">
        <v>485</v>
      </c>
      <c r="F6" s="24" t="s">
        <v>483</v>
      </c>
      <c r="G6" s="7">
        <v>1989</v>
      </c>
      <c r="H6" s="17">
        <v>139744000</v>
      </c>
      <c r="I6" s="1">
        <v>117800</v>
      </c>
      <c r="J6" s="1" t="s">
        <v>470</v>
      </c>
      <c r="K6" s="7">
        <f>ROUND((H6/1000000/365)/demand!$G$253*100,2)</f>
        <v>4.6100000000000003</v>
      </c>
      <c r="L6" s="25">
        <v>2.3199999999999998</v>
      </c>
    </row>
    <row r="7" spans="1:14" x14ac:dyDescent="0.35">
      <c r="A7" s="1" t="s">
        <v>32</v>
      </c>
      <c r="B7" s="1" t="s">
        <v>33</v>
      </c>
      <c r="C7" s="7">
        <v>1992</v>
      </c>
      <c r="D7" s="7" t="s">
        <v>35</v>
      </c>
      <c r="E7" s="24" t="s">
        <v>485</v>
      </c>
      <c r="F7" s="24" t="s">
        <v>483</v>
      </c>
      <c r="G7" s="7">
        <v>1990</v>
      </c>
      <c r="H7" s="17">
        <v>148808000</v>
      </c>
      <c r="I7" s="1">
        <v>141225</v>
      </c>
      <c r="J7" s="1" t="s">
        <v>470</v>
      </c>
      <c r="K7" s="7">
        <f>ROUND((H7/1000000/365)/demand!$G$254*100,2)</f>
        <v>4.79</v>
      </c>
      <c r="L7" s="25">
        <v>2.39</v>
      </c>
    </row>
    <row r="8" spans="1:14" x14ac:dyDescent="0.35">
      <c r="A8" s="1" t="s">
        <v>32</v>
      </c>
      <c r="B8" s="1" t="s">
        <v>33</v>
      </c>
      <c r="C8" s="7">
        <v>1992</v>
      </c>
      <c r="D8" s="7" t="s">
        <v>35</v>
      </c>
      <c r="E8" s="24" t="s">
        <v>486</v>
      </c>
      <c r="F8" s="24" t="s">
        <v>487</v>
      </c>
      <c r="G8" s="7">
        <v>1988</v>
      </c>
      <c r="H8" s="17">
        <v>52342000</v>
      </c>
      <c r="I8" s="1">
        <v>56490</v>
      </c>
      <c r="J8" s="1" t="s">
        <v>470</v>
      </c>
      <c r="K8" s="7">
        <f>ROUND((H8/1000000/365)/demand!$G$252*100,2)</f>
        <v>1.7</v>
      </c>
      <c r="L8" s="25">
        <v>1.0900000000000001</v>
      </c>
    </row>
    <row r="9" spans="1:14" x14ac:dyDescent="0.35">
      <c r="A9" s="1" t="s">
        <v>32</v>
      </c>
      <c r="B9" s="1" t="s">
        <v>33</v>
      </c>
      <c r="C9" s="7">
        <v>1992</v>
      </c>
      <c r="D9" s="7" t="s">
        <v>35</v>
      </c>
      <c r="E9" s="24" t="s">
        <v>486</v>
      </c>
      <c r="F9" s="24" t="s">
        <v>487</v>
      </c>
      <c r="G9" s="7">
        <v>1989</v>
      </c>
      <c r="H9" s="17">
        <v>57188000</v>
      </c>
      <c r="I9" s="1">
        <v>61576</v>
      </c>
      <c r="J9" s="1" t="s">
        <v>470</v>
      </c>
      <c r="K9" s="7">
        <f>ROUND((H9/1000000/365)/demand!$G$253*100,2)</f>
        <v>1.89</v>
      </c>
      <c r="L9" s="25">
        <v>1.21</v>
      </c>
    </row>
    <row r="10" spans="1:14" x14ac:dyDescent="0.35">
      <c r="A10" s="1" t="s">
        <v>32</v>
      </c>
      <c r="B10" s="1" t="s">
        <v>33</v>
      </c>
      <c r="C10" s="7">
        <v>1992</v>
      </c>
      <c r="D10" s="7" t="s">
        <v>35</v>
      </c>
      <c r="E10" s="24" t="s">
        <v>486</v>
      </c>
      <c r="F10" s="24" t="s">
        <v>487</v>
      </c>
      <c r="G10" s="7">
        <v>1990</v>
      </c>
      <c r="H10" s="17">
        <v>56911000</v>
      </c>
      <c r="I10" s="1">
        <v>71184</v>
      </c>
      <c r="J10" s="1" t="s">
        <v>470</v>
      </c>
      <c r="K10" s="7">
        <f>ROUND((H10/1000000/365)/demand!$G$254*100,2)</f>
        <v>1.83</v>
      </c>
      <c r="L10" s="25">
        <v>1.2</v>
      </c>
    </row>
    <row r="11" spans="1:14" x14ac:dyDescent="0.35">
      <c r="A11" s="1" t="s">
        <v>32</v>
      </c>
      <c r="B11" s="1" t="s">
        <v>33</v>
      </c>
      <c r="C11" s="7">
        <v>1992</v>
      </c>
      <c r="D11" s="7" t="s">
        <v>35</v>
      </c>
      <c r="E11" s="24" t="s">
        <v>488</v>
      </c>
      <c r="F11" s="24" t="s">
        <v>329</v>
      </c>
      <c r="G11" s="7">
        <v>1988</v>
      </c>
      <c r="H11" s="17">
        <v>68719000</v>
      </c>
      <c r="I11" s="1">
        <v>51570</v>
      </c>
      <c r="J11" s="1" t="s">
        <v>470</v>
      </c>
      <c r="K11" s="7">
        <f>ROUND((H11/1000000/365)/demand!$G$252*100,2)</f>
        <v>2.23</v>
      </c>
      <c r="L11" s="25">
        <v>1</v>
      </c>
    </row>
    <row r="12" spans="1:14" x14ac:dyDescent="0.35">
      <c r="A12" s="1" t="s">
        <v>32</v>
      </c>
      <c r="B12" s="1" t="s">
        <v>33</v>
      </c>
      <c r="C12" s="7">
        <v>1992</v>
      </c>
      <c r="D12" s="7" t="s">
        <v>35</v>
      </c>
      <c r="E12" s="24" t="s">
        <v>488</v>
      </c>
      <c r="F12" s="24" t="s">
        <v>329</v>
      </c>
      <c r="G12" s="7">
        <v>1989</v>
      </c>
      <c r="H12" s="17">
        <v>80537000</v>
      </c>
      <c r="I12" s="1">
        <v>61347</v>
      </c>
      <c r="J12" s="1" t="s">
        <v>470</v>
      </c>
      <c r="K12" s="7">
        <f>ROUND((H12/1000000/365)/demand!$G$253*100,2)</f>
        <v>2.66</v>
      </c>
      <c r="L12" s="25">
        <v>1.21</v>
      </c>
    </row>
    <row r="13" spans="1:14" x14ac:dyDescent="0.35">
      <c r="A13" s="1" t="s">
        <v>32</v>
      </c>
      <c r="B13" s="1" t="s">
        <v>33</v>
      </c>
      <c r="C13" s="7">
        <v>1992</v>
      </c>
      <c r="D13" s="7" t="s">
        <v>35</v>
      </c>
      <c r="E13" s="24" t="s">
        <v>488</v>
      </c>
      <c r="F13" s="24" t="s">
        <v>329</v>
      </c>
      <c r="G13" s="7">
        <v>1990</v>
      </c>
      <c r="H13" s="17">
        <v>87057000</v>
      </c>
      <c r="I13" s="1">
        <v>69447</v>
      </c>
      <c r="J13" s="1" t="s">
        <v>470</v>
      </c>
      <c r="K13" s="7">
        <f>ROUND((H13/1000000/365)/demand!$G$254*100,2)</f>
        <v>2.8</v>
      </c>
      <c r="L13" s="25">
        <v>1.17</v>
      </c>
    </row>
    <row r="14" spans="1:14" x14ac:dyDescent="0.35">
      <c r="A14" s="1" t="s">
        <v>32</v>
      </c>
      <c r="B14" s="1" t="s">
        <v>33</v>
      </c>
      <c r="C14" s="7">
        <v>1992</v>
      </c>
      <c r="D14" s="7" t="s">
        <v>35</v>
      </c>
      <c r="E14" s="24" t="s">
        <v>489</v>
      </c>
      <c r="F14" s="24" t="s">
        <v>329</v>
      </c>
      <c r="G14" s="7">
        <v>1988</v>
      </c>
      <c r="H14" s="17">
        <v>58077000</v>
      </c>
      <c r="I14" s="1">
        <v>77669</v>
      </c>
      <c r="J14" s="1" t="s">
        <v>470</v>
      </c>
      <c r="K14" s="7">
        <f>ROUND((H14/1000000/365)/demand!$G$252*100,2)</f>
        <v>1.88</v>
      </c>
      <c r="L14" s="25">
        <v>1.51</v>
      </c>
    </row>
    <row r="15" spans="1:14" x14ac:dyDescent="0.35">
      <c r="A15" s="1" t="s">
        <v>32</v>
      </c>
      <c r="B15" s="1" t="s">
        <v>33</v>
      </c>
      <c r="C15" s="7">
        <v>1992</v>
      </c>
      <c r="D15" s="7" t="s">
        <v>35</v>
      </c>
      <c r="E15" s="24" t="s">
        <v>489</v>
      </c>
      <c r="F15" s="24" t="s">
        <v>329</v>
      </c>
      <c r="G15" s="7">
        <v>1989</v>
      </c>
      <c r="H15" s="17">
        <v>29931000</v>
      </c>
      <c r="I15" s="1">
        <v>54129</v>
      </c>
      <c r="J15" s="1" t="s">
        <v>470</v>
      </c>
      <c r="K15" s="7">
        <f>ROUND((H15/1000000/365)/demand!$G$253*100,2)</f>
        <v>0.99</v>
      </c>
      <c r="L15" s="25">
        <v>1.06</v>
      </c>
    </row>
    <row r="16" spans="1:14" x14ac:dyDescent="0.35">
      <c r="A16" s="1" t="s">
        <v>32</v>
      </c>
      <c r="B16" s="1" t="s">
        <v>33</v>
      </c>
      <c r="C16" s="7">
        <v>1992</v>
      </c>
      <c r="D16" s="7" t="s">
        <v>35</v>
      </c>
      <c r="E16" s="24" t="s">
        <v>489</v>
      </c>
      <c r="F16" s="24" t="s">
        <v>329</v>
      </c>
      <c r="G16" s="7">
        <v>1990</v>
      </c>
      <c r="H16" s="17">
        <v>31850000</v>
      </c>
      <c r="I16" s="1">
        <v>66030</v>
      </c>
      <c r="J16" s="1" t="s">
        <v>470</v>
      </c>
      <c r="K16" s="7">
        <f>ROUND((H16/1000000/365)/demand!$G$254*100,2)</f>
        <v>1.03</v>
      </c>
      <c r="L16" s="25">
        <v>1.1200000000000001</v>
      </c>
    </row>
    <row r="17" spans="1:12" x14ac:dyDescent="0.35">
      <c r="A17" s="1" t="s">
        <v>32</v>
      </c>
      <c r="B17" s="1" t="s">
        <v>33</v>
      </c>
      <c r="C17" s="7">
        <v>1992</v>
      </c>
      <c r="D17" s="7" t="s">
        <v>35</v>
      </c>
      <c r="E17" s="24" t="s">
        <v>490</v>
      </c>
      <c r="F17" s="24" t="s">
        <v>491</v>
      </c>
      <c r="G17" s="7">
        <v>1988</v>
      </c>
      <c r="H17" s="17">
        <v>75254000</v>
      </c>
      <c r="I17" s="1">
        <v>48226</v>
      </c>
      <c r="J17" s="1" t="s">
        <v>470</v>
      </c>
      <c r="K17" s="7">
        <f>ROUND((H17/1000000/365)/demand!$G$252*100,2)</f>
        <v>2.44</v>
      </c>
      <c r="L17" s="25">
        <v>0.93</v>
      </c>
    </row>
    <row r="18" spans="1:12" x14ac:dyDescent="0.35">
      <c r="A18" s="1" t="s">
        <v>32</v>
      </c>
      <c r="B18" s="1" t="s">
        <v>33</v>
      </c>
      <c r="C18" s="7">
        <v>1992</v>
      </c>
      <c r="D18" s="7" t="s">
        <v>35</v>
      </c>
      <c r="E18" s="24" t="s">
        <v>490</v>
      </c>
      <c r="F18" s="24" t="s">
        <v>491</v>
      </c>
      <c r="G18" s="7">
        <v>1989</v>
      </c>
      <c r="H18" s="17">
        <v>75921000</v>
      </c>
      <c r="I18" s="1">
        <v>49176</v>
      </c>
      <c r="J18" s="1" t="s">
        <v>470</v>
      </c>
      <c r="K18" s="7">
        <f>ROUND((H18/1000000/365)/demand!$G$253*100,2)</f>
        <v>2.5099999999999998</v>
      </c>
      <c r="L18" s="25">
        <v>0.97</v>
      </c>
    </row>
    <row r="19" spans="1:12" x14ac:dyDescent="0.35">
      <c r="A19" s="1" t="s">
        <v>32</v>
      </c>
      <c r="B19" s="1" t="s">
        <v>33</v>
      </c>
      <c r="C19" s="7">
        <v>1992</v>
      </c>
      <c r="D19" s="7" t="s">
        <v>35</v>
      </c>
      <c r="E19" s="24" t="s">
        <v>490</v>
      </c>
      <c r="F19" s="24" t="s">
        <v>491</v>
      </c>
      <c r="G19" s="7">
        <v>1990</v>
      </c>
      <c r="H19" s="17">
        <v>80262000</v>
      </c>
      <c r="I19" s="1">
        <v>59401</v>
      </c>
      <c r="J19" s="1" t="s">
        <v>470</v>
      </c>
      <c r="K19" s="7">
        <f>ROUND((H19/1000000/365)/demand!$G$254*100,2)</f>
        <v>2.58</v>
      </c>
      <c r="L19" s="25">
        <v>1</v>
      </c>
    </row>
    <row r="20" spans="1:12" x14ac:dyDescent="0.35">
      <c r="A20" s="1" t="s">
        <v>32</v>
      </c>
      <c r="B20" s="1" t="s">
        <v>33</v>
      </c>
      <c r="C20" s="7">
        <v>1992</v>
      </c>
      <c r="D20" s="7" t="s">
        <v>35</v>
      </c>
      <c r="E20" s="24" t="s">
        <v>492</v>
      </c>
      <c r="F20" s="24" t="s">
        <v>483</v>
      </c>
      <c r="G20" s="7">
        <v>1988</v>
      </c>
      <c r="H20" s="17">
        <v>57040000</v>
      </c>
      <c r="I20" s="1">
        <v>37618</v>
      </c>
      <c r="J20" s="1" t="s">
        <v>470</v>
      </c>
      <c r="K20" s="7">
        <f>ROUND((H20/1000000/365)/demand!$G$252*100,2)</f>
        <v>1.85</v>
      </c>
      <c r="L20" s="25">
        <v>0.73</v>
      </c>
    </row>
    <row r="21" spans="1:12" x14ac:dyDescent="0.35">
      <c r="A21" s="1" t="s">
        <v>32</v>
      </c>
      <c r="B21" s="1" t="s">
        <v>33</v>
      </c>
      <c r="C21" s="7">
        <v>1992</v>
      </c>
      <c r="D21" s="7" t="s">
        <v>35</v>
      </c>
      <c r="E21" s="24" t="s">
        <v>492</v>
      </c>
      <c r="F21" s="24" t="s">
        <v>483</v>
      </c>
      <c r="G21" s="7">
        <v>1989</v>
      </c>
      <c r="H21" s="17">
        <v>49281000</v>
      </c>
      <c r="I21" s="1">
        <v>33180</v>
      </c>
      <c r="J21" s="1" t="s">
        <v>470</v>
      </c>
      <c r="K21" s="7">
        <f>ROUND((H21/1000000/365)/demand!$G$253*100,2)</f>
        <v>1.63</v>
      </c>
      <c r="L21" s="25">
        <v>0.65</v>
      </c>
    </row>
    <row r="22" spans="1:12" x14ac:dyDescent="0.35">
      <c r="A22" s="1" t="s">
        <v>32</v>
      </c>
      <c r="B22" s="1" t="s">
        <v>33</v>
      </c>
      <c r="C22" s="7">
        <v>1992</v>
      </c>
      <c r="D22" s="7" t="s">
        <v>35</v>
      </c>
      <c r="E22" s="24" t="s">
        <v>492</v>
      </c>
      <c r="F22" s="24" t="s">
        <v>483</v>
      </c>
      <c r="G22" s="7">
        <v>1990</v>
      </c>
      <c r="H22" s="17">
        <v>51242000</v>
      </c>
      <c r="I22" s="1">
        <v>39400</v>
      </c>
      <c r="J22" s="1" t="s">
        <v>470</v>
      </c>
      <c r="K22" s="7">
        <f>ROUND((H22/1000000/365)/demand!$G$254*100,2)</f>
        <v>1.65</v>
      </c>
      <c r="L22" s="25">
        <v>0.67</v>
      </c>
    </row>
    <row r="23" spans="1:12" x14ac:dyDescent="0.35">
      <c r="A23" s="1" t="s">
        <v>32</v>
      </c>
      <c r="B23" s="1" t="s">
        <v>33</v>
      </c>
      <c r="C23" s="7">
        <v>1992</v>
      </c>
      <c r="D23" s="7" t="s">
        <v>35</v>
      </c>
      <c r="E23" s="24" t="s">
        <v>493</v>
      </c>
      <c r="F23" s="24" t="s">
        <v>494</v>
      </c>
      <c r="G23" s="7">
        <v>1988</v>
      </c>
      <c r="H23" s="17">
        <v>25698000</v>
      </c>
      <c r="I23" s="1">
        <v>31024</v>
      </c>
      <c r="J23" s="1" t="s">
        <v>470</v>
      </c>
      <c r="K23" s="7">
        <f>ROUND((H23/1000000/365)/demand!$G$252*100,2)</f>
        <v>0.83</v>
      </c>
      <c r="L23" s="25">
        <v>0.6</v>
      </c>
    </row>
    <row r="24" spans="1:12" x14ac:dyDescent="0.35">
      <c r="A24" s="1" t="s">
        <v>32</v>
      </c>
      <c r="B24" s="1" t="s">
        <v>33</v>
      </c>
      <c r="C24" s="7">
        <v>1992</v>
      </c>
      <c r="D24" s="7" t="s">
        <v>35</v>
      </c>
      <c r="E24" s="24" t="s">
        <v>493</v>
      </c>
      <c r="F24" s="24" t="s">
        <v>494</v>
      </c>
      <c r="G24" s="7">
        <v>1989</v>
      </c>
      <c r="H24" s="17">
        <v>25495000</v>
      </c>
      <c r="I24" s="1">
        <v>30154</v>
      </c>
      <c r="J24" s="1" t="s">
        <v>470</v>
      </c>
      <c r="K24" s="7">
        <f>ROUND((H24/1000000/365)/demand!$G$253*100,2)</f>
        <v>0.84</v>
      </c>
      <c r="L24" s="25">
        <v>0.59</v>
      </c>
    </row>
    <row r="25" spans="1:12" x14ac:dyDescent="0.35">
      <c r="A25" s="1" t="s">
        <v>32</v>
      </c>
      <c r="B25" s="1" t="s">
        <v>33</v>
      </c>
      <c r="C25" s="7">
        <v>1992</v>
      </c>
      <c r="D25" s="7" t="s">
        <v>35</v>
      </c>
      <c r="E25" s="24" t="s">
        <v>493</v>
      </c>
      <c r="F25" s="24" t="s">
        <v>494</v>
      </c>
      <c r="G25" s="7">
        <v>1990</v>
      </c>
      <c r="H25" s="17">
        <v>21468000</v>
      </c>
      <c r="I25" s="1">
        <v>29740</v>
      </c>
      <c r="J25" s="1" t="s">
        <v>470</v>
      </c>
      <c r="K25" s="7">
        <f>ROUND((H25/1000000/365)/demand!$G$254*100,2)</f>
        <v>0.69</v>
      </c>
      <c r="L25" s="25">
        <v>0.5</v>
      </c>
    </row>
    <row r="26" spans="1:12" x14ac:dyDescent="0.35">
      <c r="A26" s="1" t="s">
        <v>32</v>
      </c>
      <c r="B26" s="1" t="s">
        <v>33</v>
      </c>
      <c r="C26" s="7">
        <v>1992</v>
      </c>
      <c r="D26" s="7" t="s">
        <v>35</v>
      </c>
      <c r="E26" s="24" t="s">
        <v>495</v>
      </c>
      <c r="F26" s="24" t="s">
        <v>487</v>
      </c>
      <c r="G26" s="7">
        <v>1988</v>
      </c>
      <c r="H26" s="17" t="s">
        <v>38</v>
      </c>
      <c r="I26" s="1" t="s">
        <v>38</v>
      </c>
      <c r="J26" s="1" t="s">
        <v>470</v>
      </c>
      <c r="K26" s="7" t="s">
        <v>38</v>
      </c>
      <c r="L26" s="7" t="s">
        <v>38</v>
      </c>
    </row>
    <row r="27" spans="1:12" x14ac:dyDescent="0.35">
      <c r="A27" s="1" t="s">
        <v>32</v>
      </c>
      <c r="B27" s="1" t="s">
        <v>33</v>
      </c>
      <c r="C27" s="7">
        <v>1992</v>
      </c>
      <c r="D27" s="7" t="s">
        <v>35</v>
      </c>
      <c r="E27" s="24" t="s">
        <v>495</v>
      </c>
      <c r="F27" s="24" t="s">
        <v>487</v>
      </c>
      <c r="G27" s="7">
        <v>1989</v>
      </c>
      <c r="H27" s="17" t="s">
        <v>38</v>
      </c>
      <c r="I27" s="1" t="s">
        <v>38</v>
      </c>
      <c r="J27" s="1" t="s">
        <v>470</v>
      </c>
      <c r="K27" s="7" t="s">
        <v>38</v>
      </c>
      <c r="L27" s="7" t="s">
        <v>38</v>
      </c>
    </row>
    <row r="28" spans="1:12" x14ac:dyDescent="0.35">
      <c r="A28" s="1" t="s">
        <v>32</v>
      </c>
      <c r="B28" s="1" t="s">
        <v>33</v>
      </c>
      <c r="C28" s="7">
        <v>1992</v>
      </c>
      <c r="D28" s="7" t="s">
        <v>35</v>
      </c>
      <c r="E28" s="24" t="s">
        <v>495</v>
      </c>
      <c r="F28" s="24" t="s">
        <v>487</v>
      </c>
      <c r="G28" s="7">
        <v>1990</v>
      </c>
      <c r="H28" s="17">
        <v>20797000</v>
      </c>
      <c r="I28" s="1">
        <v>26475</v>
      </c>
      <c r="J28" s="1" t="s">
        <v>470</v>
      </c>
      <c r="K28" s="7">
        <f>ROUND((H28/1000000/365)/demand!$G$254*100,2)</f>
        <v>0.67</v>
      </c>
      <c r="L28" s="25">
        <v>0.45</v>
      </c>
    </row>
    <row r="29" spans="1:12" x14ac:dyDescent="0.35">
      <c r="A29" s="1" t="s">
        <v>32</v>
      </c>
      <c r="B29" s="1" t="s">
        <v>33</v>
      </c>
      <c r="C29" s="7">
        <v>1992</v>
      </c>
      <c r="D29" s="7" t="s">
        <v>35</v>
      </c>
      <c r="E29" s="24" t="s">
        <v>496</v>
      </c>
      <c r="F29" s="24" t="s">
        <v>497</v>
      </c>
      <c r="G29" s="7">
        <v>1988</v>
      </c>
      <c r="H29" s="17" t="s">
        <v>38</v>
      </c>
      <c r="I29" s="1" t="s">
        <v>38</v>
      </c>
      <c r="J29" s="1" t="s">
        <v>470</v>
      </c>
      <c r="K29" s="7" t="s">
        <v>38</v>
      </c>
      <c r="L29" s="7" t="s">
        <v>38</v>
      </c>
    </row>
    <row r="30" spans="1:12" x14ac:dyDescent="0.35">
      <c r="A30" s="1" t="s">
        <v>32</v>
      </c>
      <c r="B30" s="1" t="s">
        <v>33</v>
      </c>
      <c r="C30" s="7">
        <v>1992</v>
      </c>
      <c r="D30" s="7" t="s">
        <v>35</v>
      </c>
      <c r="E30" s="24" t="s">
        <v>496</v>
      </c>
      <c r="F30" s="24" t="s">
        <v>497</v>
      </c>
      <c r="G30" s="7">
        <v>1989</v>
      </c>
      <c r="H30" s="17" t="s">
        <v>38</v>
      </c>
      <c r="I30" s="1" t="s">
        <v>38</v>
      </c>
      <c r="J30" s="1" t="s">
        <v>470</v>
      </c>
      <c r="K30" s="7" t="s">
        <v>38</v>
      </c>
      <c r="L30" s="7" t="s">
        <v>38</v>
      </c>
    </row>
    <row r="31" spans="1:12" x14ac:dyDescent="0.35">
      <c r="A31" s="1" t="s">
        <v>32</v>
      </c>
      <c r="B31" s="1" t="s">
        <v>33</v>
      </c>
      <c r="C31" s="7">
        <v>1992</v>
      </c>
      <c r="D31" s="7" t="s">
        <v>35</v>
      </c>
      <c r="E31" s="24" t="s">
        <v>496</v>
      </c>
      <c r="F31" s="24" t="s">
        <v>497</v>
      </c>
      <c r="G31" s="7">
        <v>1990</v>
      </c>
      <c r="H31" s="17">
        <v>16736000</v>
      </c>
      <c r="I31" s="1">
        <v>26160</v>
      </c>
      <c r="J31" s="1" t="s">
        <v>470</v>
      </c>
      <c r="K31" s="7">
        <f>ROUND((H31/1000000/365)/demand!$G$254*100,2)</f>
        <v>0.54</v>
      </c>
      <c r="L31" s="25">
        <v>0.44</v>
      </c>
    </row>
    <row r="32" spans="1:12" x14ac:dyDescent="0.35">
      <c r="A32" s="1" t="s">
        <v>32</v>
      </c>
      <c r="B32" s="1" t="s">
        <v>33</v>
      </c>
      <c r="C32" s="7">
        <v>1992</v>
      </c>
      <c r="D32" s="7" t="s">
        <v>35</v>
      </c>
      <c r="E32" s="24" t="s">
        <v>498</v>
      </c>
      <c r="F32" s="24" t="s">
        <v>497</v>
      </c>
      <c r="G32" s="7">
        <v>1988</v>
      </c>
      <c r="H32" s="17">
        <v>27814000</v>
      </c>
      <c r="I32" s="1">
        <v>18458</v>
      </c>
      <c r="J32" s="1" t="s">
        <v>470</v>
      </c>
      <c r="K32" s="7">
        <f>ROUND((H32/1000000/365)/demand!$G$252*100,2)</f>
        <v>0.9</v>
      </c>
      <c r="L32" s="25">
        <v>0.36</v>
      </c>
    </row>
    <row r="33" spans="1:12" x14ac:dyDescent="0.35">
      <c r="A33" s="1" t="s">
        <v>32</v>
      </c>
      <c r="B33" s="1" t="s">
        <v>33</v>
      </c>
      <c r="C33" s="7">
        <v>1992</v>
      </c>
      <c r="D33" s="7" t="s">
        <v>35</v>
      </c>
      <c r="E33" s="24" t="s">
        <v>498</v>
      </c>
      <c r="F33" s="24" t="s">
        <v>497</v>
      </c>
      <c r="G33" s="7">
        <v>1989</v>
      </c>
      <c r="H33" s="17">
        <v>29914000</v>
      </c>
      <c r="I33" s="1">
        <v>17912</v>
      </c>
      <c r="J33" s="1" t="s">
        <v>470</v>
      </c>
      <c r="K33" s="7">
        <f>ROUND((H33/1000000/365)/demand!$G$253*100,2)</f>
        <v>0.99</v>
      </c>
      <c r="L33" s="25">
        <v>0.35</v>
      </c>
    </row>
    <row r="34" spans="1:12" x14ac:dyDescent="0.35">
      <c r="A34" s="1" t="s">
        <v>32</v>
      </c>
      <c r="B34" s="1" t="s">
        <v>33</v>
      </c>
      <c r="C34" s="7">
        <v>1992</v>
      </c>
      <c r="D34" s="7" t="s">
        <v>35</v>
      </c>
      <c r="E34" s="24" t="s">
        <v>498</v>
      </c>
      <c r="F34" s="24" t="s">
        <v>497</v>
      </c>
      <c r="G34" s="7">
        <v>1990</v>
      </c>
      <c r="H34" s="17" t="s">
        <v>38</v>
      </c>
      <c r="I34" s="1" t="s">
        <v>38</v>
      </c>
      <c r="J34" s="1" t="s">
        <v>470</v>
      </c>
      <c r="K34" s="7" t="s">
        <v>38</v>
      </c>
      <c r="L34" s="7" t="s">
        <v>38</v>
      </c>
    </row>
    <row r="35" spans="1:12" x14ac:dyDescent="0.35">
      <c r="A35" s="1" t="s">
        <v>32</v>
      </c>
      <c r="B35" s="1" t="s">
        <v>33</v>
      </c>
      <c r="C35" s="7">
        <v>1992</v>
      </c>
      <c r="D35" s="7" t="s">
        <v>35</v>
      </c>
      <c r="E35" s="24" t="s">
        <v>499</v>
      </c>
      <c r="F35" s="24" t="s">
        <v>500</v>
      </c>
      <c r="G35" s="7">
        <v>1988</v>
      </c>
      <c r="H35" s="17">
        <v>24590000</v>
      </c>
      <c r="I35" s="1">
        <v>21239</v>
      </c>
      <c r="J35" s="1" t="s">
        <v>470</v>
      </c>
      <c r="K35" s="7">
        <f>ROUND((H35/1000000/365)/demand!$G$252*100,2)</f>
        <v>0.8</v>
      </c>
      <c r="L35" s="25">
        <v>0.41</v>
      </c>
    </row>
    <row r="36" spans="1:12" x14ac:dyDescent="0.35">
      <c r="A36" s="1" t="s">
        <v>32</v>
      </c>
      <c r="B36" s="1" t="s">
        <v>33</v>
      </c>
      <c r="C36" s="7">
        <v>1992</v>
      </c>
      <c r="D36" s="7" t="s">
        <v>35</v>
      </c>
      <c r="E36" s="24" t="s">
        <v>499</v>
      </c>
      <c r="F36" s="24" t="s">
        <v>500</v>
      </c>
      <c r="G36" s="7">
        <v>1989</v>
      </c>
      <c r="H36" s="17" t="s">
        <v>38</v>
      </c>
      <c r="I36" s="7" t="s">
        <v>38</v>
      </c>
      <c r="J36" s="1" t="s">
        <v>470</v>
      </c>
      <c r="K36" s="7" t="s">
        <v>38</v>
      </c>
      <c r="L36" s="7" t="s">
        <v>38</v>
      </c>
    </row>
    <row r="37" spans="1:12" x14ac:dyDescent="0.35">
      <c r="A37" s="1" t="s">
        <v>32</v>
      </c>
      <c r="B37" s="1" t="s">
        <v>33</v>
      </c>
      <c r="C37" s="7">
        <v>1992</v>
      </c>
      <c r="D37" s="7" t="s">
        <v>35</v>
      </c>
      <c r="E37" s="24" t="s">
        <v>499</v>
      </c>
      <c r="F37" s="24" t="s">
        <v>500</v>
      </c>
      <c r="G37" s="7">
        <v>1990</v>
      </c>
      <c r="H37" s="17" t="s">
        <v>38</v>
      </c>
      <c r="I37" s="7" t="s">
        <v>38</v>
      </c>
      <c r="J37" s="1" t="s">
        <v>470</v>
      </c>
      <c r="K37" s="7" t="s">
        <v>38</v>
      </c>
      <c r="L37" s="7" t="s">
        <v>38</v>
      </c>
    </row>
    <row r="38" spans="1:12" x14ac:dyDescent="0.35">
      <c r="A38" s="1" t="s">
        <v>32</v>
      </c>
      <c r="B38" s="1" t="s">
        <v>33</v>
      </c>
      <c r="C38" s="7">
        <v>1992</v>
      </c>
      <c r="D38" s="7" t="s">
        <v>35</v>
      </c>
      <c r="E38" s="24" t="s">
        <v>501</v>
      </c>
      <c r="F38" s="24" t="s">
        <v>497</v>
      </c>
      <c r="G38" s="7">
        <v>1988</v>
      </c>
      <c r="H38" s="17" t="s">
        <v>38</v>
      </c>
      <c r="I38" s="1" t="s">
        <v>38</v>
      </c>
      <c r="J38" s="1" t="s">
        <v>470</v>
      </c>
      <c r="K38" s="7" t="s">
        <v>38</v>
      </c>
      <c r="L38" s="7" t="s">
        <v>38</v>
      </c>
    </row>
    <row r="39" spans="1:12" x14ac:dyDescent="0.35">
      <c r="A39" s="1" t="s">
        <v>32</v>
      </c>
      <c r="B39" s="1" t="s">
        <v>33</v>
      </c>
      <c r="C39" s="7">
        <v>1992</v>
      </c>
      <c r="D39" s="7" t="s">
        <v>35</v>
      </c>
      <c r="E39" s="24" t="s">
        <v>501</v>
      </c>
      <c r="F39" s="24" t="s">
        <v>497</v>
      </c>
      <c r="G39" s="7">
        <v>1989</v>
      </c>
      <c r="H39" s="17">
        <v>22432000</v>
      </c>
      <c r="I39" s="1">
        <v>15199</v>
      </c>
      <c r="J39" s="1" t="s">
        <v>470</v>
      </c>
      <c r="K39" s="7">
        <f>ROUND((H39/1000000/365)/demand!$G$253*100,2)</f>
        <v>0.74</v>
      </c>
      <c r="L39" s="25">
        <v>0.3</v>
      </c>
    </row>
    <row r="40" spans="1:12" x14ac:dyDescent="0.35">
      <c r="A40" s="1" t="s">
        <v>32</v>
      </c>
      <c r="B40" s="1" t="s">
        <v>33</v>
      </c>
      <c r="C40" s="7">
        <v>1992</v>
      </c>
      <c r="D40" s="7" t="s">
        <v>35</v>
      </c>
      <c r="E40" s="24" t="s">
        <v>501</v>
      </c>
      <c r="F40" s="24" t="s">
        <v>497</v>
      </c>
      <c r="G40" s="7">
        <v>1990</v>
      </c>
      <c r="H40" s="17" t="s">
        <v>38</v>
      </c>
      <c r="I40" s="1" t="s">
        <v>38</v>
      </c>
      <c r="J40" s="1" t="s">
        <v>470</v>
      </c>
      <c r="K40" s="7" t="s">
        <v>38</v>
      </c>
      <c r="L40" s="7" t="s">
        <v>38</v>
      </c>
    </row>
    <row r="41" spans="1:12" x14ac:dyDescent="0.35">
      <c r="A41" s="1" t="s">
        <v>32</v>
      </c>
      <c r="B41" s="1" t="s">
        <v>33</v>
      </c>
      <c r="C41" s="7">
        <v>1992</v>
      </c>
      <c r="D41" s="7" t="s">
        <v>35</v>
      </c>
      <c r="E41" s="24" t="s">
        <v>166</v>
      </c>
      <c r="F41" s="24" t="s">
        <v>166</v>
      </c>
      <c r="G41" s="7">
        <v>1988</v>
      </c>
      <c r="H41" s="17">
        <v>859909000</v>
      </c>
      <c r="I41" s="7">
        <v>674981</v>
      </c>
      <c r="J41" s="1" t="s">
        <v>470</v>
      </c>
      <c r="K41" s="7">
        <f>ROUND((H41/1000000/365)/demand!$G$252*100,2)</f>
        <v>27.88</v>
      </c>
      <c r="L41" s="25">
        <v>13.08</v>
      </c>
    </row>
    <row r="42" spans="1:12" x14ac:dyDescent="0.35">
      <c r="A42" s="1" t="s">
        <v>32</v>
      </c>
      <c r="B42" s="1" t="s">
        <v>33</v>
      </c>
      <c r="C42" s="7">
        <v>1992</v>
      </c>
      <c r="D42" s="7" t="s">
        <v>35</v>
      </c>
      <c r="E42" s="24" t="s">
        <v>166</v>
      </c>
      <c r="F42" s="24" t="s">
        <v>166</v>
      </c>
      <c r="G42" s="7">
        <v>1989</v>
      </c>
      <c r="H42" s="17">
        <v>836796000</v>
      </c>
      <c r="I42" s="7">
        <v>650261</v>
      </c>
      <c r="J42" s="1" t="s">
        <v>470</v>
      </c>
      <c r="K42" s="7">
        <f>ROUND((H42/1000000/365)/demand!$G$253*100,2)</f>
        <v>27.62</v>
      </c>
      <c r="L42" s="25">
        <v>12.78</v>
      </c>
    </row>
    <row r="43" spans="1:12" x14ac:dyDescent="0.35">
      <c r="A43" s="1" t="s">
        <v>32</v>
      </c>
      <c r="B43" s="1" t="s">
        <v>33</v>
      </c>
      <c r="C43" s="7">
        <v>1992</v>
      </c>
      <c r="D43" s="7" t="s">
        <v>35</v>
      </c>
      <c r="E43" s="24" t="s">
        <v>166</v>
      </c>
      <c r="F43" s="24" t="s">
        <v>166</v>
      </c>
      <c r="G43" s="7">
        <v>1990</v>
      </c>
      <c r="H43" s="17">
        <v>735618000</v>
      </c>
      <c r="I43" s="7">
        <v>692929</v>
      </c>
      <c r="J43" s="1" t="s">
        <v>470</v>
      </c>
      <c r="K43" s="7">
        <f>ROUND((H43/1000000/365)/demand!$G$254*100,2)</f>
        <v>23.68</v>
      </c>
      <c r="L43" s="25">
        <v>11.72</v>
      </c>
    </row>
    <row r="44" spans="1:12" x14ac:dyDescent="0.35">
      <c r="A44" s="1" t="s">
        <v>32</v>
      </c>
      <c r="B44" s="1" t="s">
        <v>33</v>
      </c>
      <c r="C44" s="7">
        <v>1998</v>
      </c>
      <c r="D44" s="7" t="s">
        <v>35</v>
      </c>
      <c r="E44" s="24" t="s">
        <v>502</v>
      </c>
      <c r="F44" s="24" t="s">
        <v>483</v>
      </c>
      <c r="G44" s="7">
        <v>1997</v>
      </c>
      <c r="H44" s="17">
        <v>92417000</v>
      </c>
      <c r="I44" s="1">
        <v>81017</v>
      </c>
      <c r="J44" s="1" t="s">
        <v>470</v>
      </c>
      <c r="K44" s="7" t="s">
        <v>38</v>
      </c>
      <c r="L44" s="25">
        <v>1.06</v>
      </c>
    </row>
    <row r="45" spans="1:12" x14ac:dyDescent="0.35">
      <c r="A45" s="1" t="s">
        <v>32</v>
      </c>
      <c r="B45" s="1" t="s">
        <v>33</v>
      </c>
      <c r="C45" s="7">
        <v>1998</v>
      </c>
      <c r="D45" s="7" t="s">
        <v>35</v>
      </c>
      <c r="E45" s="24" t="s">
        <v>482</v>
      </c>
      <c r="F45" s="24" t="s">
        <v>483</v>
      </c>
      <c r="G45" s="7">
        <v>1997</v>
      </c>
      <c r="H45" s="17">
        <v>84017000</v>
      </c>
      <c r="I45" s="1">
        <v>91830</v>
      </c>
      <c r="J45" s="1" t="s">
        <v>470</v>
      </c>
      <c r="K45" s="7" t="s">
        <v>38</v>
      </c>
      <c r="L45" s="25">
        <v>1.2</v>
      </c>
    </row>
    <row r="46" spans="1:12" x14ac:dyDescent="0.35">
      <c r="A46" s="1" t="s">
        <v>32</v>
      </c>
      <c r="B46" s="1" t="s">
        <v>33</v>
      </c>
      <c r="C46" s="7">
        <v>1998</v>
      </c>
      <c r="D46" s="7" t="s">
        <v>35</v>
      </c>
      <c r="E46" s="24" t="s">
        <v>488</v>
      </c>
      <c r="F46" s="24" t="s">
        <v>329</v>
      </c>
      <c r="G46" s="7">
        <v>1997</v>
      </c>
      <c r="H46" s="17">
        <v>74170000</v>
      </c>
      <c r="I46" s="1">
        <v>84954</v>
      </c>
      <c r="J46" s="1" t="s">
        <v>470</v>
      </c>
      <c r="K46" s="7" t="s">
        <v>38</v>
      </c>
      <c r="L46" s="25">
        <v>1.1100000000000001</v>
      </c>
    </row>
    <row r="47" spans="1:12" x14ac:dyDescent="0.35">
      <c r="A47" s="1" t="s">
        <v>32</v>
      </c>
      <c r="B47" s="1" t="s">
        <v>33</v>
      </c>
      <c r="C47" s="7">
        <v>1998</v>
      </c>
      <c r="D47" s="7" t="s">
        <v>35</v>
      </c>
      <c r="E47" s="24" t="s">
        <v>490</v>
      </c>
      <c r="F47" s="24" t="s">
        <v>491</v>
      </c>
      <c r="G47" s="7">
        <v>1997</v>
      </c>
      <c r="H47" s="17">
        <v>58102000</v>
      </c>
      <c r="I47" s="1">
        <v>56635</v>
      </c>
      <c r="J47" s="1" t="s">
        <v>470</v>
      </c>
      <c r="K47" s="7" t="s">
        <v>38</v>
      </c>
      <c r="L47" s="25">
        <v>0.74</v>
      </c>
    </row>
    <row r="48" spans="1:12" x14ac:dyDescent="0.35">
      <c r="A48" s="1" t="s">
        <v>32</v>
      </c>
      <c r="B48" s="1" t="s">
        <v>33</v>
      </c>
      <c r="C48" s="7">
        <v>1998</v>
      </c>
      <c r="D48" s="7" t="s">
        <v>35</v>
      </c>
      <c r="E48" s="24" t="s">
        <v>503</v>
      </c>
      <c r="F48" s="24" t="s">
        <v>483</v>
      </c>
      <c r="G48" s="7">
        <v>1997</v>
      </c>
      <c r="H48" s="17">
        <v>53908000</v>
      </c>
      <c r="I48" s="1">
        <v>53920</v>
      </c>
      <c r="J48" s="1" t="s">
        <v>470</v>
      </c>
      <c r="K48" s="7" t="s">
        <v>38</v>
      </c>
      <c r="L48" s="25">
        <v>0.71</v>
      </c>
    </row>
    <row r="49" spans="1:13" x14ac:dyDescent="0.35">
      <c r="A49" s="1" t="s">
        <v>32</v>
      </c>
      <c r="B49" s="1" t="s">
        <v>33</v>
      </c>
      <c r="C49" s="7">
        <v>1998</v>
      </c>
      <c r="D49" s="7" t="s">
        <v>35</v>
      </c>
      <c r="E49" s="24" t="s">
        <v>486</v>
      </c>
      <c r="F49" s="24" t="s">
        <v>487</v>
      </c>
      <c r="G49" s="7">
        <v>1997</v>
      </c>
      <c r="H49" s="17">
        <v>53298000</v>
      </c>
      <c r="I49" s="1">
        <v>88163</v>
      </c>
      <c r="J49" s="1" t="s">
        <v>470</v>
      </c>
      <c r="K49" s="7" t="s">
        <v>38</v>
      </c>
      <c r="L49" s="25">
        <v>1.1599999999999999</v>
      </c>
    </row>
    <row r="50" spans="1:13" x14ac:dyDescent="0.35">
      <c r="A50" s="1" t="s">
        <v>32</v>
      </c>
      <c r="B50" s="1" t="s">
        <v>33</v>
      </c>
      <c r="C50" s="7">
        <v>1998</v>
      </c>
      <c r="D50" s="7" t="s">
        <v>35</v>
      </c>
      <c r="E50" s="24" t="s">
        <v>501</v>
      </c>
      <c r="F50" s="24" t="s">
        <v>497</v>
      </c>
      <c r="G50" s="7">
        <v>1997</v>
      </c>
      <c r="H50" s="17">
        <v>42563000</v>
      </c>
      <c r="I50" s="1">
        <v>41633</v>
      </c>
      <c r="J50" s="1" t="s">
        <v>470</v>
      </c>
      <c r="K50" s="7" t="s">
        <v>38</v>
      </c>
      <c r="L50" s="25">
        <v>0.55000000000000004</v>
      </c>
    </row>
    <row r="51" spans="1:13" x14ac:dyDescent="0.35">
      <c r="A51" s="1" t="s">
        <v>32</v>
      </c>
      <c r="B51" s="1" t="s">
        <v>33</v>
      </c>
      <c r="C51" s="7">
        <v>1998</v>
      </c>
      <c r="D51" s="7" t="s">
        <v>35</v>
      </c>
      <c r="E51" s="24" t="s">
        <v>504</v>
      </c>
      <c r="F51" s="24" t="s">
        <v>483</v>
      </c>
      <c r="G51" s="7">
        <v>1997</v>
      </c>
      <c r="H51" s="17">
        <v>32019000</v>
      </c>
      <c r="I51" s="1">
        <v>31721</v>
      </c>
      <c r="J51" s="1" t="s">
        <v>470</v>
      </c>
      <c r="K51" s="7" t="s">
        <v>38</v>
      </c>
      <c r="L51" s="25">
        <v>0.42</v>
      </c>
    </row>
    <row r="52" spans="1:13" x14ac:dyDescent="0.35">
      <c r="A52" s="1" t="s">
        <v>32</v>
      </c>
      <c r="B52" s="1" t="s">
        <v>33</v>
      </c>
      <c r="C52" s="7">
        <v>1998</v>
      </c>
      <c r="D52" s="7" t="s">
        <v>35</v>
      </c>
      <c r="E52" s="24" t="s">
        <v>505</v>
      </c>
      <c r="F52" s="24" t="s">
        <v>483</v>
      </c>
      <c r="G52" s="7">
        <v>1997</v>
      </c>
      <c r="H52" s="17">
        <v>29848000</v>
      </c>
      <c r="I52" s="1">
        <v>35424</v>
      </c>
      <c r="J52" s="1" t="s">
        <v>470</v>
      </c>
      <c r="K52" s="7" t="s">
        <v>38</v>
      </c>
      <c r="L52" s="25">
        <v>0.46</v>
      </c>
    </row>
    <row r="53" spans="1:13" x14ac:dyDescent="0.35">
      <c r="A53" s="1" t="s">
        <v>32</v>
      </c>
      <c r="B53" s="1" t="s">
        <v>33</v>
      </c>
      <c r="C53" s="7">
        <v>1998</v>
      </c>
      <c r="D53" s="7" t="s">
        <v>35</v>
      </c>
      <c r="E53" s="24" t="s">
        <v>506</v>
      </c>
      <c r="F53" s="24" t="s">
        <v>487</v>
      </c>
      <c r="G53" s="7">
        <v>1997</v>
      </c>
      <c r="H53" s="17">
        <v>22274000</v>
      </c>
      <c r="I53" s="1">
        <v>30363</v>
      </c>
      <c r="J53" s="1" t="s">
        <v>470</v>
      </c>
      <c r="K53" s="7" t="s">
        <v>38</v>
      </c>
      <c r="L53" s="25">
        <v>0.4</v>
      </c>
    </row>
    <row r="54" spans="1:13" x14ac:dyDescent="0.35">
      <c r="A54" s="1" t="s">
        <v>32</v>
      </c>
      <c r="B54" s="1" t="s">
        <v>33</v>
      </c>
      <c r="C54" s="7">
        <v>1998</v>
      </c>
      <c r="D54" s="7" t="s">
        <v>35</v>
      </c>
      <c r="E54" s="24" t="s">
        <v>166</v>
      </c>
      <c r="F54" s="24" t="s">
        <v>166</v>
      </c>
      <c r="G54" s="7">
        <v>1997</v>
      </c>
      <c r="H54" s="17">
        <v>542616000</v>
      </c>
      <c r="I54" s="7">
        <v>595660</v>
      </c>
      <c r="J54" s="1" t="s">
        <v>470</v>
      </c>
      <c r="K54" s="7" t="s">
        <v>38</v>
      </c>
      <c r="L54" s="25">
        <v>7.81</v>
      </c>
    </row>
    <row r="55" spans="1:13" x14ac:dyDescent="0.35">
      <c r="A55" s="1" t="s">
        <v>32</v>
      </c>
      <c r="B55" s="1" t="s">
        <v>33</v>
      </c>
      <c r="C55" s="7">
        <v>2002</v>
      </c>
      <c r="D55" s="7" t="s">
        <v>35</v>
      </c>
      <c r="E55" s="24" t="s">
        <v>482</v>
      </c>
      <c r="F55" s="24" t="s">
        <v>483</v>
      </c>
      <c r="G55" s="7">
        <v>2001</v>
      </c>
      <c r="H55" s="17">
        <v>72140000</v>
      </c>
      <c r="I55" s="1">
        <v>98295</v>
      </c>
      <c r="J55" s="1" t="s">
        <v>470</v>
      </c>
      <c r="K55" s="25">
        <f>(H55/1000000/365)/usage!$I$25*100</f>
        <v>3.1002954606500133</v>
      </c>
      <c r="L55" s="7">
        <v>1.23</v>
      </c>
      <c r="M55" s="1" t="s">
        <v>507</v>
      </c>
    </row>
    <row r="56" spans="1:13" x14ac:dyDescent="0.35">
      <c r="A56" s="1" t="s">
        <v>32</v>
      </c>
      <c r="B56" s="1" t="s">
        <v>33</v>
      </c>
      <c r="C56" s="7">
        <v>2002</v>
      </c>
      <c r="D56" s="7" t="s">
        <v>35</v>
      </c>
      <c r="E56" s="24" t="s">
        <v>488</v>
      </c>
      <c r="F56" s="24" t="s">
        <v>329</v>
      </c>
      <c r="G56" s="7">
        <v>2001</v>
      </c>
      <c r="H56" s="17">
        <v>68150000</v>
      </c>
      <c r="I56" s="1">
        <v>85759</v>
      </c>
      <c r="J56" s="1" t="s">
        <v>470</v>
      </c>
      <c r="K56" s="25">
        <f>(H56/1000000/365)/usage!$I$25*100</f>
        <v>2.9288208434058558</v>
      </c>
      <c r="L56" s="7">
        <v>1.07</v>
      </c>
    </row>
    <row r="57" spans="1:13" x14ac:dyDescent="0.35">
      <c r="A57" s="1" t="s">
        <v>32</v>
      </c>
      <c r="B57" s="1" t="s">
        <v>33</v>
      </c>
      <c r="C57" s="7">
        <v>2002</v>
      </c>
      <c r="D57" s="7" t="s">
        <v>35</v>
      </c>
      <c r="E57" s="24" t="s">
        <v>486</v>
      </c>
      <c r="F57" s="24" t="s">
        <v>487</v>
      </c>
      <c r="G57" s="7">
        <v>2001</v>
      </c>
      <c r="H57" s="17">
        <v>60611000</v>
      </c>
      <c r="I57" s="1">
        <v>145016</v>
      </c>
      <c r="J57" s="1" t="s">
        <v>470</v>
      </c>
      <c r="K57" s="25">
        <f>(H57/1000000/365)/usage!$I$25*100</f>
        <v>2.6048240666129461</v>
      </c>
      <c r="L57" s="7">
        <v>1.81</v>
      </c>
    </row>
    <row r="58" spans="1:13" x14ac:dyDescent="0.35">
      <c r="A58" s="1" t="s">
        <v>32</v>
      </c>
      <c r="B58" s="1" t="s">
        <v>33</v>
      </c>
      <c r="C58" s="7">
        <v>2002</v>
      </c>
      <c r="D58" s="7" t="s">
        <v>35</v>
      </c>
      <c r="E58" s="24" t="s">
        <v>503</v>
      </c>
      <c r="F58" s="24" t="s">
        <v>483</v>
      </c>
      <c r="G58" s="7">
        <v>2001</v>
      </c>
      <c r="H58" s="17">
        <v>54419000</v>
      </c>
      <c r="I58" s="1">
        <v>73675</v>
      </c>
      <c r="J58" s="1" t="s">
        <v>470</v>
      </c>
      <c r="K58" s="25">
        <f>(H58/1000000/365)/usage!$I$25*100</f>
        <v>2.3387160891753962</v>
      </c>
      <c r="L58" s="7">
        <v>0.92</v>
      </c>
    </row>
    <row r="59" spans="1:13" x14ac:dyDescent="0.35">
      <c r="A59" s="1" t="s">
        <v>32</v>
      </c>
      <c r="B59" s="1" t="s">
        <v>33</v>
      </c>
      <c r="C59" s="7">
        <v>2002</v>
      </c>
      <c r="D59" s="7" t="s">
        <v>35</v>
      </c>
      <c r="E59" s="24" t="s">
        <v>508</v>
      </c>
      <c r="F59" s="24" t="s">
        <v>509</v>
      </c>
      <c r="G59" s="7">
        <v>2001</v>
      </c>
      <c r="H59" s="17">
        <v>38164000</v>
      </c>
      <c r="I59" s="1">
        <v>64205</v>
      </c>
      <c r="J59" s="1" t="s">
        <v>470</v>
      </c>
      <c r="K59" s="25">
        <f>(H59/1000000/365)/usage!$I$25*100</f>
        <v>1.6401396723072792</v>
      </c>
      <c r="L59" s="7">
        <v>0.8</v>
      </c>
    </row>
    <row r="60" spans="1:13" x14ac:dyDescent="0.35">
      <c r="A60" s="1" t="s">
        <v>32</v>
      </c>
      <c r="B60" s="1" t="s">
        <v>33</v>
      </c>
      <c r="C60" s="7">
        <v>2002</v>
      </c>
      <c r="D60" s="7" t="s">
        <v>35</v>
      </c>
      <c r="E60" s="24" t="s">
        <v>501</v>
      </c>
      <c r="F60" s="24" t="s">
        <v>497</v>
      </c>
      <c r="G60" s="7">
        <v>2001</v>
      </c>
      <c r="H60" s="17">
        <v>38071000</v>
      </c>
      <c r="I60" s="1">
        <v>44077</v>
      </c>
      <c r="J60" s="1" t="s">
        <v>470</v>
      </c>
      <c r="K60" s="25">
        <f>(H60/1000000/365)/usage!$I$25*100</f>
        <v>1.6361428955143702</v>
      </c>
      <c r="L60" s="7">
        <v>0.55000000000000004</v>
      </c>
    </row>
    <row r="61" spans="1:13" x14ac:dyDescent="0.35">
      <c r="A61" s="1" t="s">
        <v>32</v>
      </c>
      <c r="B61" s="1" t="s">
        <v>33</v>
      </c>
      <c r="C61" s="7">
        <v>2002</v>
      </c>
      <c r="D61" s="7" t="s">
        <v>35</v>
      </c>
      <c r="E61" s="24" t="s">
        <v>510</v>
      </c>
      <c r="F61" s="24" t="s">
        <v>511</v>
      </c>
      <c r="G61" s="7">
        <v>2001</v>
      </c>
      <c r="H61" s="17">
        <v>30256000</v>
      </c>
      <c r="I61" s="1">
        <v>66038</v>
      </c>
      <c r="J61" s="1" t="s">
        <v>470</v>
      </c>
      <c r="K61" s="25">
        <f>(H61/1000000/365)/usage!$I$25*100</f>
        <v>1.3002847166263767</v>
      </c>
      <c r="L61" s="7">
        <v>0.82</v>
      </c>
    </row>
    <row r="62" spans="1:13" x14ac:dyDescent="0.35">
      <c r="A62" s="1" t="s">
        <v>32</v>
      </c>
      <c r="B62" s="1" t="s">
        <v>33</v>
      </c>
      <c r="C62" s="7">
        <v>2002</v>
      </c>
      <c r="D62" s="7" t="s">
        <v>35</v>
      </c>
      <c r="E62" s="24" t="s">
        <v>505</v>
      </c>
      <c r="F62" s="24" t="s">
        <v>483</v>
      </c>
      <c r="G62" s="7">
        <v>2001</v>
      </c>
      <c r="H62" s="17">
        <v>29458000</v>
      </c>
      <c r="I62" s="1">
        <v>48898</v>
      </c>
      <c r="J62" s="1" t="s">
        <v>470</v>
      </c>
      <c r="K62" s="25">
        <f>(H62/1000000/365)/usage!$I$25*100</f>
        <v>1.2659897931775448</v>
      </c>
      <c r="L62" s="7">
        <v>0.61</v>
      </c>
    </row>
    <row r="63" spans="1:13" x14ac:dyDescent="0.35">
      <c r="A63" s="1" t="s">
        <v>32</v>
      </c>
      <c r="B63" s="1" t="s">
        <v>33</v>
      </c>
      <c r="C63" s="7">
        <v>2002</v>
      </c>
      <c r="D63" s="7" t="s">
        <v>35</v>
      </c>
      <c r="E63" s="24" t="s">
        <v>506</v>
      </c>
      <c r="F63" s="24" t="s">
        <v>487</v>
      </c>
      <c r="G63" s="7">
        <v>2001</v>
      </c>
      <c r="H63" s="17">
        <v>28920000</v>
      </c>
      <c r="I63" s="1">
        <v>47556</v>
      </c>
      <c r="J63" s="1" t="s">
        <v>470</v>
      </c>
      <c r="K63" s="25">
        <f>(H63/1000000/365)/usage!$I$25*100</f>
        <v>1.2428686543110397</v>
      </c>
      <c r="L63" s="7">
        <v>0.59</v>
      </c>
    </row>
    <row r="64" spans="1:13" x14ac:dyDescent="0.35">
      <c r="A64" s="1" t="s">
        <v>32</v>
      </c>
      <c r="B64" s="1" t="s">
        <v>33</v>
      </c>
      <c r="C64" s="7">
        <v>2002</v>
      </c>
      <c r="D64" s="7" t="s">
        <v>35</v>
      </c>
      <c r="E64" s="24" t="s">
        <v>493</v>
      </c>
      <c r="F64" s="24" t="s">
        <v>494</v>
      </c>
      <c r="G64" s="7">
        <v>2001</v>
      </c>
      <c r="H64" s="17">
        <v>24735000</v>
      </c>
      <c r="I64" s="1">
        <v>58923</v>
      </c>
      <c r="J64" s="1" t="s">
        <v>470</v>
      </c>
      <c r="K64" s="25">
        <f>(H64/1000000/365)/usage!$I$25*100</f>
        <v>1.0630136986301371</v>
      </c>
      <c r="L64" s="7">
        <v>0.73</v>
      </c>
    </row>
    <row r="65" spans="1:14" x14ac:dyDescent="0.35">
      <c r="A65" s="1" t="s">
        <v>32</v>
      </c>
      <c r="B65" s="1" t="s">
        <v>33</v>
      </c>
      <c r="C65" s="7">
        <v>2002</v>
      </c>
      <c r="D65" s="7" t="s">
        <v>35</v>
      </c>
      <c r="E65" s="24" t="s">
        <v>166</v>
      </c>
      <c r="F65" s="24" t="s">
        <v>166</v>
      </c>
      <c r="G65" s="7">
        <v>2001</v>
      </c>
      <c r="H65" s="17">
        <v>444924000</v>
      </c>
      <c r="I65" s="7">
        <v>732442</v>
      </c>
      <c r="J65" s="1" t="s">
        <v>470</v>
      </c>
      <c r="K65" s="25">
        <f>(H65/1000000/365)/usage!$I$25*100</f>
        <v>19.121095890410956</v>
      </c>
      <c r="L65" s="7">
        <v>9.1300000000000008</v>
      </c>
    </row>
    <row r="66" spans="1:14" x14ac:dyDescent="0.35">
      <c r="A66" s="1" t="s">
        <v>32</v>
      </c>
      <c r="B66" s="1" t="s">
        <v>33</v>
      </c>
      <c r="C66" s="7">
        <v>2005</v>
      </c>
      <c r="D66" s="7" t="s">
        <v>35</v>
      </c>
      <c r="E66" s="24" t="s">
        <v>486</v>
      </c>
      <c r="F66" s="24" t="s">
        <v>487</v>
      </c>
      <c r="G66" s="7">
        <v>2004</v>
      </c>
      <c r="H66" s="17">
        <v>59727000</v>
      </c>
      <c r="I66" s="1">
        <v>146130</v>
      </c>
      <c r="J66" s="1" t="s">
        <v>470</v>
      </c>
      <c r="K66" s="25">
        <f>(H66/1000000/365)/usage!$I$64*100</f>
        <v>2.6144051196414151</v>
      </c>
      <c r="L66" s="25">
        <f>ROUND(I66/revCollect!$E$60*100,2)</f>
        <v>1.9</v>
      </c>
    </row>
    <row r="67" spans="1:14" x14ac:dyDescent="0.35">
      <c r="A67" s="1" t="s">
        <v>32</v>
      </c>
      <c r="B67" s="1" t="s">
        <v>33</v>
      </c>
      <c r="C67" s="7">
        <v>2005</v>
      </c>
      <c r="D67" s="7" t="s">
        <v>35</v>
      </c>
      <c r="E67" s="24" t="s">
        <v>482</v>
      </c>
      <c r="F67" s="24" t="s">
        <v>483</v>
      </c>
      <c r="G67" s="7">
        <v>2004</v>
      </c>
      <c r="H67" s="17">
        <v>81198000</v>
      </c>
      <c r="I67" s="1">
        <v>108225</v>
      </c>
      <c r="J67" s="1" t="s">
        <v>470</v>
      </c>
      <c r="K67" s="25">
        <f>(H67/1000000/365)/usage!$I$64*100</f>
        <v>3.5542462689343779</v>
      </c>
      <c r="L67" s="25">
        <f>ROUND(I67/revCollect!$E$60*100,2)</f>
        <v>1.4</v>
      </c>
    </row>
    <row r="68" spans="1:14" x14ac:dyDescent="0.35">
      <c r="A68" s="1" t="s">
        <v>32</v>
      </c>
      <c r="B68" s="1" t="s">
        <v>33</v>
      </c>
      <c r="C68" s="7">
        <v>2005</v>
      </c>
      <c r="D68" s="7" t="s">
        <v>35</v>
      </c>
      <c r="E68" s="24" t="s">
        <v>488</v>
      </c>
      <c r="F68" s="24" t="s">
        <v>329</v>
      </c>
      <c r="G68" s="7">
        <v>2004</v>
      </c>
      <c r="H68" s="17">
        <v>72970000</v>
      </c>
      <c r="I68" s="1">
        <v>91639</v>
      </c>
      <c r="J68" s="1" t="s">
        <v>470</v>
      </c>
      <c r="K68" s="25">
        <f>(H68/1000000/365)/usage!$I$64*100</f>
        <v>3.194085448461065</v>
      </c>
      <c r="L68" s="25">
        <f>ROUND(I68/revCollect!$E$60*100,2)</f>
        <v>1.19</v>
      </c>
    </row>
    <row r="69" spans="1:14" x14ac:dyDescent="0.35">
      <c r="A69" s="1" t="s">
        <v>32</v>
      </c>
      <c r="B69" s="1" t="s">
        <v>33</v>
      </c>
      <c r="C69" s="7">
        <v>2005</v>
      </c>
      <c r="D69" s="7" t="s">
        <v>35</v>
      </c>
      <c r="E69" s="24" t="s">
        <v>503</v>
      </c>
      <c r="F69" s="24" t="s">
        <v>483</v>
      </c>
      <c r="G69" s="7">
        <v>2004</v>
      </c>
      <c r="H69" s="17">
        <v>52502000</v>
      </c>
      <c r="I69" s="1">
        <v>71559</v>
      </c>
      <c r="J69" s="1" t="s">
        <v>470</v>
      </c>
      <c r="K69" s="25">
        <f>(H69/1000000/365)/usage!$I$64*100</f>
        <v>2.2981482008373697</v>
      </c>
      <c r="L69" s="25">
        <f>ROUND(I69/revCollect!$E$60*100,2)</f>
        <v>0.93</v>
      </c>
    </row>
    <row r="70" spans="1:14" x14ac:dyDescent="0.35">
      <c r="A70" s="1" t="s">
        <v>32</v>
      </c>
      <c r="B70" s="1" t="s">
        <v>33</v>
      </c>
      <c r="C70" s="7">
        <v>2005</v>
      </c>
      <c r="D70" s="7" t="s">
        <v>35</v>
      </c>
      <c r="E70" s="24" t="s">
        <v>506</v>
      </c>
      <c r="F70" s="24" t="s">
        <v>487</v>
      </c>
      <c r="G70" s="7">
        <v>2004</v>
      </c>
      <c r="H70" s="17">
        <v>24852000</v>
      </c>
      <c r="I70" s="1">
        <v>44424</v>
      </c>
      <c r="J70" s="1" t="s">
        <v>470</v>
      </c>
      <c r="K70" s="25">
        <f>(H70/1000000/365)/usage!$I$64*100</f>
        <v>1.0878362555180812</v>
      </c>
      <c r="L70" s="25">
        <f>ROUND(I70/revCollect!$E$60*100,2)</f>
        <v>0.57999999999999996</v>
      </c>
      <c r="M70" s="37"/>
    </row>
    <row r="71" spans="1:14" x14ac:dyDescent="0.35">
      <c r="A71" s="1" t="s">
        <v>32</v>
      </c>
      <c r="B71" s="1" t="s">
        <v>33</v>
      </c>
      <c r="C71" s="7">
        <v>2005</v>
      </c>
      <c r="D71" s="7" t="s">
        <v>35</v>
      </c>
      <c r="E71" s="24" t="s">
        <v>510</v>
      </c>
      <c r="F71" s="24" t="s">
        <v>511</v>
      </c>
      <c r="G71" s="7">
        <v>2004</v>
      </c>
      <c r="H71" s="17">
        <v>15830000</v>
      </c>
      <c r="I71" s="1">
        <v>40329</v>
      </c>
      <c r="J71" s="1" t="s">
        <v>470</v>
      </c>
      <c r="K71" s="25">
        <f>(H71/1000000/365)/usage!$I$64*100</f>
        <v>0.69292000341426152</v>
      </c>
      <c r="L71" s="25">
        <f>ROUND(I71/revCollect!$E$60*100,2)</f>
        <v>0.52</v>
      </c>
    </row>
    <row r="72" spans="1:14" x14ac:dyDescent="0.35">
      <c r="A72" s="1" t="s">
        <v>32</v>
      </c>
      <c r="B72" s="1" t="s">
        <v>33</v>
      </c>
      <c r="C72" s="7">
        <v>2005</v>
      </c>
      <c r="D72" s="7" t="s">
        <v>35</v>
      </c>
      <c r="E72" s="24" t="s">
        <v>505</v>
      </c>
      <c r="F72" s="24" t="s">
        <v>483</v>
      </c>
      <c r="G72" s="7">
        <v>2004</v>
      </c>
      <c r="H72" s="17">
        <v>19464000</v>
      </c>
      <c r="I72" s="1">
        <v>36997</v>
      </c>
      <c r="J72" s="1" t="s">
        <v>470</v>
      </c>
      <c r="K72" s="25">
        <f>(H72/1000000/365)/usage!$I$64*100</f>
        <v>0.85198957337051084</v>
      </c>
      <c r="L72" s="25">
        <f>ROUND(I72/revCollect!$E$60*100,2)</f>
        <v>0.48</v>
      </c>
    </row>
    <row r="73" spans="1:14" x14ac:dyDescent="0.35">
      <c r="A73" s="1" t="s">
        <v>32</v>
      </c>
      <c r="B73" s="1" t="s">
        <v>33</v>
      </c>
      <c r="C73" s="7">
        <v>2005</v>
      </c>
      <c r="D73" s="7" t="s">
        <v>35</v>
      </c>
      <c r="E73" s="24" t="s">
        <v>504</v>
      </c>
      <c r="F73" s="24" t="s">
        <v>483</v>
      </c>
      <c r="G73" s="7">
        <v>2004</v>
      </c>
      <c r="H73" s="17">
        <v>26099000</v>
      </c>
      <c r="I73" s="1">
        <v>36703</v>
      </c>
      <c r="J73" s="1" t="s">
        <v>470</v>
      </c>
      <c r="K73" s="25">
        <f>(H73/1000000/365)/usage!$I$64*100</f>
        <v>1.1424206676632223</v>
      </c>
      <c r="L73" s="25">
        <f>ROUND(I73/revCollect!$E$60*100,2)</f>
        <v>0.48</v>
      </c>
    </row>
    <row r="74" spans="1:14" x14ac:dyDescent="0.35">
      <c r="A74" s="1" t="s">
        <v>32</v>
      </c>
      <c r="B74" s="1" t="s">
        <v>33</v>
      </c>
      <c r="C74" s="7">
        <v>2005</v>
      </c>
      <c r="D74" s="7" t="s">
        <v>35</v>
      </c>
      <c r="E74" s="24" t="s">
        <v>493</v>
      </c>
      <c r="F74" s="24" t="s">
        <v>494</v>
      </c>
      <c r="G74" s="7">
        <v>2004</v>
      </c>
      <c r="H74" s="17">
        <v>11980000</v>
      </c>
      <c r="I74" s="1">
        <v>35964</v>
      </c>
      <c r="J74" s="1" t="s">
        <v>470</v>
      </c>
      <c r="K74" s="25">
        <f>(H74/1000000/365)/usage!$I$64*100</f>
        <v>0.52439555533182902</v>
      </c>
      <c r="L74" s="25">
        <f>ROUND(I74/revCollect!$E$60*100,2)</f>
        <v>0.47</v>
      </c>
    </row>
    <row r="75" spans="1:14" x14ac:dyDescent="0.35">
      <c r="A75" s="1" t="s">
        <v>32</v>
      </c>
      <c r="B75" s="1" t="s">
        <v>33</v>
      </c>
      <c r="C75" s="7">
        <v>2005</v>
      </c>
      <c r="D75" s="7" t="s">
        <v>35</v>
      </c>
      <c r="E75" s="24" t="s">
        <v>501</v>
      </c>
      <c r="F75" s="24" t="s">
        <v>497</v>
      </c>
      <c r="G75" s="7">
        <v>2004</v>
      </c>
      <c r="H75" s="17">
        <v>19970000</v>
      </c>
      <c r="I75" s="1">
        <v>25071</v>
      </c>
      <c r="J75" s="1" t="s">
        <v>470</v>
      </c>
      <c r="K75" s="25">
        <f>(H75/1000000/365)/usage!$I$64*100</f>
        <v>0.87413850083277334</v>
      </c>
      <c r="L75" s="25">
        <f>ROUND(I75/revCollect!$E$60*100,2)</f>
        <v>0.33</v>
      </c>
    </row>
    <row r="76" spans="1:14" x14ac:dyDescent="0.35">
      <c r="A76" s="1" t="s">
        <v>32</v>
      </c>
      <c r="B76" s="1" t="s">
        <v>33</v>
      </c>
      <c r="C76" s="7">
        <v>2005</v>
      </c>
      <c r="D76" s="7" t="s">
        <v>35</v>
      </c>
      <c r="E76" s="24" t="s">
        <v>166</v>
      </c>
      <c r="F76" s="24" t="s">
        <v>166</v>
      </c>
      <c r="G76" s="7">
        <v>2004</v>
      </c>
      <c r="H76" s="17">
        <v>384592000</v>
      </c>
      <c r="I76" s="7">
        <v>637041</v>
      </c>
      <c r="J76" s="1" t="s">
        <v>470</v>
      </c>
      <c r="K76" s="25">
        <f>(H76/1000000/365)/usage!$I$64*100</f>
        <v>16.834585594004906</v>
      </c>
      <c r="L76" s="25">
        <f>ROUND(I76/revCollect!$E$60*100,2)</f>
        <v>8.27</v>
      </c>
    </row>
    <row r="77" spans="1:14" x14ac:dyDescent="0.35">
      <c r="A77" s="1" t="s">
        <v>32</v>
      </c>
      <c r="B77" s="1" t="s">
        <v>33</v>
      </c>
      <c r="C77" s="7">
        <v>2008</v>
      </c>
      <c r="D77" s="7" t="s">
        <v>35</v>
      </c>
      <c r="E77" s="24" t="s">
        <v>488</v>
      </c>
      <c r="F77" s="24" t="s">
        <v>329</v>
      </c>
      <c r="G77" s="7">
        <v>2007</v>
      </c>
      <c r="H77" s="17">
        <v>66310000</v>
      </c>
      <c r="I77" s="1">
        <v>83514</v>
      </c>
      <c r="J77" s="1" t="s">
        <v>512</v>
      </c>
      <c r="K77" s="25">
        <f>(H77/1000000/365)/usage!$I$103*100</f>
        <v>2.8399442375599864</v>
      </c>
      <c r="L77" s="25">
        <f>ROUND(I77/revCollect!$E$60*100,2)</f>
        <v>1.08</v>
      </c>
      <c r="M77" s="1" t="s">
        <v>513</v>
      </c>
    </row>
    <row r="78" spans="1:14" x14ac:dyDescent="0.35">
      <c r="A78" s="1" t="s">
        <v>32</v>
      </c>
      <c r="B78" s="1" t="s">
        <v>33</v>
      </c>
      <c r="C78" s="7">
        <v>2008</v>
      </c>
      <c r="D78" s="7" t="s">
        <v>35</v>
      </c>
      <c r="E78" s="24" t="s">
        <v>514</v>
      </c>
      <c r="F78" s="24" t="s">
        <v>483</v>
      </c>
      <c r="G78" s="7">
        <v>2007</v>
      </c>
      <c r="H78" s="17">
        <v>51965000</v>
      </c>
      <c r="I78" s="1">
        <v>60728</v>
      </c>
      <c r="J78" s="1" t="s">
        <v>512</v>
      </c>
      <c r="K78" s="25">
        <f>(H78/1000000/365)/usage!$I$103*100</f>
        <v>2.2255723466265223</v>
      </c>
      <c r="L78" s="25">
        <v>0.77</v>
      </c>
      <c r="M78" s="37">
        <f>H78/1000000/365</f>
        <v>0.14236986301369864</v>
      </c>
      <c r="N78" s="1" t="s">
        <v>515</v>
      </c>
    </row>
    <row r="79" spans="1:14" x14ac:dyDescent="0.35">
      <c r="A79" s="1" t="s">
        <v>32</v>
      </c>
      <c r="B79" s="1" t="s">
        <v>33</v>
      </c>
      <c r="C79" s="7">
        <v>2008</v>
      </c>
      <c r="D79" s="7" t="s">
        <v>35</v>
      </c>
      <c r="E79" s="24" t="s">
        <v>516</v>
      </c>
      <c r="F79" s="24" t="s">
        <v>329</v>
      </c>
      <c r="G79" s="7">
        <v>2007</v>
      </c>
      <c r="H79" s="17">
        <v>46709000</v>
      </c>
      <c r="I79" s="1">
        <v>40435</v>
      </c>
      <c r="J79" s="1" t="s">
        <v>512</v>
      </c>
      <c r="K79" s="25">
        <f>(H79/1000000/365)/usage!$I$103*100</f>
        <v>2.0004668284148606</v>
      </c>
      <c r="L79" s="25">
        <v>0.51</v>
      </c>
      <c r="M79" s="1" t="s">
        <v>517</v>
      </c>
    </row>
    <row r="80" spans="1:14" x14ac:dyDescent="0.35">
      <c r="A80" s="1" t="s">
        <v>32</v>
      </c>
      <c r="B80" s="1" t="s">
        <v>33</v>
      </c>
      <c r="C80" s="7">
        <v>2008</v>
      </c>
      <c r="D80" s="7" t="s">
        <v>35</v>
      </c>
      <c r="E80" s="24" t="s">
        <v>504</v>
      </c>
      <c r="F80" s="24" t="s">
        <v>483</v>
      </c>
      <c r="G80" s="7">
        <v>2007</v>
      </c>
      <c r="H80" s="17">
        <v>24209000</v>
      </c>
      <c r="I80" s="1">
        <v>34719</v>
      </c>
      <c r="J80" s="1" t="s">
        <v>512</v>
      </c>
      <c r="K80" s="25">
        <f>(H80/1000000/365)/usage!$I$103*100</f>
        <v>1.036830192234802</v>
      </c>
      <c r="L80" s="25">
        <v>0.44</v>
      </c>
      <c r="M80" s="1" t="s">
        <v>517</v>
      </c>
    </row>
    <row r="81" spans="1:13" x14ac:dyDescent="0.35">
      <c r="A81" s="1" t="s">
        <v>32</v>
      </c>
      <c r="B81" s="1" t="s">
        <v>33</v>
      </c>
      <c r="C81" s="7">
        <v>2008</v>
      </c>
      <c r="D81" s="7" t="s">
        <v>35</v>
      </c>
      <c r="E81" s="24" t="s">
        <v>510</v>
      </c>
      <c r="F81" s="24" t="s">
        <v>511</v>
      </c>
      <c r="G81" s="7">
        <v>2007</v>
      </c>
      <c r="H81" s="17">
        <v>23620000</v>
      </c>
      <c r="I81" s="1">
        <v>46813</v>
      </c>
      <c r="J81" s="1" t="s">
        <v>512</v>
      </c>
      <c r="K81" s="25">
        <f>(H81/1000000/365)/usage!$I$103*100</f>
        <v>1.0116043265143551</v>
      </c>
      <c r="L81" s="25">
        <v>0.59</v>
      </c>
      <c r="M81" s="1" t="s">
        <v>517</v>
      </c>
    </row>
    <row r="82" spans="1:13" x14ac:dyDescent="0.35">
      <c r="A82" s="1" t="s">
        <v>32</v>
      </c>
      <c r="B82" s="1" t="s">
        <v>33</v>
      </c>
      <c r="C82" s="7">
        <v>2008</v>
      </c>
      <c r="D82" s="7" t="s">
        <v>35</v>
      </c>
      <c r="E82" s="24" t="s">
        <v>503</v>
      </c>
      <c r="F82" s="24" t="s">
        <v>483</v>
      </c>
      <c r="G82" s="7">
        <v>2007</v>
      </c>
      <c r="H82" s="17">
        <v>21372000</v>
      </c>
      <c r="I82" s="1">
        <v>28605</v>
      </c>
      <c r="J82" s="1" t="s">
        <v>512</v>
      </c>
      <c r="K82" s="25">
        <f>(H82/1000000/365)/usage!$I$103*100</f>
        <v>0.91532631948623178</v>
      </c>
      <c r="L82" s="25">
        <v>0.36</v>
      </c>
      <c r="M82" s="1" t="s">
        <v>517</v>
      </c>
    </row>
    <row r="83" spans="1:13" x14ac:dyDescent="0.35">
      <c r="A83" s="1" t="s">
        <v>32</v>
      </c>
      <c r="B83" s="1" t="s">
        <v>33</v>
      </c>
      <c r="C83" s="7">
        <v>2008</v>
      </c>
      <c r="D83" s="7" t="s">
        <v>35</v>
      </c>
      <c r="E83" s="24" t="s">
        <v>518</v>
      </c>
      <c r="F83" s="24" t="s">
        <v>329</v>
      </c>
      <c r="G83" s="7">
        <v>2007</v>
      </c>
      <c r="H83" s="17">
        <v>20378000</v>
      </c>
      <c r="I83" s="1">
        <v>26352</v>
      </c>
      <c r="J83" s="1" t="s">
        <v>512</v>
      </c>
      <c r="K83" s="25">
        <f>(H83/1000000/365)/usage!$I$103*100</f>
        <v>0.87275499431454384</v>
      </c>
      <c r="L83" s="25">
        <v>0.33</v>
      </c>
      <c r="M83" s="1" t="s">
        <v>517</v>
      </c>
    </row>
    <row r="84" spans="1:13" x14ac:dyDescent="0.35">
      <c r="A84" s="1" t="s">
        <v>32</v>
      </c>
      <c r="B84" s="1" t="s">
        <v>33</v>
      </c>
      <c r="C84" s="7">
        <v>2008</v>
      </c>
      <c r="D84" s="7" t="s">
        <v>35</v>
      </c>
      <c r="E84" s="24" t="s">
        <v>486</v>
      </c>
      <c r="F84" s="24" t="s">
        <v>487</v>
      </c>
      <c r="G84" s="7">
        <v>2007</v>
      </c>
      <c r="H84" s="17">
        <v>15843000</v>
      </c>
      <c r="I84" s="1">
        <v>22800</v>
      </c>
      <c r="J84" s="1" t="s">
        <v>512</v>
      </c>
      <c r="K84" s="25">
        <f>(H84/1000000/365)/usage!$I$103*100</f>
        <v>0.67852867675558526</v>
      </c>
      <c r="L84" s="25">
        <v>0.28999999999999998</v>
      </c>
      <c r="M84" s="1" t="s">
        <v>517</v>
      </c>
    </row>
    <row r="85" spans="1:13" x14ac:dyDescent="0.35">
      <c r="A85" s="1" t="s">
        <v>32</v>
      </c>
      <c r="B85" s="1" t="s">
        <v>33</v>
      </c>
      <c r="C85" s="7">
        <v>2008</v>
      </c>
      <c r="D85" s="7" t="s">
        <v>35</v>
      </c>
      <c r="E85" s="24" t="s">
        <v>503</v>
      </c>
      <c r="F85" s="24" t="s">
        <v>483</v>
      </c>
      <c r="G85" s="7">
        <v>2007</v>
      </c>
      <c r="H85" s="17">
        <v>14571000</v>
      </c>
      <c r="I85" s="1">
        <v>19402</v>
      </c>
      <c r="J85" s="1" t="s">
        <v>512</v>
      </c>
      <c r="K85" s="25">
        <f>(H85/1000000/365)/usage!$I$103*100</f>
        <v>0.62405108559020595</v>
      </c>
      <c r="L85" s="25">
        <v>0.25</v>
      </c>
      <c r="M85" s="1" t="s">
        <v>517</v>
      </c>
    </row>
    <row r="86" spans="1:13" x14ac:dyDescent="0.35">
      <c r="A86" s="1" t="s">
        <v>32</v>
      </c>
      <c r="B86" s="1" t="s">
        <v>33</v>
      </c>
      <c r="C86" s="7">
        <v>2008</v>
      </c>
      <c r="D86" s="7" t="s">
        <v>35</v>
      </c>
      <c r="E86" s="24" t="s">
        <v>519</v>
      </c>
      <c r="F86" s="24" t="s">
        <v>497</v>
      </c>
      <c r="G86" s="7">
        <v>2007</v>
      </c>
      <c r="H86" s="17">
        <v>12361000</v>
      </c>
      <c r="I86" s="1">
        <v>17081</v>
      </c>
      <c r="J86" s="1" t="s">
        <v>512</v>
      </c>
      <c r="K86" s="25">
        <f>(H86/1000000/365)/usage!$I$103*100</f>
        <v>0.52940055376985362</v>
      </c>
      <c r="L86" s="25">
        <v>0.22</v>
      </c>
      <c r="M86" s="1" t="s">
        <v>517</v>
      </c>
    </row>
    <row r="87" spans="1:13" x14ac:dyDescent="0.35">
      <c r="A87" s="1" t="s">
        <v>32</v>
      </c>
      <c r="B87" s="1" t="s">
        <v>33</v>
      </c>
      <c r="C87" s="7">
        <v>2008</v>
      </c>
      <c r="D87" s="7" t="s">
        <v>35</v>
      </c>
      <c r="E87" s="24" t="s">
        <v>166</v>
      </c>
      <c r="F87" s="24" t="s">
        <v>166</v>
      </c>
      <c r="G87" s="7">
        <v>2007</v>
      </c>
      <c r="H87" s="17">
        <f>SUM(H77:H86)</f>
        <v>297338000</v>
      </c>
      <c r="I87" s="17">
        <f>SUM(I77:I86)</f>
        <v>380449</v>
      </c>
      <c r="J87" s="1" t="s">
        <v>512</v>
      </c>
      <c r="K87" s="25">
        <f>(H87/1000000/365)/usage!$I$103*100</f>
        <v>12.734479561266948</v>
      </c>
      <c r="L87" s="25">
        <v>4.83</v>
      </c>
      <c r="M87" s="1" t="s">
        <v>520</v>
      </c>
    </row>
    <row r="88" spans="1:13" x14ac:dyDescent="0.35">
      <c r="A88" s="1" t="s">
        <v>32</v>
      </c>
      <c r="B88" s="1" t="s">
        <v>33</v>
      </c>
      <c r="C88" s="7">
        <v>2012</v>
      </c>
      <c r="D88" s="7" t="s">
        <v>35</v>
      </c>
      <c r="E88" s="24" t="s">
        <v>488</v>
      </c>
      <c r="F88" s="24" t="s">
        <v>329</v>
      </c>
      <c r="G88" s="7">
        <v>2011</v>
      </c>
      <c r="H88" s="17">
        <v>65275000</v>
      </c>
      <c r="I88" s="1">
        <v>79636</v>
      </c>
      <c r="J88" s="1" t="s">
        <v>512</v>
      </c>
      <c r="K88" s="25">
        <f>(H88/1000000/365)/usage!$I$222*100</f>
        <v>2.4085604907522722</v>
      </c>
      <c r="L88" s="7">
        <v>0.9</v>
      </c>
      <c r="M88" s="1" t="s">
        <v>521</v>
      </c>
    </row>
    <row r="89" spans="1:13" x14ac:dyDescent="0.35">
      <c r="A89" s="1" t="s">
        <v>32</v>
      </c>
      <c r="B89" s="1" t="s">
        <v>33</v>
      </c>
      <c r="C89" s="7">
        <v>2012</v>
      </c>
      <c r="D89" s="7" t="s">
        <v>35</v>
      </c>
      <c r="E89" s="24" t="s">
        <v>518</v>
      </c>
      <c r="F89" s="24" t="s">
        <v>329</v>
      </c>
      <c r="G89" s="7">
        <v>2011</v>
      </c>
      <c r="H89" s="17">
        <v>54114000</v>
      </c>
      <c r="I89" s="1">
        <v>66019</v>
      </c>
      <c r="J89" s="1" t="s">
        <v>512</v>
      </c>
      <c r="K89" s="25">
        <f>(H89/1000000/365)/usage!$I$222*100</f>
        <v>1.9967344679673447</v>
      </c>
      <c r="L89" s="7">
        <v>0.75</v>
      </c>
      <c r="M89" s="1" t="s">
        <v>521</v>
      </c>
    </row>
    <row r="90" spans="1:13" x14ac:dyDescent="0.35">
      <c r="A90" s="1" t="s">
        <v>32</v>
      </c>
      <c r="B90" s="1" t="s">
        <v>33</v>
      </c>
      <c r="C90" s="7">
        <v>2012</v>
      </c>
      <c r="D90" s="7" t="s">
        <v>35</v>
      </c>
      <c r="E90" s="24" t="s">
        <v>503</v>
      </c>
      <c r="F90" s="24" t="s">
        <v>483</v>
      </c>
      <c r="G90" s="7">
        <v>2011</v>
      </c>
      <c r="H90" s="17">
        <v>36088000</v>
      </c>
      <c r="I90" s="1">
        <v>54984</v>
      </c>
      <c r="J90" s="1" t="s">
        <v>512</v>
      </c>
      <c r="K90" s="25">
        <f>(H90/1000000/365)/usage!$I$222*100</f>
        <v>1.3315990959826578</v>
      </c>
      <c r="L90" s="7">
        <v>0.62</v>
      </c>
      <c r="M90" s="1" t="s">
        <v>521</v>
      </c>
    </row>
    <row r="91" spans="1:13" x14ac:dyDescent="0.35">
      <c r="A91" s="1" t="s">
        <v>32</v>
      </c>
      <c r="B91" s="1" t="s">
        <v>33</v>
      </c>
      <c r="C91" s="7">
        <v>2012</v>
      </c>
      <c r="D91" s="7" t="s">
        <v>35</v>
      </c>
      <c r="E91" s="24" t="s">
        <v>514</v>
      </c>
      <c r="F91" s="24" t="s">
        <v>483</v>
      </c>
      <c r="G91" s="7">
        <v>2011</v>
      </c>
      <c r="H91" s="17">
        <v>30980000</v>
      </c>
      <c r="I91" s="1">
        <v>48293</v>
      </c>
      <c r="J91" s="1" t="s">
        <v>512</v>
      </c>
      <c r="K91" s="25">
        <f>(H91/1000000/365)/usage!$I$222*100</f>
        <v>1.1431207047645404</v>
      </c>
      <c r="L91" s="7">
        <v>0.55000000000000004</v>
      </c>
      <c r="M91" s="1" t="s">
        <v>521</v>
      </c>
    </row>
    <row r="92" spans="1:13" x14ac:dyDescent="0.35">
      <c r="A92" s="1" t="s">
        <v>32</v>
      </c>
      <c r="B92" s="1" t="s">
        <v>33</v>
      </c>
      <c r="C92" s="7">
        <v>2012</v>
      </c>
      <c r="D92" s="7" t="s">
        <v>35</v>
      </c>
      <c r="E92" s="24" t="s">
        <v>522</v>
      </c>
      <c r="F92" s="24" t="s">
        <v>329</v>
      </c>
      <c r="G92" s="7">
        <v>2011</v>
      </c>
      <c r="H92" s="17">
        <v>29795000</v>
      </c>
      <c r="I92" s="1">
        <v>45661</v>
      </c>
      <c r="J92" s="1" t="s">
        <v>512</v>
      </c>
      <c r="K92" s="25">
        <f>(H92/1000000/365)/usage!$I$222*100</f>
        <v>1.0993957843272915</v>
      </c>
      <c r="L92" s="7">
        <v>0.52</v>
      </c>
      <c r="M92" s="1" t="s">
        <v>521</v>
      </c>
    </row>
    <row r="93" spans="1:13" x14ac:dyDescent="0.35">
      <c r="A93" s="1" t="s">
        <v>32</v>
      </c>
      <c r="B93" s="1" t="s">
        <v>33</v>
      </c>
      <c r="C93" s="7">
        <v>2012</v>
      </c>
      <c r="D93" s="7" t="s">
        <v>35</v>
      </c>
      <c r="E93" s="24" t="s">
        <v>516</v>
      </c>
      <c r="F93" s="24" t="s">
        <v>329</v>
      </c>
      <c r="G93" s="7">
        <v>2011</v>
      </c>
      <c r="H93" s="17">
        <v>26107000</v>
      </c>
      <c r="I93" s="1">
        <v>30961</v>
      </c>
      <c r="J93" s="1" t="s">
        <v>512</v>
      </c>
      <c r="K93" s="25">
        <f>(H93/1000000/365)/usage!$I$222*100</f>
        <v>0.96331350029980156</v>
      </c>
      <c r="L93" s="7">
        <v>0.35</v>
      </c>
      <c r="M93" s="1" t="s">
        <v>521</v>
      </c>
    </row>
    <row r="94" spans="1:13" x14ac:dyDescent="0.35">
      <c r="A94" s="1" t="s">
        <v>32</v>
      </c>
      <c r="B94" s="1" t="s">
        <v>33</v>
      </c>
      <c r="C94" s="7">
        <v>2012</v>
      </c>
      <c r="D94" s="7" t="s">
        <v>35</v>
      </c>
      <c r="E94" s="24" t="s">
        <v>514</v>
      </c>
      <c r="F94" s="24" t="s">
        <v>483</v>
      </c>
      <c r="G94" s="7">
        <v>2011</v>
      </c>
      <c r="H94" s="17">
        <v>24882000</v>
      </c>
      <c r="I94" s="1">
        <v>40304</v>
      </c>
      <c r="J94" s="1" t="s">
        <v>512</v>
      </c>
      <c r="K94" s="25">
        <f>(H94/1000000/365)/usage!$I$222*100</f>
        <v>0.91811263318112635</v>
      </c>
      <c r="L94" s="7">
        <v>0.46</v>
      </c>
      <c r="M94" s="1" t="s">
        <v>521</v>
      </c>
    </row>
    <row r="95" spans="1:13" x14ac:dyDescent="0.35">
      <c r="A95" s="1" t="s">
        <v>32</v>
      </c>
      <c r="B95" s="1" t="s">
        <v>33</v>
      </c>
      <c r="C95" s="7">
        <v>2012</v>
      </c>
      <c r="D95" s="7" t="s">
        <v>35</v>
      </c>
      <c r="E95" s="24" t="s">
        <v>504</v>
      </c>
      <c r="F95" s="24" t="s">
        <v>483</v>
      </c>
      <c r="G95" s="7">
        <v>2011</v>
      </c>
      <c r="H95" s="17">
        <v>20826000</v>
      </c>
      <c r="I95" s="1">
        <v>38909</v>
      </c>
      <c r="J95" s="1" t="s">
        <v>512</v>
      </c>
      <c r="K95" s="25">
        <f>(H95/1000000/365)/usage!$I$222*100</f>
        <v>0.76845163968451646</v>
      </c>
      <c r="L95" s="7">
        <v>0.44</v>
      </c>
      <c r="M95" s="1" t="s">
        <v>521</v>
      </c>
    </row>
    <row r="96" spans="1:13" x14ac:dyDescent="0.35">
      <c r="A96" s="1" t="s">
        <v>32</v>
      </c>
      <c r="B96" s="1" t="s">
        <v>33</v>
      </c>
      <c r="C96" s="7">
        <v>2012</v>
      </c>
      <c r="D96" s="7" t="s">
        <v>35</v>
      </c>
      <c r="E96" s="24" t="s">
        <v>503</v>
      </c>
      <c r="F96" s="24" t="s">
        <v>483</v>
      </c>
      <c r="G96" s="7">
        <v>2011</v>
      </c>
      <c r="H96" s="17">
        <v>19865000</v>
      </c>
      <c r="I96" s="1">
        <v>33732</v>
      </c>
      <c r="J96" s="1" t="s">
        <v>512</v>
      </c>
      <c r="K96" s="25">
        <f>(H96/1000000/365)/usage!$I$222*100</f>
        <v>0.73299202066325353</v>
      </c>
      <c r="L96" s="7">
        <v>0.38</v>
      </c>
      <c r="M96" s="1" t="s">
        <v>521</v>
      </c>
    </row>
    <row r="97" spans="1:13" x14ac:dyDescent="0.35">
      <c r="A97" s="1" t="s">
        <v>32</v>
      </c>
      <c r="B97" s="1" t="s">
        <v>33</v>
      </c>
      <c r="C97" s="7">
        <v>2012</v>
      </c>
      <c r="D97" s="7" t="s">
        <v>35</v>
      </c>
      <c r="E97" s="24" t="s">
        <v>486</v>
      </c>
      <c r="F97" s="24" t="s">
        <v>487</v>
      </c>
      <c r="G97" s="7">
        <v>2011</v>
      </c>
      <c r="H97" s="17">
        <v>18905000</v>
      </c>
      <c r="I97" s="1">
        <v>51541</v>
      </c>
      <c r="J97" s="1" t="s">
        <v>512</v>
      </c>
      <c r="K97" s="25">
        <f>(H97/1000000/365)/usage!$I$222*100</f>
        <v>0.69756930030902642</v>
      </c>
      <c r="L97" s="7">
        <v>0.57999999999999996</v>
      </c>
      <c r="M97" s="1" t="s">
        <v>521</v>
      </c>
    </row>
    <row r="98" spans="1:13" x14ac:dyDescent="0.35">
      <c r="A98" s="1" t="s">
        <v>32</v>
      </c>
      <c r="B98" s="1" t="s">
        <v>33</v>
      </c>
      <c r="C98" s="7">
        <v>2012</v>
      </c>
      <c r="D98" s="7" t="s">
        <v>35</v>
      </c>
      <c r="E98" s="24" t="s">
        <v>166</v>
      </c>
      <c r="F98" s="24" t="s">
        <v>166</v>
      </c>
      <c r="G98" s="7">
        <v>2011</v>
      </c>
      <c r="H98" s="17">
        <f>SUM(H88:H97)</f>
        <v>326837000</v>
      </c>
      <c r="I98" s="17">
        <f>SUM(I88:I97)</f>
        <v>490040</v>
      </c>
      <c r="J98" s="1" t="s">
        <v>470</v>
      </c>
      <c r="K98" s="25">
        <f>SUM(K88:K97)</f>
        <v>12.059849637931832</v>
      </c>
      <c r="L98" s="25">
        <f>SUM(L88:L97)</f>
        <v>5.5500000000000007</v>
      </c>
    </row>
    <row r="99" spans="1:13" x14ac:dyDescent="0.35">
      <c r="A99" s="1" t="s">
        <v>32</v>
      </c>
      <c r="B99" s="1" t="s">
        <v>33</v>
      </c>
      <c r="C99" s="7">
        <v>2013</v>
      </c>
      <c r="D99" s="7" t="s">
        <v>35</v>
      </c>
      <c r="E99" s="24" t="s">
        <v>486</v>
      </c>
      <c r="F99" s="24" t="s">
        <v>487</v>
      </c>
      <c r="G99" s="7">
        <v>2012</v>
      </c>
      <c r="H99" s="17">
        <v>66138000</v>
      </c>
      <c r="I99" s="1">
        <v>198900</v>
      </c>
      <c r="J99" s="1" t="s">
        <v>512</v>
      </c>
      <c r="K99" s="25">
        <f>(H99/1000000/365)/usage!$I$223*100</f>
        <v>2.4377774788107094</v>
      </c>
      <c r="L99" s="7">
        <v>2.5</v>
      </c>
      <c r="M99" s="1" t="s">
        <v>523</v>
      </c>
    </row>
    <row r="100" spans="1:13" x14ac:dyDescent="0.35">
      <c r="A100" s="1" t="s">
        <v>32</v>
      </c>
      <c r="B100" s="1" t="s">
        <v>33</v>
      </c>
      <c r="C100" s="7">
        <v>2013</v>
      </c>
      <c r="D100" s="7" t="s">
        <v>35</v>
      </c>
      <c r="E100" s="24" t="s">
        <v>519</v>
      </c>
      <c r="F100" s="24" t="s">
        <v>497</v>
      </c>
      <c r="G100" s="7">
        <v>2012</v>
      </c>
      <c r="H100" s="17">
        <v>49528000</v>
      </c>
      <c r="I100" s="1">
        <v>131546</v>
      </c>
      <c r="J100" s="1" t="s">
        <v>512</v>
      </c>
      <c r="K100" s="25">
        <f>(H100/1000000/365)/usage!$I$223*100</f>
        <v>1.8255502581048233</v>
      </c>
      <c r="L100" s="7">
        <v>1.66</v>
      </c>
      <c r="M100" s="1" t="s">
        <v>523</v>
      </c>
    </row>
    <row r="101" spans="1:13" x14ac:dyDescent="0.35">
      <c r="A101" s="1" t="s">
        <v>32</v>
      </c>
      <c r="B101" s="1" t="s">
        <v>33</v>
      </c>
      <c r="C101" s="7">
        <v>2013</v>
      </c>
      <c r="D101" s="7" t="s">
        <v>35</v>
      </c>
      <c r="E101" s="24" t="s">
        <v>524</v>
      </c>
      <c r="F101" s="24" t="s">
        <v>483</v>
      </c>
      <c r="G101" s="7">
        <v>2012</v>
      </c>
      <c r="H101" s="17">
        <v>65444000</v>
      </c>
      <c r="I101" s="1">
        <v>106276</v>
      </c>
      <c r="J101" s="1" t="s">
        <v>512</v>
      </c>
      <c r="K101" s="25">
        <f>(H101/1000000/365)/usage!$I$223*100</f>
        <v>2.4121973649534012</v>
      </c>
      <c r="L101" s="7">
        <v>1.34</v>
      </c>
      <c r="M101" s="1" t="s">
        <v>523</v>
      </c>
    </row>
    <row r="102" spans="1:13" x14ac:dyDescent="0.35">
      <c r="A102" s="1" t="s">
        <v>32</v>
      </c>
      <c r="B102" s="1" t="s">
        <v>33</v>
      </c>
      <c r="C102" s="7">
        <v>2013</v>
      </c>
      <c r="D102" s="7" t="s">
        <v>35</v>
      </c>
      <c r="E102" s="24" t="s">
        <v>514</v>
      </c>
      <c r="F102" s="24" t="s">
        <v>483</v>
      </c>
      <c r="G102" s="7">
        <v>2012</v>
      </c>
      <c r="H102" s="17">
        <v>54556000</v>
      </c>
      <c r="I102" s="1">
        <v>86883</v>
      </c>
      <c r="J102" s="1" t="s">
        <v>512</v>
      </c>
      <c r="K102" s="25">
        <f>(H102/1000000/365)/usage!$I$223*100</f>
        <v>2.0108770772324083</v>
      </c>
      <c r="L102" s="7">
        <v>1.0900000000000001</v>
      </c>
      <c r="M102" s="1" t="s">
        <v>523</v>
      </c>
    </row>
    <row r="103" spans="1:13" x14ac:dyDescent="0.35">
      <c r="A103" s="1" t="s">
        <v>32</v>
      </c>
      <c r="B103" s="1" t="s">
        <v>33</v>
      </c>
      <c r="C103" s="7">
        <v>2013</v>
      </c>
      <c r="D103" s="7" t="s">
        <v>35</v>
      </c>
      <c r="E103" s="24" t="s">
        <v>522</v>
      </c>
      <c r="F103" s="24" t="s">
        <v>329</v>
      </c>
      <c r="G103" s="7">
        <v>2012</v>
      </c>
      <c r="H103" s="17">
        <v>52916000</v>
      </c>
      <c r="I103" s="1">
        <v>83088</v>
      </c>
      <c r="J103" s="1" t="s">
        <v>512</v>
      </c>
      <c r="K103" s="25">
        <f>(H103/1000000/365)/usage!$I$223*100</f>
        <v>1.9504283931892026</v>
      </c>
      <c r="L103" s="7">
        <v>1.05</v>
      </c>
      <c r="M103" s="1" t="s">
        <v>523</v>
      </c>
    </row>
    <row r="104" spans="1:13" x14ac:dyDescent="0.35">
      <c r="A104" s="1" t="s">
        <v>32</v>
      </c>
      <c r="B104" s="1" t="s">
        <v>33</v>
      </c>
      <c r="C104" s="7">
        <v>2013</v>
      </c>
      <c r="D104" s="7" t="s">
        <v>35</v>
      </c>
      <c r="E104" s="24" t="s">
        <v>488</v>
      </c>
      <c r="F104" s="24" t="s">
        <v>329</v>
      </c>
      <c r="G104" s="7">
        <v>2012</v>
      </c>
      <c r="H104" s="17">
        <v>65365000</v>
      </c>
      <c r="I104" s="1">
        <v>79745</v>
      </c>
      <c r="J104" s="1" t="s">
        <v>512</v>
      </c>
      <c r="K104" s="25">
        <f>(H104/1000000/365)/usage!$I$223*100</f>
        <v>2.4092855076122954</v>
      </c>
      <c r="L104" s="7">
        <v>1</v>
      </c>
      <c r="M104" s="1" t="s">
        <v>523</v>
      </c>
    </row>
    <row r="105" spans="1:13" x14ac:dyDescent="0.35">
      <c r="A105" s="1" t="s">
        <v>32</v>
      </c>
      <c r="B105" s="1" t="s">
        <v>33</v>
      </c>
      <c r="C105" s="7">
        <v>2013</v>
      </c>
      <c r="D105" s="7" t="s">
        <v>35</v>
      </c>
      <c r="E105" s="24" t="s">
        <v>510</v>
      </c>
      <c r="F105" s="24" t="s">
        <v>511</v>
      </c>
      <c r="G105" s="7">
        <v>2012</v>
      </c>
      <c r="H105" s="17">
        <v>16915000</v>
      </c>
      <c r="I105" s="1">
        <v>52521</v>
      </c>
      <c r="J105" s="1" t="s">
        <v>512</v>
      </c>
      <c r="K105" s="25">
        <f>(H105/1000000/365)/usage!$I$223*100</f>
        <v>0.62346920157977481</v>
      </c>
      <c r="L105" s="7">
        <v>0.66</v>
      </c>
      <c r="M105" s="1" t="s">
        <v>523</v>
      </c>
    </row>
    <row r="106" spans="1:13" x14ac:dyDescent="0.35">
      <c r="A106" s="1" t="s">
        <v>32</v>
      </c>
      <c r="B106" s="1" t="s">
        <v>33</v>
      </c>
      <c r="C106" s="7">
        <v>2013</v>
      </c>
      <c r="D106" s="7" t="s">
        <v>35</v>
      </c>
      <c r="E106" s="24" t="s">
        <v>518</v>
      </c>
      <c r="F106" s="24" t="s">
        <v>329</v>
      </c>
      <c r="G106" s="7">
        <v>2012</v>
      </c>
      <c r="H106" s="17">
        <v>39786000</v>
      </c>
      <c r="I106" s="1">
        <v>48539</v>
      </c>
      <c r="J106" s="1" t="s">
        <v>512</v>
      </c>
      <c r="K106" s="25">
        <f>(H106/1000000/365)/usage!$I$223*100</f>
        <v>1.4664703313067053</v>
      </c>
      <c r="L106" s="7">
        <v>0.61</v>
      </c>
      <c r="M106" s="1" t="s">
        <v>523</v>
      </c>
    </row>
    <row r="107" spans="1:13" x14ac:dyDescent="0.35">
      <c r="A107" s="1" t="s">
        <v>32</v>
      </c>
      <c r="B107" s="1" t="s">
        <v>33</v>
      </c>
      <c r="C107" s="7">
        <v>2013</v>
      </c>
      <c r="D107" s="7" t="s">
        <v>35</v>
      </c>
      <c r="E107" s="24" t="s">
        <v>504</v>
      </c>
      <c r="F107" s="24" t="s">
        <v>483</v>
      </c>
      <c r="G107" s="7">
        <v>2012</v>
      </c>
      <c r="H107" s="17">
        <v>24880000</v>
      </c>
      <c r="I107" s="1">
        <v>44219</v>
      </c>
      <c r="J107" s="1" t="s">
        <v>512</v>
      </c>
      <c r="K107" s="25">
        <f>(H107/1000000/365)/usage!$I$223*100</f>
        <v>0.91705076767985783</v>
      </c>
      <c r="L107" s="7">
        <v>0.56000000000000005</v>
      </c>
      <c r="M107" s="1" t="s">
        <v>523</v>
      </c>
    </row>
    <row r="108" spans="1:13" x14ac:dyDescent="0.35">
      <c r="A108" s="1" t="s">
        <v>32</v>
      </c>
      <c r="B108" s="1" t="s">
        <v>33</v>
      </c>
      <c r="C108" s="7">
        <v>2013</v>
      </c>
      <c r="D108" s="7" t="s">
        <v>35</v>
      </c>
      <c r="E108" s="24" t="s">
        <v>493</v>
      </c>
      <c r="F108" s="24" t="s">
        <v>494</v>
      </c>
      <c r="G108" s="7">
        <v>2012</v>
      </c>
      <c r="H108" s="17">
        <v>8260000</v>
      </c>
      <c r="I108" s="1">
        <v>36125</v>
      </c>
      <c r="J108" s="1" t="s">
        <v>512</v>
      </c>
      <c r="K108" s="25">
        <f>(H108/1000000/365)/usage!$I$223*100</f>
        <v>0.3044549574371232</v>
      </c>
      <c r="L108" s="7">
        <v>0.45</v>
      </c>
      <c r="M108" s="1" t="s">
        <v>523</v>
      </c>
    </row>
    <row r="109" spans="1:13" x14ac:dyDescent="0.35">
      <c r="A109" s="1" t="s">
        <v>32</v>
      </c>
      <c r="B109" s="1" t="s">
        <v>33</v>
      </c>
      <c r="C109" s="7">
        <v>2013</v>
      </c>
      <c r="D109" s="7" t="s">
        <v>35</v>
      </c>
      <c r="E109" s="24" t="s">
        <v>166</v>
      </c>
      <c r="F109" s="24" t="s">
        <v>166</v>
      </c>
      <c r="G109" s="7">
        <v>2012</v>
      </c>
      <c r="H109" s="17">
        <f>SUM(H99:H108)</f>
        <v>443788000</v>
      </c>
      <c r="I109" s="17">
        <f>SUM(I99:I108)</f>
        <v>867842</v>
      </c>
      <c r="J109" s="1" t="s">
        <v>470</v>
      </c>
      <c r="K109" s="25">
        <f>(H109/1000000/365)/usage!$I$223*100</f>
        <v>16.357561337906301</v>
      </c>
      <c r="L109" s="25">
        <f>SUM(L99:L108)</f>
        <v>10.92</v>
      </c>
    </row>
    <row r="110" spans="1:13" x14ac:dyDescent="0.35">
      <c r="A110" s="1" t="s">
        <v>32</v>
      </c>
      <c r="B110" s="1" t="s">
        <v>33</v>
      </c>
      <c r="C110" s="7">
        <v>2017</v>
      </c>
      <c r="D110" s="7" t="s">
        <v>35</v>
      </c>
      <c r="E110" s="24" t="s">
        <v>519</v>
      </c>
      <c r="F110" s="24" t="s">
        <v>497</v>
      </c>
      <c r="G110" s="7">
        <v>2016</v>
      </c>
      <c r="H110" s="17" t="s">
        <v>38</v>
      </c>
      <c r="I110" s="1">
        <v>238544</v>
      </c>
      <c r="J110" s="1" t="s">
        <v>512</v>
      </c>
      <c r="K110" s="7" t="s">
        <v>38</v>
      </c>
      <c r="L110" s="7">
        <v>2.06</v>
      </c>
      <c r="M110" s="1" t="s">
        <v>525</v>
      </c>
    </row>
    <row r="111" spans="1:13" x14ac:dyDescent="0.35">
      <c r="A111" s="1" t="s">
        <v>32</v>
      </c>
      <c r="B111" s="1" t="s">
        <v>33</v>
      </c>
      <c r="C111" s="7">
        <v>2017</v>
      </c>
      <c r="D111" s="7" t="s">
        <v>35</v>
      </c>
      <c r="E111" s="24" t="s">
        <v>526</v>
      </c>
      <c r="F111" s="24" t="s">
        <v>329</v>
      </c>
      <c r="G111" s="7">
        <v>2016</v>
      </c>
      <c r="H111" s="17" t="s">
        <v>38</v>
      </c>
      <c r="I111" s="1">
        <v>228396</v>
      </c>
      <c r="J111" s="1" t="s">
        <v>512</v>
      </c>
      <c r="K111" s="7" t="s">
        <v>38</v>
      </c>
      <c r="L111" s="7">
        <v>1.97</v>
      </c>
      <c r="M111" s="1" t="s">
        <v>527</v>
      </c>
    </row>
    <row r="112" spans="1:13" x14ac:dyDescent="0.35">
      <c r="A112" s="1" t="s">
        <v>32</v>
      </c>
      <c r="B112" s="1" t="s">
        <v>33</v>
      </c>
      <c r="C112" s="7">
        <v>2017</v>
      </c>
      <c r="D112" s="7" t="s">
        <v>35</v>
      </c>
      <c r="E112" s="24" t="s">
        <v>524</v>
      </c>
      <c r="F112" s="24" t="s">
        <v>483</v>
      </c>
      <c r="G112" s="7">
        <v>2016</v>
      </c>
      <c r="H112" s="17" t="s">
        <v>38</v>
      </c>
      <c r="I112" s="1">
        <v>218980</v>
      </c>
      <c r="J112" s="1" t="s">
        <v>512</v>
      </c>
      <c r="K112" s="7" t="s">
        <v>38</v>
      </c>
      <c r="L112" s="7">
        <v>1.89</v>
      </c>
      <c r="M112" s="1" t="s">
        <v>528</v>
      </c>
    </row>
    <row r="113" spans="1:13" x14ac:dyDescent="0.35">
      <c r="A113" s="1" t="s">
        <v>32</v>
      </c>
      <c r="B113" s="1" t="s">
        <v>33</v>
      </c>
      <c r="C113" s="7">
        <v>2017</v>
      </c>
      <c r="D113" s="7" t="s">
        <v>35</v>
      </c>
      <c r="E113" s="24" t="s">
        <v>529</v>
      </c>
      <c r="F113" s="24" t="s">
        <v>487</v>
      </c>
      <c r="G113" s="7">
        <v>2016</v>
      </c>
      <c r="H113" s="17" t="s">
        <v>38</v>
      </c>
      <c r="I113" s="1">
        <v>188967</v>
      </c>
      <c r="J113" s="1" t="s">
        <v>512</v>
      </c>
      <c r="K113" s="7" t="s">
        <v>38</v>
      </c>
      <c r="L113" s="7">
        <v>1.63</v>
      </c>
      <c r="M113" s="1" t="s">
        <v>530</v>
      </c>
    </row>
    <row r="114" spans="1:13" x14ac:dyDescent="0.35">
      <c r="A114" s="1" t="s">
        <v>32</v>
      </c>
      <c r="B114" s="1" t="s">
        <v>33</v>
      </c>
      <c r="C114" s="7">
        <v>2017</v>
      </c>
      <c r="D114" s="7" t="s">
        <v>35</v>
      </c>
      <c r="E114" s="24" t="s">
        <v>488</v>
      </c>
      <c r="F114" s="24" t="s">
        <v>329</v>
      </c>
      <c r="G114" s="7">
        <v>2016</v>
      </c>
      <c r="H114" s="17" t="s">
        <v>38</v>
      </c>
      <c r="I114" s="1">
        <v>103678</v>
      </c>
      <c r="J114" s="1" t="s">
        <v>512</v>
      </c>
      <c r="K114" s="7" t="s">
        <v>38</v>
      </c>
      <c r="L114" s="7">
        <v>0.89</v>
      </c>
      <c r="M114" s="1" t="s">
        <v>531</v>
      </c>
    </row>
    <row r="115" spans="1:13" x14ac:dyDescent="0.35">
      <c r="A115" s="1" t="s">
        <v>32</v>
      </c>
      <c r="B115" s="1" t="s">
        <v>33</v>
      </c>
      <c r="C115" s="7">
        <v>2017</v>
      </c>
      <c r="D115" s="7" t="s">
        <v>35</v>
      </c>
      <c r="E115" s="24" t="s">
        <v>516</v>
      </c>
      <c r="F115" s="24" t="s">
        <v>329</v>
      </c>
      <c r="G115" s="7">
        <v>2016</v>
      </c>
      <c r="H115" s="17" t="s">
        <v>38</v>
      </c>
      <c r="I115" s="1">
        <v>103554</v>
      </c>
      <c r="J115" s="1" t="s">
        <v>512</v>
      </c>
      <c r="K115" s="7" t="s">
        <v>38</v>
      </c>
      <c r="L115" s="7">
        <v>0.89</v>
      </c>
      <c r="M115" s="1" t="s">
        <v>532</v>
      </c>
    </row>
    <row r="116" spans="1:13" x14ac:dyDescent="0.35">
      <c r="A116" s="1" t="s">
        <v>32</v>
      </c>
      <c r="B116" s="1" t="s">
        <v>33</v>
      </c>
      <c r="C116" s="7">
        <v>2017</v>
      </c>
      <c r="D116" s="7" t="s">
        <v>35</v>
      </c>
      <c r="E116" s="24" t="s">
        <v>504</v>
      </c>
      <c r="F116" s="24" t="s">
        <v>483</v>
      </c>
      <c r="G116" s="7">
        <v>2016</v>
      </c>
      <c r="H116" s="17" t="s">
        <v>38</v>
      </c>
      <c r="I116" s="1">
        <v>97318</v>
      </c>
      <c r="J116" s="1" t="s">
        <v>512</v>
      </c>
      <c r="K116" s="7" t="s">
        <v>38</v>
      </c>
      <c r="L116" s="7">
        <v>0.84</v>
      </c>
      <c r="M116" s="1" t="s">
        <v>533</v>
      </c>
    </row>
    <row r="117" spans="1:13" x14ac:dyDescent="0.35">
      <c r="A117" s="1" t="s">
        <v>32</v>
      </c>
      <c r="B117" s="1" t="s">
        <v>33</v>
      </c>
      <c r="C117" s="7">
        <v>2017</v>
      </c>
      <c r="D117" s="7" t="s">
        <v>35</v>
      </c>
      <c r="E117" s="24" t="s">
        <v>518</v>
      </c>
      <c r="F117" s="24" t="s">
        <v>329</v>
      </c>
      <c r="G117" s="7">
        <v>2016</v>
      </c>
      <c r="H117" s="17" t="s">
        <v>38</v>
      </c>
      <c r="I117" s="1">
        <v>88476</v>
      </c>
      <c r="J117" s="1" t="s">
        <v>512</v>
      </c>
      <c r="K117" s="7" t="s">
        <v>38</v>
      </c>
      <c r="L117" s="7">
        <v>0.76</v>
      </c>
      <c r="M117" s="1" t="s">
        <v>534</v>
      </c>
    </row>
    <row r="118" spans="1:13" x14ac:dyDescent="0.35">
      <c r="A118" s="1" t="s">
        <v>32</v>
      </c>
      <c r="B118" s="1" t="s">
        <v>33</v>
      </c>
      <c r="C118" s="7">
        <v>2017</v>
      </c>
      <c r="D118" s="7" t="s">
        <v>35</v>
      </c>
      <c r="E118" s="24" t="s">
        <v>510</v>
      </c>
      <c r="F118" s="24" t="s">
        <v>511</v>
      </c>
      <c r="G118" s="7">
        <v>2016</v>
      </c>
      <c r="H118" s="17" t="s">
        <v>38</v>
      </c>
      <c r="I118" s="1">
        <v>51676</v>
      </c>
      <c r="J118" s="1" t="s">
        <v>512</v>
      </c>
      <c r="K118" s="7" t="s">
        <v>38</v>
      </c>
      <c r="L118" s="7">
        <v>0.45</v>
      </c>
      <c r="M118" s="1" t="s">
        <v>535</v>
      </c>
    </row>
    <row r="119" spans="1:13" x14ac:dyDescent="0.35">
      <c r="A119" s="1" t="s">
        <v>32</v>
      </c>
      <c r="B119" s="1" t="s">
        <v>33</v>
      </c>
      <c r="C119" s="7">
        <v>2017</v>
      </c>
      <c r="D119" s="7" t="s">
        <v>35</v>
      </c>
      <c r="E119" s="24" t="s">
        <v>522</v>
      </c>
      <c r="F119" s="24" t="s">
        <v>329</v>
      </c>
      <c r="G119" s="7">
        <v>2016</v>
      </c>
      <c r="H119" s="17" t="s">
        <v>38</v>
      </c>
      <c r="I119" s="1">
        <v>44613</v>
      </c>
      <c r="J119" s="1" t="s">
        <v>512</v>
      </c>
      <c r="K119" s="7" t="s">
        <v>38</v>
      </c>
      <c r="L119" s="7">
        <v>0.38</v>
      </c>
      <c r="M119" s="1" t="s">
        <v>536</v>
      </c>
    </row>
    <row r="120" spans="1:13" x14ac:dyDescent="0.35">
      <c r="A120" s="1" t="s">
        <v>32</v>
      </c>
      <c r="B120" s="1" t="s">
        <v>33</v>
      </c>
      <c r="C120" s="7">
        <v>2017</v>
      </c>
      <c r="D120" s="7" t="s">
        <v>35</v>
      </c>
      <c r="E120" s="24" t="s">
        <v>166</v>
      </c>
      <c r="F120" s="24" t="s">
        <v>166</v>
      </c>
      <c r="G120" s="7">
        <v>2016</v>
      </c>
      <c r="H120" s="17" t="s">
        <v>38</v>
      </c>
      <c r="I120" s="1">
        <f>SUM(I110:I119)</f>
        <v>1364202</v>
      </c>
      <c r="K120" s="7" t="s">
        <v>38</v>
      </c>
      <c r="L120" s="7">
        <v>11.76</v>
      </c>
    </row>
    <row r="121" spans="1:13" x14ac:dyDescent="0.35">
      <c r="A121" s="1" t="s">
        <v>32</v>
      </c>
      <c r="B121" s="1" t="s">
        <v>33</v>
      </c>
      <c r="C121" s="7">
        <v>2019</v>
      </c>
      <c r="D121" s="7" t="s">
        <v>35</v>
      </c>
      <c r="E121" s="24" t="s">
        <v>526</v>
      </c>
      <c r="F121" s="24" t="s">
        <v>329</v>
      </c>
      <c r="G121" s="7">
        <v>2018</v>
      </c>
      <c r="H121" s="17" t="s">
        <v>38</v>
      </c>
      <c r="I121" s="1">
        <v>273050</v>
      </c>
      <c r="J121" s="1" t="s">
        <v>512</v>
      </c>
      <c r="K121" s="7" t="s">
        <v>38</v>
      </c>
      <c r="L121" s="7">
        <v>2.2400000000000002</v>
      </c>
      <c r="M121" s="1" t="s">
        <v>537</v>
      </c>
    </row>
    <row r="122" spans="1:13" x14ac:dyDescent="0.35">
      <c r="A122" s="1" t="s">
        <v>32</v>
      </c>
      <c r="B122" s="1" t="s">
        <v>33</v>
      </c>
      <c r="C122" s="7">
        <v>2019</v>
      </c>
      <c r="D122" s="7" t="s">
        <v>35</v>
      </c>
      <c r="E122" s="24" t="s">
        <v>519</v>
      </c>
      <c r="F122" s="24" t="s">
        <v>497</v>
      </c>
      <c r="G122" s="7">
        <v>2018</v>
      </c>
      <c r="H122" s="17" t="s">
        <v>38</v>
      </c>
      <c r="I122" s="1">
        <v>223921</v>
      </c>
      <c r="J122" s="1" t="s">
        <v>512</v>
      </c>
      <c r="K122" s="7" t="s">
        <v>38</v>
      </c>
      <c r="L122" s="7">
        <v>1.84</v>
      </c>
      <c r="M122" s="1" t="s">
        <v>537</v>
      </c>
    </row>
    <row r="123" spans="1:13" x14ac:dyDescent="0.35">
      <c r="A123" s="1" t="s">
        <v>32</v>
      </c>
      <c r="B123" s="1" t="s">
        <v>33</v>
      </c>
      <c r="C123" s="7">
        <v>2019</v>
      </c>
      <c r="D123" s="7" t="s">
        <v>35</v>
      </c>
      <c r="E123" s="24" t="s">
        <v>524</v>
      </c>
      <c r="F123" s="24" t="s">
        <v>483</v>
      </c>
      <c r="G123" s="7">
        <v>2018</v>
      </c>
      <c r="H123" s="17" t="s">
        <v>38</v>
      </c>
      <c r="I123" s="1">
        <v>213375</v>
      </c>
      <c r="J123" s="1" t="s">
        <v>512</v>
      </c>
      <c r="K123" s="7" t="s">
        <v>38</v>
      </c>
      <c r="L123" s="7">
        <v>1.75</v>
      </c>
      <c r="M123" s="1" t="s">
        <v>537</v>
      </c>
    </row>
    <row r="124" spans="1:13" x14ac:dyDescent="0.35">
      <c r="A124" s="1" t="s">
        <v>32</v>
      </c>
      <c r="B124" s="1" t="s">
        <v>33</v>
      </c>
      <c r="C124" s="7">
        <v>2019</v>
      </c>
      <c r="D124" s="7" t="s">
        <v>35</v>
      </c>
      <c r="E124" s="24" t="s">
        <v>529</v>
      </c>
      <c r="F124" s="24" t="s">
        <v>487</v>
      </c>
      <c r="G124" s="7">
        <v>2018</v>
      </c>
      <c r="H124" s="17" t="s">
        <v>38</v>
      </c>
      <c r="I124" s="1">
        <v>187156</v>
      </c>
      <c r="J124" s="1" t="s">
        <v>512</v>
      </c>
      <c r="K124" s="7" t="s">
        <v>38</v>
      </c>
      <c r="L124" s="7">
        <v>1.53</v>
      </c>
      <c r="M124" s="1" t="s">
        <v>537</v>
      </c>
    </row>
    <row r="125" spans="1:13" x14ac:dyDescent="0.35">
      <c r="A125" s="1" t="s">
        <v>32</v>
      </c>
      <c r="B125" s="1" t="s">
        <v>33</v>
      </c>
      <c r="C125" s="7">
        <v>2019</v>
      </c>
      <c r="D125" s="7" t="s">
        <v>35</v>
      </c>
      <c r="E125" s="24" t="s">
        <v>488</v>
      </c>
      <c r="F125" s="24" t="s">
        <v>329</v>
      </c>
      <c r="G125" s="7">
        <v>2018</v>
      </c>
      <c r="H125" s="17" t="s">
        <v>38</v>
      </c>
      <c r="I125" s="1">
        <v>110582</v>
      </c>
      <c r="J125" s="1" t="s">
        <v>512</v>
      </c>
      <c r="K125" s="7" t="s">
        <v>38</v>
      </c>
      <c r="L125" s="7">
        <v>0.91</v>
      </c>
      <c r="M125" s="1" t="s">
        <v>537</v>
      </c>
    </row>
    <row r="126" spans="1:13" x14ac:dyDescent="0.35">
      <c r="A126" s="1" t="s">
        <v>32</v>
      </c>
      <c r="B126" s="1" t="s">
        <v>33</v>
      </c>
      <c r="C126" s="7">
        <v>2019</v>
      </c>
      <c r="D126" s="7" t="s">
        <v>35</v>
      </c>
      <c r="E126" s="24" t="s">
        <v>518</v>
      </c>
      <c r="F126" s="24" t="s">
        <v>329</v>
      </c>
      <c r="G126" s="7">
        <v>2018</v>
      </c>
      <c r="H126" s="17" t="s">
        <v>38</v>
      </c>
      <c r="I126" s="1">
        <v>100318</v>
      </c>
      <c r="J126" s="1" t="s">
        <v>512</v>
      </c>
      <c r="K126" s="7" t="s">
        <v>38</v>
      </c>
      <c r="L126" s="7">
        <v>0.82</v>
      </c>
      <c r="M126" s="1" t="s">
        <v>537</v>
      </c>
    </row>
    <row r="127" spans="1:13" x14ac:dyDescent="0.35">
      <c r="A127" s="1" t="s">
        <v>32</v>
      </c>
      <c r="B127" s="1" t="s">
        <v>33</v>
      </c>
      <c r="C127" s="7">
        <v>2019</v>
      </c>
      <c r="D127" s="7" t="s">
        <v>35</v>
      </c>
      <c r="E127" s="24" t="s">
        <v>516</v>
      </c>
      <c r="F127" s="24" t="s">
        <v>329</v>
      </c>
      <c r="G127" s="7">
        <v>2018</v>
      </c>
      <c r="H127" s="17" t="s">
        <v>38</v>
      </c>
      <c r="I127" s="1">
        <v>98033</v>
      </c>
      <c r="J127" s="1" t="s">
        <v>512</v>
      </c>
      <c r="K127" s="7" t="s">
        <v>38</v>
      </c>
      <c r="L127" s="7">
        <v>0.8</v>
      </c>
      <c r="M127" s="1" t="s">
        <v>537</v>
      </c>
    </row>
    <row r="128" spans="1:13" x14ac:dyDescent="0.35">
      <c r="A128" s="1" t="s">
        <v>32</v>
      </c>
      <c r="B128" s="1" t="s">
        <v>33</v>
      </c>
      <c r="C128" s="7">
        <v>2019</v>
      </c>
      <c r="D128" s="7" t="s">
        <v>35</v>
      </c>
      <c r="E128" s="24" t="s">
        <v>504</v>
      </c>
      <c r="F128" s="24" t="s">
        <v>483</v>
      </c>
      <c r="G128" s="7">
        <v>2018</v>
      </c>
      <c r="H128" s="17" t="s">
        <v>38</v>
      </c>
      <c r="I128" s="1">
        <v>97915</v>
      </c>
      <c r="J128" s="1" t="s">
        <v>512</v>
      </c>
      <c r="K128" s="7" t="s">
        <v>38</v>
      </c>
      <c r="L128" s="7">
        <v>0.8</v>
      </c>
      <c r="M128" s="1" t="s">
        <v>537</v>
      </c>
    </row>
    <row r="129" spans="1:13" x14ac:dyDescent="0.35">
      <c r="A129" s="1" t="s">
        <v>32</v>
      </c>
      <c r="B129" s="1" t="s">
        <v>33</v>
      </c>
      <c r="C129" s="7">
        <v>2019</v>
      </c>
      <c r="D129" s="7" t="s">
        <v>35</v>
      </c>
      <c r="E129" s="24" t="s">
        <v>522</v>
      </c>
      <c r="F129" s="24" t="s">
        <v>329</v>
      </c>
      <c r="G129" s="7">
        <v>2018</v>
      </c>
      <c r="H129" s="17" t="s">
        <v>38</v>
      </c>
      <c r="I129" s="1">
        <v>81462</v>
      </c>
      <c r="J129" s="1" t="s">
        <v>512</v>
      </c>
      <c r="K129" s="7" t="s">
        <v>38</v>
      </c>
      <c r="L129" s="7">
        <v>0.67</v>
      </c>
      <c r="M129" s="1" t="s">
        <v>537</v>
      </c>
    </row>
    <row r="130" spans="1:13" x14ac:dyDescent="0.35">
      <c r="A130" s="1" t="s">
        <v>32</v>
      </c>
      <c r="B130" s="1" t="s">
        <v>33</v>
      </c>
      <c r="C130" s="7">
        <v>2019</v>
      </c>
      <c r="D130" s="7" t="s">
        <v>35</v>
      </c>
      <c r="E130" s="24" t="s">
        <v>493</v>
      </c>
      <c r="F130" s="24" t="s">
        <v>494</v>
      </c>
      <c r="G130" s="7">
        <v>2018</v>
      </c>
      <c r="H130" s="17" t="s">
        <v>38</v>
      </c>
      <c r="I130" s="1">
        <v>54942</v>
      </c>
      <c r="J130" s="1" t="s">
        <v>512</v>
      </c>
      <c r="K130" s="7" t="s">
        <v>38</v>
      </c>
      <c r="L130" s="7">
        <v>0.45</v>
      </c>
      <c r="M130" s="1" t="s">
        <v>537</v>
      </c>
    </row>
    <row r="131" spans="1:13" x14ac:dyDescent="0.35">
      <c r="A131" s="1" t="s">
        <v>32</v>
      </c>
      <c r="B131" s="1" t="s">
        <v>33</v>
      </c>
      <c r="C131" s="7">
        <v>2017</v>
      </c>
      <c r="D131" s="7"/>
      <c r="E131" s="24" t="s">
        <v>166</v>
      </c>
      <c r="F131" s="24" t="s">
        <v>166</v>
      </c>
      <c r="G131" s="7">
        <v>2018</v>
      </c>
      <c r="H131" s="17" t="s">
        <v>38</v>
      </c>
      <c r="I131" s="1">
        <f>SUM(I121:I130)</f>
        <v>1440754</v>
      </c>
      <c r="J131" s="1" t="s">
        <v>512</v>
      </c>
      <c r="K131" s="7" t="s">
        <v>38</v>
      </c>
      <c r="L131" s="7">
        <v>11.81</v>
      </c>
    </row>
    <row r="132" spans="1:13" x14ac:dyDescent="0.35">
      <c r="C132" s="7"/>
      <c r="D132" s="7"/>
    </row>
    <row r="133" spans="1:13" x14ac:dyDescent="0.35">
      <c r="C133" s="7"/>
      <c r="D133" s="7"/>
    </row>
    <row r="134" spans="1:13" x14ac:dyDescent="0.35">
      <c r="C134" s="7"/>
      <c r="D134" s="7"/>
    </row>
    <row r="135" spans="1:13" x14ac:dyDescent="0.35">
      <c r="C135" s="7"/>
      <c r="D135" s="7"/>
    </row>
    <row r="136" spans="1:13" x14ac:dyDescent="0.35">
      <c r="C136" s="7"/>
      <c r="D136" s="7"/>
    </row>
    <row r="137" spans="1:13" x14ac:dyDescent="0.35">
      <c r="C137" s="7"/>
      <c r="D137" s="7"/>
    </row>
    <row r="143" spans="1:13" x14ac:dyDescent="0.35">
      <c r="F143" s="24" t="s">
        <v>538</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K60"/>
  <sheetViews>
    <sheetView workbookViewId="0">
      <pane xSplit="4" ySplit="2" topLeftCell="E20" activePane="bottomRight" state="frozen"/>
      <selection pane="topRight" activeCell="E1" sqref="E1"/>
      <selection pane="bottomLeft" activeCell="A2" sqref="A2"/>
      <selection pane="bottomRight" activeCell="D56" sqref="D56"/>
    </sheetView>
  </sheetViews>
  <sheetFormatPr defaultColWidth="8.81640625" defaultRowHeight="14.5" x14ac:dyDescent="0.35"/>
  <cols>
    <col min="1" max="1" width="10.1796875" style="1" bestFit="1" customWidth="1"/>
    <col min="2" max="3" width="8.81640625" style="1"/>
    <col min="4" max="4" width="42.81640625" style="1" customWidth="1"/>
    <col min="5" max="8" width="12.54296875" style="17" bestFit="1" customWidth="1"/>
    <col min="9" max="10" width="7.26953125" style="17" bestFit="1" customWidth="1"/>
    <col min="11" max="13" width="11.453125" style="17" bestFit="1" customWidth="1"/>
    <col min="14" max="14" width="11.453125" style="17" customWidth="1"/>
    <col min="15" max="15" width="11.453125" style="17" bestFit="1" customWidth="1"/>
    <col min="16" max="23" width="11.453125" style="15" bestFit="1" customWidth="1"/>
    <col min="24" max="24" width="10.453125" style="15" bestFit="1" customWidth="1"/>
    <col min="25" max="26" width="12.54296875" style="15" bestFit="1" customWidth="1"/>
    <col min="27" max="28" width="11.453125" style="15" bestFit="1" customWidth="1"/>
    <col min="29" max="29" width="12" style="15" customWidth="1"/>
    <col min="30" max="34" width="11.453125" style="15" bestFit="1" customWidth="1"/>
    <col min="35" max="16384" width="8.81640625" style="15"/>
  </cols>
  <sheetData>
    <row r="1" spans="1:34" x14ac:dyDescent="0.35">
      <c r="F1" s="38" t="s">
        <v>539</v>
      </c>
      <c r="G1" s="32"/>
      <c r="H1" s="32"/>
      <c r="I1" s="32"/>
      <c r="J1" s="32"/>
      <c r="K1" s="32"/>
      <c r="Y1" s="42" t="s">
        <v>540</v>
      </c>
      <c r="AC1" s="42" t="s">
        <v>541</v>
      </c>
    </row>
    <row r="2" spans="1:34" s="16" customFormat="1" x14ac:dyDescent="0.35">
      <c r="A2" s="5" t="s">
        <v>1</v>
      </c>
      <c r="B2" s="5" t="s">
        <v>14</v>
      </c>
      <c r="C2" s="5" t="s">
        <v>542</v>
      </c>
      <c r="D2" s="5" t="s">
        <v>543</v>
      </c>
      <c r="E2" s="16" t="s">
        <v>544</v>
      </c>
      <c r="F2" s="16" t="s">
        <v>545</v>
      </c>
      <c r="G2" s="16" t="s">
        <v>546</v>
      </c>
      <c r="H2" s="16" t="s">
        <v>547</v>
      </c>
      <c r="I2" s="16" t="s">
        <v>548</v>
      </c>
      <c r="J2" s="16" t="s">
        <v>549</v>
      </c>
      <c r="K2" s="16" t="s">
        <v>550</v>
      </c>
      <c r="L2" s="16" t="s">
        <v>551</v>
      </c>
      <c r="M2" s="16" t="s">
        <v>552</v>
      </c>
      <c r="N2" s="16" t="s">
        <v>553</v>
      </c>
      <c r="O2" s="16" t="s">
        <v>554</v>
      </c>
      <c r="P2" s="16" t="s">
        <v>555</v>
      </c>
      <c r="Q2" s="16" t="s">
        <v>556</v>
      </c>
      <c r="R2" s="16" t="s">
        <v>557</v>
      </c>
      <c r="S2" s="16" t="s">
        <v>558</v>
      </c>
      <c r="T2" s="16" t="s">
        <v>559</v>
      </c>
      <c r="U2" s="16" t="s">
        <v>560</v>
      </c>
      <c r="V2" s="16" t="s">
        <v>561</v>
      </c>
      <c r="W2" s="16" t="s">
        <v>562</v>
      </c>
      <c r="X2" s="16" t="s">
        <v>563</v>
      </c>
      <c r="Y2" s="16" t="s">
        <v>564</v>
      </c>
      <c r="Z2" s="16" t="s">
        <v>565</v>
      </c>
      <c r="AA2" s="16" t="s">
        <v>566</v>
      </c>
      <c r="AB2" s="16" t="s">
        <v>567</v>
      </c>
      <c r="AC2" s="16" t="s">
        <v>568</v>
      </c>
      <c r="AD2" s="16" t="s">
        <v>569</v>
      </c>
      <c r="AE2" s="16" t="s">
        <v>570</v>
      </c>
      <c r="AF2" s="16" t="s">
        <v>571</v>
      </c>
      <c r="AG2" s="16" t="s">
        <v>572</v>
      </c>
      <c r="AH2" s="16" t="s">
        <v>573</v>
      </c>
    </row>
    <row r="3" spans="1:34" x14ac:dyDescent="0.35">
      <c r="A3" s="1" t="s">
        <v>32</v>
      </c>
      <c r="B3" s="1" t="s">
        <v>33</v>
      </c>
      <c r="C3" s="1" t="s">
        <v>574</v>
      </c>
      <c r="D3" s="1" t="s">
        <v>321</v>
      </c>
      <c r="E3" s="17">
        <v>3666908</v>
      </c>
      <c r="F3" s="17">
        <v>3709562</v>
      </c>
      <c r="G3" s="17">
        <v>4276206</v>
      </c>
      <c r="H3" s="17">
        <v>5599571</v>
      </c>
      <c r="I3" s="17" t="s">
        <v>38</v>
      </c>
      <c r="J3" s="17" t="s">
        <v>38</v>
      </c>
      <c r="K3" s="17">
        <v>5648430</v>
      </c>
      <c r="L3" s="17">
        <v>5443187</v>
      </c>
      <c r="M3" s="17">
        <v>5281313</v>
      </c>
      <c r="N3" s="17" t="s">
        <v>38</v>
      </c>
      <c r="O3" s="17">
        <v>5797327</v>
      </c>
      <c r="P3" s="15">
        <v>5747823</v>
      </c>
      <c r="Q3" s="15">
        <v>5543285</v>
      </c>
      <c r="R3" s="15">
        <v>5604428</v>
      </c>
      <c r="S3" s="15">
        <v>5500620</v>
      </c>
      <c r="T3" s="15">
        <v>5429443</v>
      </c>
      <c r="U3" s="15">
        <v>5432019</v>
      </c>
      <c r="V3" s="15">
        <v>5363458</v>
      </c>
      <c r="W3" s="15">
        <v>5173405</v>
      </c>
      <c r="X3" s="15" t="s">
        <v>38</v>
      </c>
      <c r="Y3" s="15">
        <v>5043601</v>
      </c>
      <c r="Z3" s="15">
        <v>5912856</v>
      </c>
      <c r="AA3" s="15">
        <v>6124541</v>
      </c>
      <c r="AB3" s="15">
        <v>5896338</v>
      </c>
      <c r="AC3" s="15">
        <v>5805281</v>
      </c>
      <c r="AD3" s="15">
        <v>5725896</v>
      </c>
      <c r="AE3" s="15">
        <v>6005570</v>
      </c>
      <c r="AF3" s="15">
        <v>6630671</v>
      </c>
      <c r="AG3" s="15">
        <v>6951567</v>
      </c>
      <c r="AH3" s="15">
        <v>6912848</v>
      </c>
    </row>
    <row r="4" spans="1:34" x14ac:dyDescent="0.35">
      <c r="A4" s="1" t="s">
        <v>32</v>
      </c>
      <c r="B4" s="1" t="s">
        <v>33</v>
      </c>
      <c r="C4" s="1" t="s">
        <v>574</v>
      </c>
      <c r="D4" s="1" t="s">
        <v>322</v>
      </c>
      <c r="E4" s="17">
        <v>526326</v>
      </c>
      <c r="F4" s="17">
        <v>533737</v>
      </c>
      <c r="G4" s="17">
        <v>626816</v>
      </c>
      <c r="H4" s="17">
        <v>847974</v>
      </c>
      <c r="I4" s="17" t="s">
        <v>38</v>
      </c>
      <c r="J4" s="17" t="s">
        <v>38</v>
      </c>
      <c r="K4" s="17">
        <v>803058</v>
      </c>
      <c r="L4" s="17">
        <v>972093</v>
      </c>
      <c r="M4" s="17">
        <v>908571</v>
      </c>
      <c r="N4" s="17" t="s">
        <v>38</v>
      </c>
      <c r="O4" s="17">
        <v>1100632</v>
      </c>
      <c r="P4" s="15">
        <v>1031876</v>
      </c>
      <c r="Q4" s="15">
        <v>966167</v>
      </c>
      <c r="R4" s="15">
        <v>1003539</v>
      </c>
      <c r="S4" s="15">
        <v>983422</v>
      </c>
      <c r="T4" s="15">
        <v>945292</v>
      </c>
      <c r="U4" s="15">
        <v>948837</v>
      </c>
      <c r="V4" s="15">
        <v>965877</v>
      </c>
      <c r="W4" s="15">
        <v>910557</v>
      </c>
      <c r="X4" s="15" t="s">
        <v>38</v>
      </c>
      <c r="Y4" s="15">
        <v>860460</v>
      </c>
      <c r="Z4" s="15">
        <v>1012134</v>
      </c>
      <c r="AA4" s="15">
        <v>1029771</v>
      </c>
      <c r="AB4" s="15">
        <v>986623</v>
      </c>
      <c r="AC4" s="15">
        <v>979067</v>
      </c>
      <c r="AD4" s="15">
        <v>979562</v>
      </c>
      <c r="AE4" s="15">
        <v>1126976</v>
      </c>
      <c r="AF4" s="15">
        <v>1322879</v>
      </c>
      <c r="AG4" s="15">
        <v>1359244</v>
      </c>
      <c r="AH4" s="15">
        <v>1291843</v>
      </c>
    </row>
    <row r="5" spans="1:34" x14ac:dyDescent="0.35">
      <c r="A5" s="1" t="s">
        <v>32</v>
      </c>
      <c r="B5" s="1" t="s">
        <v>33</v>
      </c>
      <c r="C5" s="1" t="s">
        <v>574</v>
      </c>
      <c r="D5" s="1" t="s">
        <v>323</v>
      </c>
      <c r="E5" s="17">
        <v>394165</v>
      </c>
      <c r="F5" s="17">
        <v>383060</v>
      </c>
      <c r="G5" s="17">
        <v>338114</v>
      </c>
      <c r="H5" s="17">
        <v>362249</v>
      </c>
      <c r="I5" s="17" t="s">
        <v>38</v>
      </c>
      <c r="J5" s="17" t="s">
        <v>38</v>
      </c>
      <c r="K5" s="17">
        <v>381915</v>
      </c>
      <c r="L5" s="17">
        <v>367837</v>
      </c>
      <c r="M5" s="17">
        <v>354184</v>
      </c>
      <c r="N5" s="17" t="s">
        <v>38</v>
      </c>
      <c r="O5" s="17">
        <v>472150</v>
      </c>
      <c r="P5" s="15">
        <v>495038</v>
      </c>
      <c r="Q5" s="15">
        <v>432549</v>
      </c>
      <c r="R5" s="15">
        <v>368726</v>
      </c>
      <c r="S5" s="15">
        <v>345040</v>
      </c>
      <c r="T5" s="15">
        <v>331710</v>
      </c>
      <c r="U5" s="15">
        <v>318662</v>
      </c>
      <c r="V5" s="15">
        <v>333839</v>
      </c>
      <c r="W5" s="15">
        <v>304348</v>
      </c>
      <c r="X5" s="15" t="s">
        <v>38</v>
      </c>
      <c r="Y5" s="15">
        <v>302857</v>
      </c>
      <c r="Z5" s="15">
        <v>374044</v>
      </c>
      <c r="AA5" s="15">
        <v>420736</v>
      </c>
      <c r="AB5" s="15">
        <v>324096</v>
      </c>
      <c r="AC5" s="15">
        <v>306856</v>
      </c>
      <c r="AD5" s="15">
        <v>269817</v>
      </c>
      <c r="AE5" s="15">
        <v>346052</v>
      </c>
      <c r="AF5" s="15">
        <v>376073</v>
      </c>
      <c r="AG5" s="15">
        <v>419940</v>
      </c>
      <c r="AH5" s="15">
        <v>396822</v>
      </c>
    </row>
    <row r="6" spans="1:34" x14ac:dyDescent="0.35">
      <c r="A6" s="1" t="s">
        <v>32</v>
      </c>
      <c r="B6" s="1" t="s">
        <v>33</v>
      </c>
      <c r="C6" s="1" t="s">
        <v>574</v>
      </c>
      <c r="D6" s="1" t="s">
        <v>575</v>
      </c>
      <c r="E6" s="17">
        <v>181284</v>
      </c>
      <c r="F6" s="17">
        <v>189353</v>
      </c>
      <c r="G6" s="17">
        <v>232247</v>
      </c>
      <c r="H6" s="17">
        <v>309299</v>
      </c>
      <c r="I6" s="17" t="s">
        <v>38</v>
      </c>
      <c r="J6" s="17" t="s">
        <v>38</v>
      </c>
      <c r="K6" s="17">
        <v>205026</v>
      </c>
      <c r="L6" s="17">
        <v>192531</v>
      </c>
      <c r="M6" s="17">
        <v>204445</v>
      </c>
      <c r="N6" s="17" t="s">
        <v>38</v>
      </c>
      <c r="O6" s="17">
        <v>270197</v>
      </c>
      <c r="P6" s="15">
        <v>282024</v>
      </c>
      <c r="Q6" s="15">
        <v>261790</v>
      </c>
      <c r="R6" s="15">
        <v>294797</v>
      </c>
      <c r="S6" s="15">
        <v>285866</v>
      </c>
      <c r="T6" s="15">
        <v>303267</v>
      </c>
      <c r="U6" s="15">
        <v>257517</v>
      </c>
      <c r="V6" s="15">
        <v>265804</v>
      </c>
      <c r="W6" s="15">
        <v>253969</v>
      </c>
      <c r="X6" s="15" t="s">
        <v>38</v>
      </c>
      <c r="Y6" s="15">
        <v>254919</v>
      </c>
      <c r="Z6" s="15">
        <v>299792</v>
      </c>
      <c r="AA6" s="15">
        <v>311082</v>
      </c>
      <c r="AB6" s="15">
        <v>316591</v>
      </c>
      <c r="AC6" s="15">
        <v>301308</v>
      </c>
      <c r="AD6" s="15">
        <v>301269</v>
      </c>
      <c r="AE6" s="15">
        <v>364255</v>
      </c>
      <c r="AF6" s="15">
        <v>463180</v>
      </c>
      <c r="AG6" s="15">
        <v>510802</v>
      </c>
      <c r="AH6" s="15">
        <v>518958</v>
      </c>
    </row>
    <row r="7" spans="1:34" x14ac:dyDescent="0.35">
      <c r="A7" s="1" t="s">
        <v>32</v>
      </c>
      <c r="B7" s="1" t="s">
        <v>33</v>
      </c>
      <c r="C7" s="1" t="s">
        <v>574</v>
      </c>
      <c r="D7" s="1" t="s">
        <v>576</v>
      </c>
      <c r="E7" s="17">
        <v>158045</v>
      </c>
      <c r="F7" s="17">
        <v>115239</v>
      </c>
      <c r="G7" s="17">
        <v>134099</v>
      </c>
      <c r="H7" s="17">
        <v>88628</v>
      </c>
      <c r="I7" s="17" t="s">
        <v>38</v>
      </c>
      <c r="J7" s="17" t="s">
        <v>38</v>
      </c>
      <c r="K7" s="17">
        <v>80625</v>
      </c>
      <c r="L7" s="17">
        <v>94696</v>
      </c>
      <c r="M7" s="17">
        <v>101653</v>
      </c>
      <c r="N7" s="17" t="s">
        <v>38</v>
      </c>
      <c r="O7" s="17">
        <v>103585</v>
      </c>
      <c r="P7" s="15">
        <v>92017</v>
      </c>
      <c r="Q7" s="15">
        <v>88320</v>
      </c>
      <c r="R7" s="15">
        <v>89615</v>
      </c>
      <c r="S7" s="15">
        <v>85904</v>
      </c>
      <c r="T7" s="15">
        <v>90359</v>
      </c>
      <c r="U7" s="15">
        <v>118490</v>
      </c>
      <c r="V7" s="15">
        <v>128629</v>
      </c>
      <c r="W7" s="15">
        <v>135148</v>
      </c>
      <c r="X7" s="15" t="s">
        <v>38</v>
      </c>
      <c r="Y7" s="15">
        <v>205599</v>
      </c>
      <c r="Z7" s="15">
        <v>203949</v>
      </c>
      <c r="AA7" s="15">
        <v>187120</v>
      </c>
      <c r="AB7" s="15">
        <v>224042</v>
      </c>
      <c r="AC7" s="15">
        <v>210862</v>
      </c>
      <c r="AD7" s="15">
        <v>410095</v>
      </c>
      <c r="AE7" s="15">
        <v>407170</v>
      </c>
      <c r="AF7" s="15">
        <v>470392</v>
      </c>
      <c r="AG7" s="15">
        <v>559667</v>
      </c>
      <c r="AH7" s="15">
        <v>548017</v>
      </c>
    </row>
    <row r="8" spans="1:34" x14ac:dyDescent="0.35">
      <c r="A8" s="1" t="s">
        <v>32</v>
      </c>
      <c r="B8" s="1" t="s">
        <v>33</v>
      </c>
      <c r="C8" s="1" t="s">
        <v>574</v>
      </c>
      <c r="D8" s="1" t="s">
        <v>577</v>
      </c>
      <c r="E8" s="17">
        <v>66711</v>
      </c>
      <c r="F8" s="17">
        <v>65303</v>
      </c>
      <c r="G8" s="17">
        <v>76443</v>
      </c>
      <c r="H8" s="17">
        <v>96813</v>
      </c>
      <c r="I8" s="17" t="s">
        <v>38</v>
      </c>
      <c r="J8" s="17" t="s">
        <v>38</v>
      </c>
      <c r="K8" s="17">
        <v>97742</v>
      </c>
      <c r="L8" s="17">
        <v>102097</v>
      </c>
      <c r="M8" s="17">
        <v>106068</v>
      </c>
      <c r="N8" s="17" t="s">
        <v>38</v>
      </c>
      <c r="O8" s="17">
        <v>109408</v>
      </c>
      <c r="P8" s="15">
        <v>111541</v>
      </c>
      <c r="Q8" s="15">
        <v>104420</v>
      </c>
      <c r="R8" s="15">
        <v>111762</v>
      </c>
      <c r="S8" s="15">
        <v>114903</v>
      </c>
      <c r="T8" s="15">
        <v>114781</v>
      </c>
      <c r="U8" s="15">
        <v>117214</v>
      </c>
      <c r="V8" s="15">
        <v>112710</v>
      </c>
      <c r="W8" s="15">
        <v>106289</v>
      </c>
      <c r="X8" s="15" t="s">
        <v>38</v>
      </c>
      <c r="Y8" s="15">
        <v>109474</v>
      </c>
      <c r="Z8" s="15">
        <v>111775</v>
      </c>
      <c r="AA8" s="15">
        <v>112702</v>
      </c>
      <c r="AB8" s="15">
        <v>113586</v>
      </c>
      <c r="AC8" s="15">
        <v>114058</v>
      </c>
      <c r="AD8" s="15">
        <v>114055</v>
      </c>
      <c r="AE8" s="15">
        <v>104932</v>
      </c>
      <c r="AF8" s="15">
        <v>109080</v>
      </c>
      <c r="AG8" s="15">
        <v>106079</v>
      </c>
      <c r="AH8" s="15">
        <v>181702</v>
      </c>
    </row>
    <row r="9" spans="1:34" x14ac:dyDescent="0.35">
      <c r="A9" s="1" t="s">
        <v>32</v>
      </c>
      <c r="B9" s="1" t="s">
        <v>33</v>
      </c>
      <c r="C9" s="1" t="s">
        <v>574</v>
      </c>
      <c r="D9" s="1" t="s">
        <v>578</v>
      </c>
      <c r="E9" s="17">
        <v>164217</v>
      </c>
      <c r="F9" s="17">
        <v>164513</v>
      </c>
      <c r="G9" s="17">
        <v>189551</v>
      </c>
      <c r="H9" s="17">
        <v>202499</v>
      </c>
      <c r="I9" s="17" t="s">
        <v>38</v>
      </c>
      <c r="J9" s="17" t="s">
        <v>38</v>
      </c>
      <c r="K9" s="17">
        <v>204343</v>
      </c>
      <c r="L9" s="17">
        <v>203888</v>
      </c>
      <c r="M9" s="17">
        <v>200349</v>
      </c>
      <c r="N9" s="17" t="s">
        <v>38</v>
      </c>
      <c r="O9" s="17">
        <v>206227</v>
      </c>
      <c r="P9" s="15">
        <v>206213</v>
      </c>
      <c r="Q9" s="15">
        <v>205601</v>
      </c>
      <c r="R9" s="15">
        <v>205483</v>
      </c>
      <c r="S9" s="15">
        <v>206256</v>
      </c>
      <c r="T9" s="15">
        <v>206752</v>
      </c>
      <c r="U9" s="15">
        <v>207711</v>
      </c>
      <c r="V9" s="15">
        <v>210559</v>
      </c>
      <c r="W9" s="15">
        <v>205032</v>
      </c>
      <c r="X9" s="15" t="s">
        <v>38</v>
      </c>
      <c r="Y9" s="15">
        <v>207058</v>
      </c>
      <c r="Z9" s="15">
        <v>209170</v>
      </c>
      <c r="AA9" s="15">
        <v>209349</v>
      </c>
      <c r="AB9" s="15">
        <v>209366</v>
      </c>
      <c r="AC9" s="15">
        <v>209369</v>
      </c>
      <c r="AD9" s="15">
        <v>209370</v>
      </c>
      <c r="AE9" s="15">
        <v>191919</v>
      </c>
      <c r="AF9" s="15">
        <v>209043</v>
      </c>
      <c r="AG9" s="15">
        <v>209671</v>
      </c>
      <c r="AH9" s="15">
        <v>150263</v>
      </c>
    </row>
    <row r="10" spans="1:34" x14ac:dyDescent="0.35">
      <c r="A10" s="1" t="s">
        <v>32</v>
      </c>
      <c r="B10" s="1" t="s">
        <v>33</v>
      </c>
      <c r="C10" s="1" t="s">
        <v>574</v>
      </c>
      <c r="D10" s="1" t="s">
        <v>579</v>
      </c>
      <c r="E10" s="17">
        <v>147298</v>
      </c>
      <c r="F10" s="17">
        <v>83353</v>
      </c>
      <c r="G10" s="17">
        <v>132908</v>
      </c>
      <c r="H10" s="17">
        <v>53200</v>
      </c>
      <c r="I10" s="17" t="s">
        <v>38</v>
      </c>
      <c r="J10" s="17" t="s">
        <v>38</v>
      </c>
      <c r="K10" s="17">
        <v>199164</v>
      </c>
      <c r="L10" s="17">
        <v>180163</v>
      </c>
      <c r="M10" s="17">
        <v>302605</v>
      </c>
      <c r="N10" s="17" t="s">
        <v>38</v>
      </c>
      <c r="O10" s="17">
        <v>261000</v>
      </c>
      <c r="P10" s="15">
        <v>427969</v>
      </c>
      <c r="Q10" s="15">
        <v>32607</v>
      </c>
      <c r="R10" s="15">
        <v>234313</v>
      </c>
      <c r="S10" s="15">
        <v>227933</v>
      </c>
      <c r="T10" s="15">
        <v>150481</v>
      </c>
      <c r="U10" s="15">
        <v>480578</v>
      </c>
      <c r="V10" s="15">
        <v>490887</v>
      </c>
      <c r="W10" s="15">
        <v>269108</v>
      </c>
      <c r="X10" s="15" t="s">
        <v>38</v>
      </c>
      <c r="Y10" s="15">
        <v>191000</v>
      </c>
      <c r="Z10" s="15">
        <v>186967</v>
      </c>
      <c r="AA10" s="15">
        <v>203160</v>
      </c>
      <c r="AB10" s="15">
        <v>223950</v>
      </c>
      <c r="AC10" s="15">
        <v>148950</v>
      </c>
      <c r="AD10" s="15">
        <v>484588</v>
      </c>
      <c r="AE10" s="15">
        <v>321720</v>
      </c>
      <c r="AF10" s="15">
        <v>324356</v>
      </c>
      <c r="AG10" s="15">
        <v>181987</v>
      </c>
      <c r="AH10" s="15">
        <v>239214</v>
      </c>
    </row>
    <row r="11" spans="1:34" x14ac:dyDescent="0.35">
      <c r="A11" s="1" t="s">
        <v>32</v>
      </c>
      <c r="B11" s="1" t="s">
        <v>33</v>
      </c>
      <c r="C11" s="1" t="s">
        <v>574</v>
      </c>
      <c r="D11" s="1" t="s">
        <v>580</v>
      </c>
      <c r="E11" s="17">
        <v>75608</v>
      </c>
      <c r="F11" s="17">
        <v>86783</v>
      </c>
      <c r="G11" s="17">
        <v>86783</v>
      </c>
      <c r="H11" s="17">
        <v>86783</v>
      </c>
      <c r="I11" s="17" t="s">
        <v>38</v>
      </c>
      <c r="J11" s="17" t="s">
        <v>38</v>
      </c>
      <c r="K11" s="17">
        <v>86783</v>
      </c>
      <c r="L11" s="17">
        <v>86783</v>
      </c>
      <c r="M11" s="17">
        <v>87880</v>
      </c>
      <c r="N11" s="17" t="s">
        <v>38</v>
      </c>
      <c r="O11" s="17">
        <v>88664</v>
      </c>
      <c r="P11" s="15">
        <v>88664</v>
      </c>
      <c r="Q11" s="15">
        <v>88664</v>
      </c>
      <c r="R11" s="15">
        <v>88664</v>
      </c>
      <c r="S11" s="15">
        <v>88664</v>
      </c>
      <c r="T11" s="15">
        <v>88664</v>
      </c>
      <c r="U11" s="15">
        <v>88664</v>
      </c>
      <c r="V11" s="15">
        <v>64678</v>
      </c>
      <c r="W11" s="15">
        <v>68110</v>
      </c>
      <c r="X11" s="15" t="s">
        <v>38</v>
      </c>
      <c r="Y11" s="15">
        <v>67554</v>
      </c>
      <c r="Z11" s="15">
        <v>70161</v>
      </c>
      <c r="AA11" s="15">
        <v>70843</v>
      </c>
      <c r="AB11" s="15">
        <v>68812</v>
      </c>
      <c r="AC11" s="15">
        <v>80158</v>
      </c>
      <c r="AD11" s="15">
        <v>69133</v>
      </c>
      <c r="AE11" s="15">
        <v>69733</v>
      </c>
      <c r="AF11" s="15">
        <v>70189</v>
      </c>
      <c r="AG11" s="15">
        <v>70293</v>
      </c>
      <c r="AH11" s="15">
        <v>71460</v>
      </c>
    </row>
    <row r="12" spans="1:34" x14ac:dyDescent="0.35">
      <c r="A12" s="1" t="s">
        <v>32</v>
      </c>
      <c r="B12" s="1" t="s">
        <v>33</v>
      </c>
      <c r="C12" s="1" t="s">
        <v>574</v>
      </c>
      <c r="D12" s="1" t="s">
        <v>581</v>
      </c>
      <c r="E12" s="17" t="s">
        <v>38</v>
      </c>
      <c r="F12" s="17" t="s">
        <v>38</v>
      </c>
      <c r="G12" s="17" t="s">
        <v>38</v>
      </c>
      <c r="H12" s="17" t="s">
        <v>38</v>
      </c>
      <c r="I12" s="17" t="s">
        <v>38</v>
      </c>
      <c r="J12" s="17" t="s">
        <v>38</v>
      </c>
      <c r="K12" s="17">
        <v>0</v>
      </c>
      <c r="L12" s="17">
        <v>189640</v>
      </c>
      <c r="M12" s="17">
        <v>239757</v>
      </c>
      <c r="N12" s="17" t="s">
        <v>38</v>
      </c>
      <c r="O12" s="17">
        <v>232664</v>
      </c>
      <c r="P12" s="15">
        <v>233643</v>
      </c>
      <c r="Q12" s="15">
        <v>233212</v>
      </c>
      <c r="R12" s="15">
        <v>237266</v>
      </c>
      <c r="S12" s="15">
        <v>237928</v>
      </c>
      <c r="T12" s="15">
        <v>236831</v>
      </c>
      <c r="U12" s="15">
        <v>234767</v>
      </c>
      <c r="V12" s="15">
        <v>230572</v>
      </c>
      <c r="W12" s="15">
        <v>229582</v>
      </c>
      <c r="X12" s="15" t="s">
        <v>38</v>
      </c>
      <c r="Y12" s="15">
        <v>226787</v>
      </c>
      <c r="Z12" s="15">
        <v>225338</v>
      </c>
      <c r="AA12" s="15">
        <v>224016</v>
      </c>
      <c r="AB12" s="15">
        <v>221537</v>
      </c>
      <c r="AC12" s="15">
        <v>219299</v>
      </c>
      <c r="AD12" s="15">
        <v>217219</v>
      </c>
      <c r="AE12" s="15">
        <v>478776</v>
      </c>
      <c r="AF12" s="15">
        <v>443712</v>
      </c>
      <c r="AG12" s="15">
        <v>435403</v>
      </c>
      <c r="AH12" s="15">
        <v>429674</v>
      </c>
    </row>
    <row r="13" spans="1:34" x14ac:dyDescent="0.35">
      <c r="A13" s="1" t="s">
        <v>32</v>
      </c>
      <c r="B13" s="1" t="s">
        <v>33</v>
      </c>
      <c r="C13" s="1" t="s">
        <v>574</v>
      </c>
      <c r="D13" s="1" t="s">
        <v>398</v>
      </c>
      <c r="E13" s="17">
        <v>25672</v>
      </c>
      <c r="F13" s="17">
        <v>31103</v>
      </c>
      <c r="G13" s="17">
        <v>23219</v>
      </c>
      <c r="H13" s="17">
        <v>82963</v>
      </c>
      <c r="I13" s="17" t="s">
        <v>38</v>
      </c>
      <c r="J13" s="17" t="s">
        <v>38</v>
      </c>
      <c r="K13" s="17">
        <v>94730</v>
      </c>
      <c r="L13" s="17">
        <v>109378</v>
      </c>
      <c r="M13" s="17">
        <v>116182</v>
      </c>
      <c r="N13" s="17" t="s">
        <v>38</v>
      </c>
      <c r="O13" s="17">
        <v>129927</v>
      </c>
      <c r="P13" s="15">
        <v>144114</v>
      </c>
      <c r="Q13" s="15">
        <v>143916</v>
      </c>
      <c r="R13" s="15">
        <v>141686</v>
      </c>
      <c r="S13" s="15">
        <v>124703</v>
      </c>
      <c r="T13" s="15">
        <v>134152</v>
      </c>
      <c r="U13" s="15">
        <v>145887</v>
      </c>
      <c r="V13" s="15">
        <v>160679</v>
      </c>
      <c r="W13" s="15">
        <v>134568</v>
      </c>
      <c r="X13" s="15" t="s">
        <v>38</v>
      </c>
      <c r="Y13" s="15">
        <v>149477</v>
      </c>
      <c r="Z13" s="15">
        <v>196893</v>
      </c>
      <c r="AA13" s="15">
        <v>208145</v>
      </c>
      <c r="AB13" s="15">
        <v>209411</v>
      </c>
      <c r="AC13" s="15">
        <v>179117</v>
      </c>
      <c r="AD13" s="15">
        <v>183789</v>
      </c>
      <c r="AE13" s="15">
        <v>240885</v>
      </c>
      <c r="AF13" s="15">
        <v>238763</v>
      </c>
      <c r="AG13" s="15">
        <v>797136</v>
      </c>
      <c r="AH13" s="15">
        <v>179093</v>
      </c>
    </row>
    <row r="14" spans="1:34" s="31" customFormat="1" x14ac:dyDescent="0.35">
      <c r="A14" s="3" t="s">
        <v>32</v>
      </c>
      <c r="B14" s="3" t="s">
        <v>33</v>
      </c>
      <c r="C14" s="3" t="s">
        <v>574</v>
      </c>
      <c r="D14" s="3" t="s">
        <v>582</v>
      </c>
      <c r="E14" s="30">
        <v>5406234</v>
      </c>
      <c r="F14" s="30">
        <v>5362006</v>
      </c>
      <c r="G14" s="30">
        <v>6116386</v>
      </c>
      <c r="H14" s="30">
        <v>7729979</v>
      </c>
      <c r="I14" s="17" t="s">
        <v>38</v>
      </c>
      <c r="J14" s="17" t="s">
        <v>38</v>
      </c>
      <c r="K14" s="30">
        <v>7801816</v>
      </c>
      <c r="L14" s="30">
        <v>7942293</v>
      </c>
      <c r="M14" s="30">
        <v>7903007</v>
      </c>
      <c r="N14" s="17" t="s">
        <v>38</v>
      </c>
      <c r="O14" s="30">
        <v>8771781</v>
      </c>
      <c r="P14" s="30">
        <v>8860922</v>
      </c>
      <c r="Q14" s="30">
        <v>8100531</v>
      </c>
      <c r="R14" s="30">
        <v>8380279</v>
      </c>
      <c r="S14" s="30">
        <f t="shared" ref="S14:Z14" si="0">SUM(S3:S13)</f>
        <v>8201239</v>
      </c>
      <c r="T14" s="32">
        <f t="shared" si="0"/>
        <v>8031732</v>
      </c>
      <c r="U14" s="30">
        <f t="shared" si="0"/>
        <v>8350346</v>
      </c>
      <c r="V14" s="30">
        <f t="shared" si="0"/>
        <v>8327692</v>
      </c>
      <c r="W14" s="30">
        <f t="shared" si="0"/>
        <v>7790116</v>
      </c>
      <c r="X14" s="15" t="s">
        <v>38</v>
      </c>
      <c r="Y14" s="30">
        <f t="shared" si="0"/>
        <v>7618786</v>
      </c>
      <c r="Z14" s="30">
        <f t="shared" si="0"/>
        <v>8803079</v>
      </c>
      <c r="AA14" s="32">
        <v>9101475</v>
      </c>
      <c r="AB14" s="30">
        <f t="shared" ref="AB14:AH14" si="1">SUM(AB3:AB13)</f>
        <v>8794352</v>
      </c>
      <c r="AC14" s="30">
        <f t="shared" si="1"/>
        <v>8554325</v>
      </c>
      <c r="AD14" s="30">
        <f t="shared" si="1"/>
        <v>8964793</v>
      </c>
      <c r="AE14" s="30">
        <f t="shared" si="1"/>
        <v>9657988</v>
      </c>
      <c r="AF14" s="30">
        <f t="shared" si="1"/>
        <v>10658338</v>
      </c>
      <c r="AG14" s="30">
        <f t="shared" si="1"/>
        <v>11601789</v>
      </c>
      <c r="AH14" s="30">
        <f t="shared" si="1"/>
        <v>10919894</v>
      </c>
    </row>
    <row r="15" spans="1:34" x14ac:dyDescent="0.35">
      <c r="A15" s="1" t="s">
        <v>32</v>
      </c>
      <c r="B15" s="1" t="s">
        <v>33</v>
      </c>
      <c r="C15" s="1" t="s">
        <v>583</v>
      </c>
      <c r="D15" s="1" t="s">
        <v>584</v>
      </c>
      <c r="E15" s="17">
        <v>3162100</v>
      </c>
      <c r="F15" s="17">
        <v>2857174</v>
      </c>
      <c r="G15" s="17">
        <v>2984283</v>
      </c>
      <c r="H15" s="17">
        <v>3042736</v>
      </c>
      <c r="I15" s="17" t="s">
        <v>38</v>
      </c>
      <c r="J15" s="17" t="s">
        <v>38</v>
      </c>
      <c r="K15" s="17">
        <v>3143973</v>
      </c>
      <c r="L15" s="17">
        <v>3177595</v>
      </c>
      <c r="M15" s="17">
        <v>3149569</v>
      </c>
      <c r="N15" s="17" t="s">
        <v>38</v>
      </c>
      <c r="O15" s="17">
        <v>3151636</v>
      </c>
      <c r="P15" s="15">
        <v>3199446</v>
      </c>
      <c r="Q15" s="15">
        <v>3211840</v>
      </c>
      <c r="R15" s="15">
        <v>3264714</v>
      </c>
      <c r="S15" s="15">
        <v>3324714</v>
      </c>
      <c r="T15" s="15">
        <v>3384714</v>
      </c>
      <c r="U15" s="17" t="s">
        <v>38</v>
      </c>
      <c r="V15" s="17" t="s">
        <v>38</v>
      </c>
      <c r="W15" s="17" t="s">
        <v>38</v>
      </c>
      <c r="X15" s="15" t="s">
        <v>38</v>
      </c>
      <c r="Y15" s="17" t="s">
        <v>38</v>
      </c>
      <c r="Z15" s="17" t="s">
        <v>38</v>
      </c>
      <c r="AA15" s="17" t="s">
        <v>38</v>
      </c>
      <c r="AB15" s="17" t="s">
        <v>38</v>
      </c>
      <c r="AC15" s="17" t="s">
        <v>38</v>
      </c>
      <c r="AD15" s="17" t="s">
        <v>38</v>
      </c>
      <c r="AE15" s="17" t="s">
        <v>38</v>
      </c>
      <c r="AF15" s="17" t="s">
        <v>38</v>
      </c>
      <c r="AG15" s="17" t="s">
        <v>38</v>
      </c>
      <c r="AH15" s="17" t="s">
        <v>38</v>
      </c>
    </row>
    <row r="16" spans="1:34" x14ac:dyDescent="0.35">
      <c r="A16" s="1" t="s">
        <v>32</v>
      </c>
      <c r="B16" s="1" t="s">
        <v>33</v>
      </c>
      <c r="C16" s="1" t="s">
        <v>583</v>
      </c>
      <c r="D16" s="1" t="s">
        <v>585</v>
      </c>
      <c r="E16" s="17">
        <v>144508</v>
      </c>
      <c r="F16" s="17">
        <v>141923</v>
      </c>
      <c r="G16" s="17">
        <v>165356</v>
      </c>
      <c r="H16" s="17">
        <v>182489</v>
      </c>
      <c r="I16" s="17" t="s">
        <v>38</v>
      </c>
      <c r="J16" s="17" t="s">
        <v>38</v>
      </c>
      <c r="K16" s="17">
        <v>173025</v>
      </c>
      <c r="L16" s="17">
        <v>209167</v>
      </c>
      <c r="M16" s="17">
        <v>190325</v>
      </c>
      <c r="N16" s="17" t="s">
        <v>38</v>
      </c>
      <c r="O16" s="17">
        <v>250570</v>
      </c>
      <c r="P16" s="15">
        <v>177439</v>
      </c>
      <c r="Q16" s="15">
        <v>191931</v>
      </c>
      <c r="R16" s="15">
        <v>193714</v>
      </c>
      <c r="S16" s="15">
        <v>206881</v>
      </c>
      <c r="T16" s="15">
        <v>214645</v>
      </c>
      <c r="U16" s="17" t="s">
        <v>38</v>
      </c>
      <c r="V16" s="17" t="s">
        <v>38</v>
      </c>
      <c r="W16" s="17" t="s">
        <v>38</v>
      </c>
      <c r="X16" s="15" t="s">
        <v>38</v>
      </c>
      <c r="Y16" s="17" t="s">
        <v>38</v>
      </c>
      <c r="Z16" s="17" t="s">
        <v>38</v>
      </c>
      <c r="AA16" s="17" t="s">
        <v>38</v>
      </c>
      <c r="AB16" s="17" t="s">
        <v>38</v>
      </c>
      <c r="AC16" s="17" t="s">
        <v>38</v>
      </c>
      <c r="AD16" s="17" t="s">
        <v>38</v>
      </c>
      <c r="AE16" s="17" t="s">
        <v>38</v>
      </c>
      <c r="AF16" s="17" t="s">
        <v>38</v>
      </c>
      <c r="AG16" s="17" t="s">
        <v>38</v>
      </c>
      <c r="AH16" s="17" t="s">
        <v>38</v>
      </c>
    </row>
    <row r="17" spans="1:34" x14ac:dyDescent="0.35">
      <c r="A17" s="1" t="s">
        <v>32</v>
      </c>
      <c r="B17" s="1" t="s">
        <v>33</v>
      </c>
      <c r="C17" s="1" t="s">
        <v>583</v>
      </c>
      <c r="D17" s="1" t="s">
        <v>586</v>
      </c>
      <c r="E17" s="17">
        <v>0</v>
      </c>
      <c r="F17" s="17">
        <v>0</v>
      </c>
      <c r="G17" s="17">
        <v>0</v>
      </c>
      <c r="H17" s="17">
        <v>168583</v>
      </c>
      <c r="I17" s="17" t="s">
        <v>38</v>
      </c>
      <c r="J17" s="17" t="s">
        <v>38</v>
      </c>
      <c r="K17" s="17">
        <v>216495</v>
      </c>
      <c r="L17" s="17">
        <v>239861</v>
      </c>
      <c r="M17" s="17">
        <v>381259</v>
      </c>
      <c r="N17" s="17" t="s">
        <v>38</v>
      </c>
      <c r="O17" s="17">
        <v>344837</v>
      </c>
      <c r="P17" s="15">
        <v>287417</v>
      </c>
      <c r="Q17" s="15">
        <v>308337</v>
      </c>
      <c r="R17" s="15">
        <v>317171</v>
      </c>
      <c r="S17" s="15">
        <v>310030</v>
      </c>
      <c r="T17" s="15">
        <v>326749</v>
      </c>
      <c r="U17" s="17" t="s">
        <v>38</v>
      </c>
      <c r="V17" s="17" t="s">
        <v>38</v>
      </c>
      <c r="W17" s="17" t="s">
        <v>38</v>
      </c>
      <c r="X17" s="15" t="s">
        <v>38</v>
      </c>
      <c r="Y17" s="17" t="s">
        <v>38</v>
      </c>
      <c r="Z17" s="17" t="s">
        <v>38</v>
      </c>
      <c r="AA17" s="17" t="s">
        <v>38</v>
      </c>
      <c r="AB17" s="17" t="s">
        <v>38</v>
      </c>
      <c r="AC17" s="17" t="s">
        <v>38</v>
      </c>
      <c r="AD17" s="17" t="s">
        <v>38</v>
      </c>
      <c r="AE17" s="17" t="s">
        <v>38</v>
      </c>
      <c r="AF17" s="17" t="s">
        <v>38</v>
      </c>
      <c r="AG17" s="17" t="s">
        <v>38</v>
      </c>
      <c r="AH17" s="17" t="s">
        <v>38</v>
      </c>
    </row>
    <row r="18" spans="1:34" x14ac:dyDescent="0.35">
      <c r="A18" s="1" t="s">
        <v>32</v>
      </c>
      <c r="B18" s="1" t="s">
        <v>33</v>
      </c>
      <c r="C18" s="1" t="s">
        <v>583</v>
      </c>
      <c r="D18" s="1" t="s">
        <v>587</v>
      </c>
      <c r="E18" s="17">
        <v>125707</v>
      </c>
      <c r="F18" s="17">
        <v>165279</v>
      </c>
      <c r="G18" s="17">
        <v>159166</v>
      </c>
      <c r="H18" s="17">
        <v>72286</v>
      </c>
      <c r="I18" s="17" t="s">
        <v>38</v>
      </c>
      <c r="J18" s="17" t="s">
        <v>38</v>
      </c>
      <c r="K18" s="17">
        <v>63235</v>
      </c>
      <c r="L18" s="17">
        <v>176139</v>
      </c>
      <c r="M18" s="17">
        <v>147024</v>
      </c>
      <c r="N18" s="17" t="s">
        <v>38</v>
      </c>
      <c r="O18" s="17">
        <v>389875</v>
      </c>
      <c r="P18" s="15">
        <v>379786</v>
      </c>
      <c r="Q18" s="15">
        <v>263945</v>
      </c>
      <c r="R18" s="15">
        <v>462307</v>
      </c>
      <c r="S18" s="15">
        <v>234350</v>
      </c>
      <c r="T18" s="15">
        <v>240925</v>
      </c>
      <c r="U18" s="17" t="s">
        <v>38</v>
      </c>
      <c r="V18" s="17" t="s">
        <v>38</v>
      </c>
      <c r="W18" s="17" t="s">
        <v>38</v>
      </c>
      <c r="X18" s="15" t="s">
        <v>38</v>
      </c>
      <c r="Y18" s="17" t="s">
        <v>38</v>
      </c>
      <c r="Z18" s="17" t="s">
        <v>38</v>
      </c>
      <c r="AA18" s="17" t="s">
        <v>38</v>
      </c>
      <c r="AB18" s="17" t="s">
        <v>38</v>
      </c>
      <c r="AC18" s="17" t="s">
        <v>38</v>
      </c>
      <c r="AD18" s="17" t="s">
        <v>38</v>
      </c>
      <c r="AE18" s="17" t="s">
        <v>38</v>
      </c>
      <c r="AF18" s="17" t="s">
        <v>38</v>
      </c>
      <c r="AG18" s="17" t="s">
        <v>38</v>
      </c>
      <c r="AH18" s="17" t="s">
        <v>38</v>
      </c>
    </row>
    <row r="19" spans="1:34" x14ac:dyDescent="0.35">
      <c r="A19" s="1" t="s">
        <v>32</v>
      </c>
      <c r="B19" s="1" t="s">
        <v>33</v>
      </c>
      <c r="C19" s="1" t="s">
        <v>583</v>
      </c>
      <c r="D19" s="1" t="s">
        <v>588</v>
      </c>
      <c r="E19" s="17">
        <v>44912</v>
      </c>
      <c r="F19" s="17">
        <v>29289</v>
      </c>
      <c r="G19" s="17">
        <v>225101</v>
      </c>
      <c r="H19" s="17">
        <v>61500</v>
      </c>
      <c r="I19" s="17" t="s">
        <v>38</v>
      </c>
      <c r="J19" s="17" t="s">
        <v>38</v>
      </c>
      <c r="K19" s="17">
        <v>37807</v>
      </c>
      <c r="L19" s="17">
        <v>80612</v>
      </c>
      <c r="M19" s="17">
        <v>27466</v>
      </c>
      <c r="N19" s="17" t="s">
        <v>38</v>
      </c>
      <c r="O19" s="17">
        <v>154582</v>
      </c>
      <c r="P19" s="15">
        <v>46579</v>
      </c>
      <c r="Q19" s="15">
        <v>37697</v>
      </c>
      <c r="R19" s="15">
        <v>68285</v>
      </c>
      <c r="S19" s="15">
        <v>26664</v>
      </c>
      <c r="T19" s="15">
        <v>45400</v>
      </c>
      <c r="U19" s="17" t="s">
        <v>38</v>
      </c>
      <c r="V19" s="17" t="s">
        <v>38</v>
      </c>
      <c r="W19" s="17" t="s">
        <v>38</v>
      </c>
      <c r="X19" s="15" t="s">
        <v>38</v>
      </c>
      <c r="Y19" s="17" t="s">
        <v>38</v>
      </c>
      <c r="Z19" s="17" t="s">
        <v>38</v>
      </c>
      <c r="AA19" s="17" t="s">
        <v>38</v>
      </c>
      <c r="AB19" s="17" t="s">
        <v>38</v>
      </c>
      <c r="AC19" s="17" t="s">
        <v>38</v>
      </c>
      <c r="AD19" s="17" t="s">
        <v>38</v>
      </c>
      <c r="AE19" s="17" t="s">
        <v>38</v>
      </c>
      <c r="AF19" s="17" t="s">
        <v>38</v>
      </c>
      <c r="AG19" s="17" t="s">
        <v>38</v>
      </c>
      <c r="AH19" s="17" t="s">
        <v>38</v>
      </c>
    </row>
    <row r="20" spans="1:34" x14ac:dyDescent="0.35">
      <c r="A20" s="1" t="s">
        <v>32</v>
      </c>
      <c r="B20" s="1" t="s">
        <v>33</v>
      </c>
      <c r="C20" s="1" t="s">
        <v>583</v>
      </c>
      <c r="D20" s="1" t="s">
        <v>589</v>
      </c>
      <c r="E20" s="17">
        <v>19543</v>
      </c>
      <c r="F20" s="17">
        <v>17898</v>
      </c>
      <c r="G20" s="17">
        <v>23309</v>
      </c>
      <c r="H20" s="17">
        <v>22360</v>
      </c>
      <c r="I20" s="17" t="s">
        <v>38</v>
      </c>
      <c r="J20" s="17" t="s">
        <v>38</v>
      </c>
      <c r="K20" s="17">
        <v>19767</v>
      </c>
      <c r="L20" s="17">
        <v>16170</v>
      </c>
      <c r="M20" s="17">
        <v>16518</v>
      </c>
      <c r="N20" s="17" t="s">
        <v>38</v>
      </c>
      <c r="O20" s="17">
        <v>17396</v>
      </c>
      <c r="P20" s="15">
        <v>1925</v>
      </c>
      <c r="Q20" s="15">
        <v>51215</v>
      </c>
      <c r="R20" s="15">
        <v>42032</v>
      </c>
      <c r="S20" s="15">
        <v>16614</v>
      </c>
      <c r="T20" s="15">
        <v>21794</v>
      </c>
      <c r="U20" s="17" t="s">
        <v>38</v>
      </c>
      <c r="V20" s="17" t="s">
        <v>38</v>
      </c>
      <c r="W20" s="17" t="s">
        <v>38</v>
      </c>
      <c r="X20" s="15" t="s">
        <v>38</v>
      </c>
      <c r="Y20" s="17" t="s">
        <v>38</v>
      </c>
      <c r="Z20" s="17" t="s">
        <v>38</v>
      </c>
      <c r="AA20" s="17" t="s">
        <v>38</v>
      </c>
      <c r="AB20" s="17" t="s">
        <v>38</v>
      </c>
      <c r="AC20" s="17" t="s">
        <v>38</v>
      </c>
      <c r="AD20" s="17" t="s">
        <v>38</v>
      </c>
      <c r="AE20" s="17" t="s">
        <v>38</v>
      </c>
      <c r="AF20" s="17" t="s">
        <v>38</v>
      </c>
      <c r="AG20" s="17" t="s">
        <v>38</v>
      </c>
      <c r="AH20" s="17" t="s">
        <v>38</v>
      </c>
    </row>
    <row r="21" spans="1:34" x14ac:dyDescent="0.35">
      <c r="A21" s="1" t="s">
        <v>32</v>
      </c>
      <c r="B21" s="1" t="s">
        <v>33</v>
      </c>
      <c r="C21" s="1" t="s">
        <v>583</v>
      </c>
      <c r="D21" s="1" t="s">
        <v>590</v>
      </c>
      <c r="E21" s="17">
        <v>0</v>
      </c>
      <c r="F21" s="17">
        <v>0</v>
      </c>
      <c r="G21" s="17">
        <v>45828</v>
      </c>
      <c r="H21" s="17">
        <v>62286</v>
      </c>
      <c r="I21" s="17" t="s">
        <v>38</v>
      </c>
      <c r="J21" s="17" t="s">
        <v>38</v>
      </c>
      <c r="K21" s="17">
        <v>59267</v>
      </c>
      <c r="L21" s="17">
        <v>48302</v>
      </c>
      <c r="M21" s="17">
        <v>0</v>
      </c>
      <c r="N21" s="17" t="s">
        <v>38</v>
      </c>
      <c r="O21" s="17" t="s">
        <v>38</v>
      </c>
      <c r="P21" s="17" t="s">
        <v>38</v>
      </c>
      <c r="Q21" s="17" t="s">
        <v>38</v>
      </c>
      <c r="R21" s="17" t="s">
        <v>38</v>
      </c>
      <c r="S21" s="15" t="s">
        <v>38</v>
      </c>
      <c r="T21" s="15" t="s">
        <v>38</v>
      </c>
      <c r="U21" s="17" t="s">
        <v>38</v>
      </c>
      <c r="V21" s="17" t="s">
        <v>38</v>
      </c>
      <c r="W21" s="17" t="s">
        <v>38</v>
      </c>
      <c r="X21" s="15" t="s">
        <v>38</v>
      </c>
      <c r="Y21" s="17" t="s">
        <v>38</v>
      </c>
      <c r="Z21" s="17" t="s">
        <v>38</v>
      </c>
      <c r="AA21" s="17" t="s">
        <v>38</v>
      </c>
      <c r="AB21" s="17" t="s">
        <v>38</v>
      </c>
      <c r="AC21" s="17" t="s">
        <v>38</v>
      </c>
      <c r="AD21" s="17" t="s">
        <v>38</v>
      </c>
      <c r="AE21" s="17" t="s">
        <v>38</v>
      </c>
      <c r="AF21" s="17" t="s">
        <v>38</v>
      </c>
      <c r="AG21" s="17" t="s">
        <v>38</v>
      </c>
      <c r="AH21" s="17" t="s">
        <v>38</v>
      </c>
    </row>
    <row r="22" spans="1:34" x14ac:dyDescent="0.35">
      <c r="A22" s="1" t="s">
        <v>32</v>
      </c>
      <c r="B22" s="1" t="s">
        <v>33</v>
      </c>
      <c r="C22" s="1" t="s">
        <v>583</v>
      </c>
      <c r="D22" s="1" t="s">
        <v>591</v>
      </c>
      <c r="E22" s="17">
        <v>9785</v>
      </c>
      <c r="F22" s="17">
        <v>10968</v>
      </c>
      <c r="G22" s="17">
        <v>13675</v>
      </c>
      <c r="H22" s="17">
        <v>18495</v>
      </c>
      <c r="I22" s="17" t="s">
        <v>38</v>
      </c>
      <c r="J22" s="17" t="s">
        <v>38</v>
      </c>
      <c r="K22" s="17">
        <v>15564</v>
      </c>
      <c r="L22" s="17">
        <v>17624</v>
      </c>
      <c r="M22" s="17">
        <v>12573</v>
      </c>
      <c r="N22" s="17" t="s">
        <v>38</v>
      </c>
      <c r="O22" s="17">
        <v>20500</v>
      </c>
      <c r="P22" s="15">
        <v>17079</v>
      </c>
      <c r="Q22" s="15">
        <v>18960</v>
      </c>
      <c r="R22" s="15">
        <v>20168</v>
      </c>
      <c r="S22" s="15">
        <v>21296</v>
      </c>
      <c r="T22" s="15">
        <v>18934</v>
      </c>
      <c r="U22" s="17" t="s">
        <v>38</v>
      </c>
      <c r="V22" s="17" t="s">
        <v>38</v>
      </c>
      <c r="W22" s="17" t="s">
        <v>38</v>
      </c>
      <c r="X22" s="15" t="s">
        <v>38</v>
      </c>
      <c r="Y22" s="17" t="s">
        <v>38</v>
      </c>
      <c r="Z22" s="17" t="s">
        <v>38</v>
      </c>
      <c r="AA22" s="17" t="s">
        <v>38</v>
      </c>
      <c r="AB22" s="17" t="s">
        <v>38</v>
      </c>
      <c r="AC22" s="17" t="s">
        <v>38</v>
      </c>
      <c r="AD22" s="17" t="s">
        <v>38</v>
      </c>
      <c r="AE22" s="17" t="s">
        <v>38</v>
      </c>
      <c r="AF22" s="17" t="s">
        <v>38</v>
      </c>
      <c r="AG22" s="17" t="s">
        <v>38</v>
      </c>
      <c r="AH22" s="17" t="s">
        <v>38</v>
      </c>
    </row>
    <row r="23" spans="1:34" x14ac:dyDescent="0.35">
      <c r="A23" s="1" t="s">
        <v>32</v>
      </c>
      <c r="B23" s="1" t="s">
        <v>33</v>
      </c>
      <c r="C23" s="1" t="s">
        <v>583</v>
      </c>
      <c r="D23" s="1" t="s">
        <v>592</v>
      </c>
      <c r="E23" s="17">
        <v>6188</v>
      </c>
      <c r="F23" s="17">
        <v>9705</v>
      </c>
      <c r="G23" s="17">
        <v>38610</v>
      </c>
      <c r="H23" s="17">
        <v>20741</v>
      </c>
      <c r="I23" s="17" t="s">
        <v>38</v>
      </c>
      <c r="J23" s="17" t="s">
        <v>38</v>
      </c>
      <c r="K23" s="17">
        <v>19568</v>
      </c>
      <c r="L23" s="17">
        <v>21805</v>
      </c>
      <c r="M23" s="17">
        <v>21940</v>
      </c>
      <c r="N23" s="17" t="s">
        <v>38</v>
      </c>
      <c r="O23" s="17">
        <v>20907</v>
      </c>
      <c r="P23" s="15">
        <v>20161</v>
      </c>
      <c r="Q23" s="15">
        <v>20328</v>
      </c>
      <c r="R23" s="15">
        <v>20593</v>
      </c>
      <c r="S23" s="15">
        <v>41681</v>
      </c>
      <c r="T23" s="15">
        <v>16988</v>
      </c>
      <c r="U23" s="17" t="s">
        <v>38</v>
      </c>
      <c r="V23" s="17" t="s">
        <v>38</v>
      </c>
      <c r="W23" s="17" t="s">
        <v>38</v>
      </c>
      <c r="X23" s="15" t="s">
        <v>38</v>
      </c>
      <c r="Y23" s="17" t="s">
        <v>38</v>
      </c>
      <c r="Z23" s="17" t="s">
        <v>38</v>
      </c>
      <c r="AA23" s="17" t="s">
        <v>38</v>
      </c>
      <c r="AB23" s="17" t="s">
        <v>38</v>
      </c>
      <c r="AC23" s="17" t="s">
        <v>38</v>
      </c>
      <c r="AD23" s="17" t="s">
        <v>38</v>
      </c>
      <c r="AE23" s="17" t="s">
        <v>38</v>
      </c>
      <c r="AF23" s="17" t="s">
        <v>38</v>
      </c>
      <c r="AG23" s="17" t="s">
        <v>38</v>
      </c>
      <c r="AH23" s="17" t="s">
        <v>38</v>
      </c>
    </row>
    <row r="24" spans="1:34" x14ac:dyDescent="0.35">
      <c r="A24" s="1" t="s">
        <v>32</v>
      </c>
      <c r="B24" s="1" t="s">
        <v>33</v>
      </c>
      <c r="C24" s="1" t="s">
        <v>583</v>
      </c>
      <c r="D24" s="1" t="s">
        <v>593</v>
      </c>
      <c r="E24" s="17">
        <v>47084</v>
      </c>
      <c r="F24" s="17">
        <v>40000</v>
      </c>
      <c r="G24" s="17">
        <v>7583</v>
      </c>
      <c r="H24" s="17">
        <v>2227</v>
      </c>
      <c r="I24" s="17" t="s">
        <v>38</v>
      </c>
      <c r="J24" s="17" t="s">
        <v>38</v>
      </c>
      <c r="K24" s="17" t="s">
        <v>38</v>
      </c>
      <c r="L24" s="17" t="s">
        <v>38</v>
      </c>
      <c r="M24" s="17" t="s">
        <v>38</v>
      </c>
      <c r="N24" s="17" t="s">
        <v>38</v>
      </c>
      <c r="O24" s="17" t="s">
        <v>38</v>
      </c>
      <c r="P24" s="17" t="s">
        <v>38</v>
      </c>
      <c r="Q24" s="15" t="s">
        <v>38</v>
      </c>
      <c r="R24" s="15" t="s">
        <v>38</v>
      </c>
      <c r="S24" s="15" t="s">
        <v>38</v>
      </c>
      <c r="T24" s="15" t="s">
        <v>38</v>
      </c>
      <c r="U24" s="17" t="s">
        <v>38</v>
      </c>
      <c r="V24" s="17" t="s">
        <v>38</v>
      </c>
      <c r="W24" s="17" t="s">
        <v>38</v>
      </c>
      <c r="X24" s="15" t="s">
        <v>38</v>
      </c>
      <c r="Y24" s="17" t="s">
        <v>38</v>
      </c>
      <c r="Z24" s="17" t="s">
        <v>38</v>
      </c>
      <c r="AA24" s="17" t="s">
        <v>38</v>
      </c>
      <c r="AB24" s="17" t="s">
        <v>38</v>
      </c>
      <c r="AC24" s="17" t="s">
        <v>38</v>
      </c>
      <c r="AD24" s="17" t="s">
        <v>38</v>
      </c>
      <c r="AE24" s="17" t="s">
        <v>38</v>
      </c>
      <c r="AF24" s="17" t="s">
        <v>38</v>
      </c>
      <c r="AG24" s="17" t="s">
        <v>38</v>
      </c>
      <c r="AH24" s="17" t="s">
        <v>38</v>
      </c>
    </row>
    <row r="25" spans="1:34" x14ac:dyDescent="0.35">
      <c r="A25" s="1" t="s">
        <v>32</v>
      </c>
      <c r="B25" s="1" t="s">
        <v>33</v>
      </c>
      <c r="C25" s="1" t="s">
        <v>583</v>
      </c>
      <c r="D25" s="1" t="s">
        <v>594</v>
      </c>
      <c r="E25" s="17">
        <v>47017</v>
      </c>
      <c r="F25" s="17">
        <v>88351</v>
      </c>
      <c r="G25" s="17">
        <v>69295</v>
      </c>
      <c r="H25" s="17">
        <v>72465</v>
      </c>
      <c r="I25" s="17" t="s">
        <v>38</v>
      </c>
      <c r="J25" s="17" t="s">
        <v>38</v>
      </c>
      <c r="K25" s="17">
        <v>78054</v>
      </c>
      <c r="L25" s="17">
        <v>95332</v>
      </c>
      <c r="M25" s="17">
        <v>96152</v>
      </c>
      <c r="N25" s="17" t="s">
        <v>38</v>
      </c>
      <c r="O25" s="17">
        <v>84159</v>
      </c>
      <c r="P25" s="15">
        <v>77062</v>
      </c>
      <c r="Q25" s="15">
        <v>68151</v>
      </c>
      <c r="R25" s="15">
        <v>61781</v>
      </c>
      <c r="S25" s="15">
        <v>61961</v>
      </c>
      <c r="T25" s="15">
        <v>70341</v>
      </c>
      <c r="U25" s="17" t="s">
        <v>38</v>
      </c>
      <c r="V25" s="17" t="s">
        <v>38</v>
      </c>
      <c r="W25" s="17" t="s">
        <v>38</v>
      </c>
      <c r="X25" s="15" t="s">
        <v>38</v>
      </c>
      <c r="Y25" s="17" t="s">
        <v>38</v>
      </c>
      <c r="Z25" s="17" t="s">
        <v>38</v>
      </c>
      <c r="AA25" s="17" t="s">
        <v>38</v>
      </c>
      <c r="AB25" s="17" t="s">
        <v>38</v>
      </c>
      <c r="AC25" s="17" t="s">
        <v>38</v>
      </c>
      <c r="AD25" s="17" t="s">
        <v>38</v>
      </c>
      <c r="AE25" s="17" t="s">
        <v>38</v>
      </c>
      <c r="AF25" s="17" t="s">
        <v>38</v>
      </c>
      <c r="AG25" s="17" t="s">
        <v>38</v>
      </c>
      <c r="AH25" s="17" t="s">
        <v>38</v>
      </c>
    </row>
    <row r="26" spans="1:34" x14ac:dyDescent="0.35">
      <c r="A26" s="1" t="s">
        <v>32</v>
      </c>
      <c r="B26" s="1" t="s">
        <v>33</v>
      </c>
      <c r="C26" s="1" t="s">
        <v>583</v>
      </c>
      <c r="D26" s="1" t="s">
        <v>595</v>
      </c>
      <c r="E26" s="17">
        <v>5630</v>
      </c>
      <c r="F26" s="17">
        <v>6105</v>
      </c>
      <c r="G26" s="17">
        <v>8105</v>
      </c>
      <c r="H26" s="17">
        <v>7640</v>
      </c>
      <c r="I26" s="17" t="s">
        <v>38</v>
      </c>
      <c r="J26" s="17" t="s">
        <v>38</v>
      </c>
      <c r="K26" s="17">
        <v>7215</v>
      </c>
      <c r="L26" s="17">
        <v>7115</v>
      </c>
      <c r="M26" s="17">
        <v>7015</v>
      </c>
      <c r="N26" s="17" t="s">
        <v>38</v>
      </c>
      <c r="O26" s="17">
        <v>7965</v>
      </c>
      <c r="P26" s="15">
        <v>7490</v>
      </c>
      <c r="Q26" s="15">
        <v>7165</v>
      </c>
      <c r="R26" s="15">
        <v>8745</v>
      </c>
      <c r="S26" s="15">
        <v>9440</v>
      </c>
      <c r="T26" s="15">
        <v>7745</v>
      </c>
      <c r="U26" s="17" t="s">
        <v>38</v>
      </c>
      <c r="V26" s="17" t="s">
        <v>38</v>
      </c>
      <c r="W26" s="17" t="s">
        <v>38</v>
      </c>
      <c r="X26" s="15" t="s">
        <v>38</v>
      </c>
      <c r="Y26" s="17" t="s">
        <v>38</v>
      </c>
      <c r="Z26" s="17" t="s">
        <v>38</v>
      </c>
      <c r="AA26" s="17" t="s">
        <v>38</v>
      </c>
      <c r="AB26" s="17" t="s">
        <v>38</v>
      </c>
      <c r="AC26" s="17" t="s">
        <v>38</v>
      </c>
      <c r="AD26" s="17" t="s">
        <v>38</v>
      </c>
      <c r="AE26" s="17" t="s">
        <v>38</v>
      </c>
      <c r="AF26" s="17" t="s">
        <v>38</v>
      </c>
      <c r="AG26" s="17" t="s">
        <v>38</v>
      </c>
      <c r="AH26" s="17" t="s">
        <v>38</v>
      </c>
    </row>
    <row r="27" spans="1:34" x14ac:dyDescent="0.35">
      <c r="A27" s="1" t="s">
        <v>32</v>
      </c>
      <c r="B27" s="1" t="s">
        <v>33</v>
      </c>
      <c r="C27" s="1" t="s">
        <v>583</v>
      </c>
      <c r="D27" s="1" t="s">
        <v>596</v>
      </c>
      <c r="E27" s="17">
        <v>9201</v>
      </c>
      <c r="F27" s="17">
        <v>8303</v>
      </c>
      <c r="G27" s="17">
        <v>8269</v>
      </c>
      <c r="H27" s="17">
        <v>8225</v>
      </c>
      <c r="I27" s="17" t="s">
        <v>38</v>
      </c>
      <c r="J27" s="17" t="s">
        <v>38</v>
      </c>
      <c r="K27" s="17">
        <v>7986</v>
      </c>
      <c r="L27" s="17">
        <v>20038</v>
      </c>
      <c r="M27" s="17">
        <v>21238</v>
      </c>
      <c r="N27" s="17" t="s">
        <v>38</v>
      </c>
      <c r="O27" s="17">
        <v>18837</v>
      </c>
      <c r="P27" s="15">
        <v>23766</v>
      </c>
      <c r="Q27" s="15">
        <v>24087</v>
      </c>
      <c r="R27" s="15">
        <v>28078</v>
      </c>
      <c r="S27" s="15">
        <v>20896</v>
      </c>
      <c r="T27" s="15">
        <v>17962</v>
      </c>
      <c r="U27" s="17" t="s">
        <v>38</v>
      </c>
      <c r="V27" s="17" t="s">
        <v>38</v>
      </c>
      <c r="W27" s="17" t="s">
        <v>38</v>
      </c>
      <c r="X27" s="15" t="s">
        <v>38</v>
      </c>
      <c r="Y27" s="17" t="s">
        <v>38</v>
      </c>
      <c r="Z27" s="17" t="s">
        <v>38</v>
      </c>
      <c r="AA27" s="17" t="s">
        <v>38</v>
      </c>
      <c r="AB27" s="17" t="s">
        <v>38</v>
      </c>
      <c r="AC27" s="17" t="s">
        <v>38</v>
      </c>
      <c r="AD27" s="17" t="s">
        <v>38</v>
      </c>
      <c r="AE27" s="17" t="s">
        <v>38</v>
      </c>
      <c r="AF27" s="17" t="s">
        <v>38</v>
      </c>
      <c r="AG27" s="17" t="s">
        <v>38</v>
      </c>
      <c r="AH27" s="17" t="s">
        <v>38</v>
      </c>
    </row>
    <row r="28" spans="1:34" x14ac:dyDescent="0.35">
      <c r="A28" s="1" t="s">
        <v>32</v>
      </c>
      <c r="B28" s="1" t="s">
        <v>33</v>
      </c>
      <c r="C28" s="1" t="s">
        <v>583</v>
      </c>
      <c r="D28" s="1" t="s">
        <v>597</v>
      </c>
      <c r="E28" s="17">
        <v>14000</v>
      </c>
      <c r="F28" s="17">
        <v>3000</v>
      </c>
      <c r="G28" s="17">
        <v>3000</v>
      </c>
      <c r="H28" s="17">
        <v>3000</v>
      </c>
      <c r="I28" s="17" t="s">
        <v>38</v>
      </c>
      <c r="J28" s="17" t="s">
        <v>38</v>
      </c>
      <c r="K28" s="17">
        <v>30000</v>
      </c>
      <c r="L28" s="17">
        <v>63000</v>
      </c>
      <c r="M28" s="17">
        <v>29000</v>
      </c>
      <c r="N28" s="17" t="s">
        <v>38</v>
      </c>
      <c r="O28" s="17">
        <v>41000</v>
      </c>
      <c r="P28" s="15">
        <v>10000</v>
      </c>
      <c r="Q28" s="15">
        <v>21000</v>
      </c>
      <c r="R28" s="15">
        <v>10000</v>
      </c>
      <c r="S28" s="15">
        <v>37000</v>
      </c>
      <c r="T28" s="15">
        <v>10000</v>
      </c>
      <c r="U28" s="17" t="s">
        <v>38</v>
      </c>
      <c r="V28" s="17" t="s">
        <v>38</v>
      </c>
      <c r="W28" s="17" t="s">
        <v>38</v>
      </c>
      <c r="X28" s="15" t="s">
        <v>38</v>
      </c>
      <c r="Y28" s="17" t="s">
        <v>38</v>
      </c>
      <c r="Z28" s="17" t="s">
        <v>38</v>
      </c>
      <c r="AA28" s="17" t="s">
        <v>38</v>
      </c>
      <c r="AB28" s="17" t="s">
        <v>38</v>
      </c>
      <c r="AC28" s="17" t="s">
        <v>38</v>
      </c>
      <c r="AD28" s="17" t="s">
        <v>38</v>
      </c>
      <c r="AE28" s="17" t="s">
        <v>38</v>
      </c>
      <c r="AF28" s="17" t="s">
        <v>38</v>
      </c>
      <c r="AG28" s="17" t="s">
        <v>38</v>
      </c>
      <c r="AH28" s="17" t="s">
        <v>38</v>
      </c>
    </row>
    <row r="29" spans="1:34" x14ac:dyDescent="0.35">
      <c r="A29" s="1" t="s">
        <v>32</v>
      </c>
      <c r="B29" s="1" t="s">
        <v>33</v>
      </c>
      <c r="C29" s="1" t="s">
        <v>583</v>
      </c>
      <c r="D29" s="1" t="s">
        <v>598</v>
      </c>
      <c r="E29" s="17">
        <v>44878</v>
      </c>
      <c r="F29" s="17">
        <v>47190</v>
      </c>
      <c r="G29" s="17">
        <v>43812</v>
      </c>
      <c r="H29" s="17">
        <v>114189</v>
      </c>
      <c r="I29" s="17" t="s">
        <v>38</v>
      </c>
      <c r="J29" s="17" t="s">
        <v>38</v>
      </c>
      <c r="K29" s="17">
        <v>59946</v>
      </c>
      <c r="L29" s="17">
        <v>86721</v>
      </c>
      <c r="M29" s="17">
        <v>151993</v>
      </c>
      <c r="N29" s="17" t="s">
        <v>38</v>
      </c>
      <c r="O29" s="17">
        <v>54165</v>
      </c>
      <c r="P29" s="15">
        <v>197163</v>
      </c>
      <c r="Q29" s="15">
        <v>31543</v>
      </c>
      <c r="R29" s="15">
        <v>116785</v>
      </c>
      <c r="S29" s="15">
        <v>166064</v>
      </c>
      <c r="T29" s="15">
        <v>4314</v>
      </c>
      <c r="U29" s="17" t="s">
        <v>38</v>
      </c>
      <c r="V29" s="17" t="s">
        <v>38</v>
      </c>
      <c r="W29" s="17" t="s">
        <v>38</v>
      </c>
      <c r="X29" s="15" t="s">
        <v>38</v>
      </c>
      <c r="Y29" s="17" t="s">
        <v>38</v>
      </c>
      <c r="Z29" s="17" t="s">
        <v>38</v>
      </c>
      <c r="AA29" s="17" t="s">
        <v>38</v>
      </c>
      <c r="AB29" s="17" t="s">
        <v>38</v>
      </c>
      <c r="AC29" s="17" t="s">
        <v>38</v>
      </c>
      <c r="AD29" s="17" t="s">
        <v>38</v>
      </c>
      <c r="AE29" s="17" t="s">
        <v>38</v>
      </c>
      <c r="AF29" s="17" t="s">
        <v>38</v>
      </c>
      <c r="AG29" s="17" t="s">
        <v>38</v>
      </c>
      <c r="AH29" s="17" t="s">
        <v>38</v>
      </c>
    </row>
    <row r="30" spans="1:34" x14ac:dyDescent="0.35">
      <c r="A30" s="1" t="s">
        <v>32</v>
      </c>
      <c r="B30" s="1" t="s">
        <v>33</v>
      </c>
      <c r="C30" s="1" t="s">
        <v>583</v>
      </c>
      <c r="D30" s="1" t="s">
        <v>599</v>
      </c>
      <c r="E30" s="17">
        <v>75608</v>
      </c>
      <c r="F30" s="17">
        <v>86783</v>
      </c>
      <c r="G30" s="17">
        <v>86783</v>
      </c>
      <c r="H30" s="17">
        <v>86783</v>
      </c>
      <c r="I30" s="17" t="s">
        <v>38</v>
      </c>
      <c r="J30" s="17" t="s">
        <v>38</v>
      </c>
      <c r="K30" s="17">
        <v>86783</v>
      </c>
      <c r="L30" s="17">
        <v>86783</v>
      </c>
      <c r="M30" s="17">
        <v>86783</v>
      </c>
      <c r="N30" s="17" t="s">
        <v>38</v>
      </c>
      <c r="O30" s="17">
        <v>86783</v>
      </c>
      <c r="P30" s="15">
        <v>86783</v>
      </c>
      <c r="Q30" s="15">
        <v>86783</v>
      </c>
      <c r="R30" s="15">
        <v>86783</v>
      </c>
      <c r="S30" s="15">
        <v>86783</v>
      </c>
      <c r="T30" s="15">
        <v>86783</v>
      </c>
      <c r="U30" s="17" t="s">
        <v>38</v>
      </c>
      <c r="V30" s="17" t="s">
        <v>38</v>
      </c>
      <c r="W30" s="17" t="s">
        <v>38</v>
      </c>
      <c r="X30" s="15" t="s">
        <v>38</v>
      </c>
      <c r="Y30" s="17" t="s">
        <v>38</v>
      </c>
      <c r="Z30" s="17" t="s">
        <v>38</v>
      </c>
      <c r="AA30" s="17" t="s">
        <v>38</v>
      </c>
      <c r="AB30" s="17" t="s">
        <v>38</v>
      </c>
      <c r="AC30" s="17" t="s">
        <v>38</v>
      </c>
      <c r="AD30" s="17" t="s">
        <v>38</v>
      </c>
      <c r="AE30" s="17" t="s">
        <v>38</v>
      </c>
      <c r="AF30" s="17" t="s">
        <v>38</v>
      </c>
      <c r="AG30" s="17" t="s">
        <v>38</v>
      </c>
      <c r="AH30" s="17" t="s">
        <v>38</v>
      </c>
    </row>
    <row r="31" spans="1:34" x14ac:dyDescent="0.35">
      <c r="A31" s="1" t="s">
        <v>32</v>
      </c>
      <c r="B31" s="1" t="s">
        <v>33</v>
      </c>
      <c r="C31" s="1" t="s">
        <v>583</v>
      </c>
      <c r="D31" s="1" t="s">
        <v>600</v>
      </c>
      <c r="E31" s="17">
        <v>0</v>
      </c>
      <c r="F31" s="17">
        <v>0</v>
      </c>
      <c r="G31" s="17">
        <v>88914</v>
      </c>
      <c r="H31" s="17">
        <v>0</v>
      </c>
      <c r="I31" s="17" t="s">
        <v>38</v>
      </c>
      <c r="J31" s="17" t="s">
        <v>38</v>
      </c>
      <c r="K31" s="17" t="s">
        <v>38</v>
      </c>
      <c r="L31" s="17" t="s">
        <v>38</v>
      </c>
      <c r="M31" s="17" t="s">
        <v>38</v>
      </c>
      <c r="N31" s="17" t="s">
        <v>38</v>
      </c>
      <c r="O31" s="17" t="s">
        <v>38</v>
      </c>
      <c r="P31" s="17" t="s">
        <v>38</v>
      </c>
      <c r="Q31" s="17" t="s">
        <v>38</v>
      </c>
      <c r="R31" s="17" t="s">
        <v>38</v>
      </c>
      <c r="S31" s="15" t="s">
        <v>38</v>
      </c>
      <c r="T31" s="15" t="s">
        <v>38</v>
      </c>
      <c r="U31" s="17" t="s">
        <v>38</v>
      </c>
      <c r="V31" s="17" t="s">
        <v>38</v>
      </c>
      <c r="W31" s="17" t="s">
        <v>38</v>
      </c>
      <c r="X31" s="15" t="s">
        <v>38</v>
      </c>
      <c r="Y31" s="17" t="s">
        <v>38</v>
      </c>
      <c r="Z31" s="17" t="s">
        <v>38</v>
      </c>
      <c r="AA31" s="17" t="s">
        <v>38</v>
      </c>
      <c r="AB31" s="17" t="s">
        <v>38</v>
      </c>
      <c r="AC31" s="17" t="s">
        <v>38</v>
      </c>
      <c r="AD31" s="17" t="s">
        <v>38</v>
      </c>
      <c r="AE31" s="17" t="s">
        <v>38</v>
      </c>
      <c r="AF31" s="17" t="s">
        <v>38</v>
      </c>
      <c r="AG31" s="17" t="s">
        <v>38</v>
      </c>
      <c r="AH31" s="17" t="s">
        <v>38</v>
      </c>
    </row>
    <row r="32" spans="1:34" x14ac:dyDescent="0.35">
      <c r="A32" s="1" t="s">
        <v>32</v>
      </c>
      <c r="B32" s="1" t="s">
        <v>33</v>
      </c>
      <c r="C32" s="1" t="s">
        <v>583</v>
      </c>
      <c r="D32" s="1" t="s">
        <v>601</v>
      </c>
      <c r="E32" s="17" t="s">
        <v>38</v>
      </c>
      <c r="F32" s="17" t="s">
        <v>38</v>
      </c>
      <c r="G32" s="17" t="s">
        <v>38</v>
      </c>
      <c r="H32" s="17" t="s">
        <v>38</v>
      </c>
      <c r="I32" s="17" t="s">
        <v>38</v>
      </c>
      <c r="J32" s="17" t="s">
        <v>38</v>
      </c>
      <c r="K32" s="17">
        <v>876098</v>
      </c>
      <c r="L32" s="17">
        <v>925241</v>
      </c>
      <c r="M32" s="17">
        <v>962959</v>
      </c>
      <c r="N32" s="17" t="s">
        <v>38</v>
      </c>
      <c r="O32" s="17">
        <v>1040425</v>
      </c>
      <c r="P32" s="15">
        <v>1082767</v>
      </c>
      <c r="Q32" s="15">
        <v>1132766</v>
      </c>
      <c r="R32" s="15">
        <v>1169045</v>
      </c>
      <c r="S32" s="15">
        <v>1199580</v>
      </c>
      <c r="T32" s="15">
        <v>1281531</v>
      </c>
      <c r="U32" s="17" t="s">
        <v>38</v>
      </c>
      <c r="V32" s="17" t="s">
        <v>38</v>
      </c>
      <c r="W32" s="17" t="s">
        <v>38</v>
      </c>
      <c r="X32" s="15" t="s">
        <v>38</v>
      </c>
      <c r="Y32" s="17" t="s">
        <v>38</v>
      </c>
      <c r="Z32" s="17" t="s">
        <v>38</v>
      </c>
      <c r="AA32" s="17" t="s">
        <v>38</v>
      </c>
      <c r="AB32" s="17" t="s">
        <v>38</v>
      </c>
      <c r="AC32" s="17" t="s">
        <v>38</v>
      </c>
      <c r="AD32" s="17" t="s">
        <v>38</v>
      </c>
      <c r="AE32" s="17" t="s">
        <v>38</v>
      </c>
      <c r="AF32" s="17" t="s">
        <v>38</v>
      </c>
      <c r="AG32" s="17" t="s">
        <v>38</v>
      </c>
      <c r="AH32" s="17" t="s">
        <v>38</v>
      </c>
    </row>
    <row r="33" spans="1:34" x14ac:dyDescent="0.35">
      <c r="A33" s="1" t="s">
        <v>32</v>
      </c>
      <c r="B33" s="1" t="s">
        <v>33</v>
      </c>
      <c r="C33" s="1" t="s">
        <v>583</v>
      </c>
      <c r="D33" s="1" t="s">
        <v>602</v>
      </c>
      <c r="E33" s="17">
        <v>16380</v>
      </c>
      <c r="F33" s="17">
        <v>8422</v>
      </c>
      <c r="G33" s="17">
        <v>20925</v>
      </c>
      <c r="H33" s="17">
        <v>9145</v>
      </c>
      <c r="I33" s="17" t="s">
        <v>38</v>
      </c>
      <c r="J33" s="17" t="s">
        <v>38</v>
      </c>
      <c r="K33" s="17">
        <v>22815</v>
      </c>
      <c r="L33" s="17">
        <v>24344</v>
      </c>
      <c r="M33" s="17">
        <v>25963</v>
      </c>
      <c r="N33" s="17" t="s">
        <v>38</v>
      </c>
      <c r="O33" s="17">
        <v>32629</v>
      </c>
      <c r="P33" s="15">
        <v>36314</v>
      </c>
      <c r="Q33" s="15">
        <v>40434</v>
      </c>
      <c r="R33" s="15">
        <v>46508</v>
      </c>
      <c r="S33" s="15">
        <v>49565</v>
      </c>
      <c r="T33" s="15">
        <v>50730</v>
      </c>
      <c r="U33" s="17" t="s">
        <v>38</v>
      </c>
      <c r="V33" s="17" t="s">
        <v>38</v>
      </c>
      <c r="W33" s="17" t="s">
        <v>38</v>
      </c>
      <c r="X33" s="15" t="s">
        <v>38</v>
      </c>
      <c r="Y33" s="17" t="s">
        <v>38</v>
      </c>
      <c r="Z33" s="17" t="s">
        <v>38</v>
      </c>
      <c r="AA33" s="17" t="s">
        <v>38</v>
      </c>
      <c r="AB33" s="17" t="s">
        <v>38</v>
      </c>
      <c r="AC33" s="17" t="s">
        <v>38</v>
      </c>
      <c r="AD33" s="17" t="s">
        <v>38</v>
      </c>
      <c r="AE33" s="17" t="s">
        <v>38</v>
      </c>
      <c r="AF33" s="17" t="s">
        <v>38</v>
      </c>
      <c r="AG33" s="17" t="s">
        <v>38</v>
      </c>
      <c r="AH33" s="17" t="s">
        <v>38</v>
      </c>
    </row>
    <row r="34" spans="1:34" x14ac:dyDescent="0.35">
      <c r="A34" s="1" t="s">
        <v>32</v>
      </c>
      <c r="B34" s="1" t="s">
        <v>33</v>
      </c>
      <c r="C34" s="1" t="s">
        <v>583</v>
      </c>
      <c r="D34" s="1" t="s">
        <v>603</v>
      </c>
      <c r="E34" s="17" t="s">
        <v>38</v>
      </c>
      <c r="F34" s="17" t="s">
        <v>38</v>
      </c>
      <c r="G34" s="17" t="s">
        <v>38</v>
      </c>
      <c r="H34" s="17" t="s">
        <v>38</v>
      </c>
      <c r="I34" s="17" t="s">
        <v>38</v>
      </c>
      <c r="J34" s="17" t="s">
        <v>38</v>
      </c>
      <c r="K34" s="17" t="s">
        <v>38</v>
      </c>
      <c r="L34" s="17" t="s">
        <v>38</v>
      </c>
      <c r="M34" s="17" t="s">
        <v>38</v>
      </c>
      <c r="N34" s="17" t="s">
        <v>38</v>
      </c>
      <c r="O34" s="17" t="s">
        <v>38</v>
      </c>
      <c r="P34" s="17" t="s">
        <v>38</v>
      </c>
      <c r="Q34" s="17" t="s">
        <v>38</v>
      </c>
      <c r="R34" s="17" t="s">
        <v>38</v>
      </c>
      <c r="S34" s="17" t="s">
        <v>38</v>
      </c>
      <c r="T34" s="17" t="s">
        <v>38</v>
      </c>
      <c r="U34" s="15">
        <v>275417</v>
      </c>
      <c r="V34" s="15">
        <v>705759</v>
      </c>
      <c r="W34" s="15">
        <v>239463</v>
      </c>
      <c r="X34" s="15" t="s">
        <v>38</v>
      </c>
      <c r="Y34" s="15">
        <v>301198</v>
      </c>
      <c r="Z34" s="15">
        <v>357130</v>
      </c>
      <c r="AA34" s="15">
        <v>323018</v>
      </c>
      <c r="AB34" s="15">
        <v>348720</v>
      </c>
      <c r="AC34" s="15">
        <v>468486</v>
      </c>
      <c r="AD34" s="15">
        <v>543530</v>
      </c>
      <c r="AE34" s="15">
        <v>597487</v>
      </c>
      <c r="AF34" s="15">
        <v>358854</v>
      </c>
      <c r="AG34" s="15">
        <v>424303</v>
      </c>
      <c r="AH34" s="15">
        <v>306779</v>
      </c>
    </row>
    <row r="35" spans="1:34" x14ac:dyDescent="0.35">
      <c r="A35" s="1" t="s">
        <v>32</v>
      </c>
      <c r="B35" s="1" t="s">
        <v>33</v>
      </c>
      <c r="C35" s="1" t="s">
        <v>583</v>
      </c>
      <c r="D35" s="1" t="s">
        <v>328</v>
      </c>
      <c r="E35" s="17" t="s">
        <v>38</v>
      </c>
      <c r="F35" s="17" t="s">
        <v>38</v>
      </c>
      <c r="G35" s="17" t="s">
        <v>38</v>
      </c>
      <c r="H35" s="17" t="s">
        <v>38</v>
      </c>
      <c r="I35" s="17" t="s">
        <v>38</v>
      </c>
      <c r="J35" s="17" t="s">
        <v>38</v>
      </c>
      <c r="K35" s="17" t="s">
        <v>38</v>
      </c>
      <c r="L35" s="17" t="s">
        <v>38</v>
      </c>
      <c r="M35" s="17" t="s">
        <v>38</v>
      </c>
      <c r="N35" s="17" t="s">
        <v>38</v>
      </c>
      <c r="O35" s="17" t="s">
        <v>38</v>
      </c>
      <c r="P35" s="17" t="s">
        <v>38</v>
      </c>
      <c r="Q35" s="17" t="s">
        <v>38</v>
      </c>
      <c r="R35" s="17" t="s">
        <v>38</v>
      </c>
      <c r="S35" s="17" t="s">
        <v>38</v>
      </c>
      <c r="T35" s="17" t="s">
        <v>38</v>
      </c>
      <c r="U35" s="15">
        <v>406322</v>
      </c>
      <c r="V35" s="15">
        <v>440550</v>
      </c>
      <c r="W35" s="15">
        <v>438840</v>
      </c>
      <c r="X35" s="15" t="s">
        <v>38</v>
      </c>
      <c r="Y35" s="15">
        <v>445975</v>
      </c>
      <c r="Z35" s="15">
        <v>441808</v>
      </c>
      <c r="AA35" s="15">
        <v>502230</v>
      </c>
      <c r="AB35" s="15">
        <v>524036</v>
      </c>
      <c r="AC35" s="15">
        <v>579685</v>
      </c>
      <c r="AD35" s="15">
        <v>613935</v>
      </c>
      <c r="AE35" s="15">
        <v>687652</v>
      </c>
      <c r="AF35" s="15">
        <v>714532</v>
      </c>
      <c r="AG35" s="15">
        <v>789703</v>
      </c>
      <c r="AH35" s="15">
        <v>847680</v>
      </c>
    </row>
    <row r="36" spans="1:34" x14ac:dyDescent="0.35">
      <c r="A36" s="1" t="s">
        <v>32</v>
      </c>
      <c r="B36" s="1" t="s">
        <v>33</v>
      </c>
      <c r="C36" s="1" t="s">
        <v>583</v>
      </c>
      <c r="D36" s="1" t="s">
        <v>604</v>
      </c>
      <c r="E36" s="17" t="s">
        <v>38</v>
      </c>
      <c r="F36" s="17" t="s">
        <v>38</v>
      </c>
      <c r="G36" s="17" t="s">
        <v>38</v>
      </c>
      <c r="H36" s="17" t="s">
        <v>38</v>
      </c>
      <c r="I36" s="17" t="s">
        <v>38</v>
      </c>
      <c r="J36" s="17" t="s">
        <v>38</v>
      </c>
      <c r="K36" s="17" t="s">
        <v>38</v>
      </c>
      <c r="L36" s="17" t="s">
        <v>38</v>
      </c>
      <c r="M36" s="17" t="s">
        <v>38</v>
      </c>
      <c r="N36" s="17" t="s">
        <v>38</v>
      </c>
      <c r="O36" s="17" t="s">
        <v>38</v>
      </c>
      <c r="P36" s="17" t="s">
        <v>38</v>
      </c>
      <c r="Q36" s="17" t="s">
        <v>38</v>
      </c>
      <c r="R36" s="17" t="s">
        <v>38</v>
      </c>
      <c r="S36" s="17" t="s">
        <v>38</v>
      </c>
      <c r="T36" s="17" t="s">
        <v>38</v>
      </c>
      <c r="U36" s="15">
        <v>459473</v>
      </c>
      <c r="V36" s="15">
        <v>488338</v>
      </c>
      <c r="W36" s="15">
        <v>1155288</v>
      </c>
      <c r="X36" s="15" t="s">
        <v>38</v>
      </c>
      <c r="Y36" s="15">
        <v>1328670</v>
      </c>
      <c r="Z36" s="15">
        <v>1338989</v>
      </c>
      <c r="AA36" s="15">
        <v>1426185</v>
      </c>
      <c r="AB36" s="15">
        <v>1473927</v>
      </c>
      <c r="AC36" s="15">
        <v>1482705</v>
      </c>
      <c r="AD36" s="15">
        <v>1499285</v>
      </c>
      <c r="AE36" s="15">
        <v>1593317</v>
      </c>
      <c r="AF36" s="15">
        <v>1665065</v>
      </c>
      <c r="AG36" s="15">
        <v>1779979</v>
      </c>
      <c r="AH36" s="15">
        <v>1703403</v>
      </c>
    </row>
    <row r="37" spans="1:34" x14ac:dyDescent="0.35">
      <c r="A37" s="1" t="s">
        <v>32</v>
      </c>
      <c r="B37" s="1" t="s">
        <v>33</v>
      </c>
      <c r="C37" s="1" t="s">
        <v>583</v>
      </c>
      <c r="D37" s="1" t="s">
        <v>605</v>
      </c>
      <c r="E37" s="17" t="s">
        <v>38</v>
      </c>
      <c r="F37" s="17" t="s">
        <v>38</v>
      </c>
      <c r="G37" s="17" t="s">
        <v>38</v>
      </c>
      <c r="H37" s="17" t="s">
        <v>38</v>
      </c>
      <c r="I37" s="17" t="s">
        <v>38</v>
      </c>
      <c r="J37" s="17" t="s">
        <v>38</v>
      </c>
      <c r="K37" s="17" t="s">
        <v>38</v>
      </c>
      <c r="L37" s="17" t="s">
        <v>38</v>
      </c>
      <c r="M37" s="17" t="s">
        <v>38</v>
      </c>
      <c r="N37" s="17" t="s">
        <v>38</v>
      </c>
      <c r="O37" s="17" t="s">
        <v>38</v>
      </c>
      <c r="P37" s="17" t="s">
        <v>38</v>
      </c>
      <c r="Q37" s="17" t="s">
        <v>38</v>
      </c>
      <c r="R37" s="17" t="s">
        <v>38</v>
      </c>
      <c r="S37" s="17" t="s">
        <v>38</v>
      </c>
      <c r="T37" s="17" t="s">
        <v>38</v>
      </c>
      <c r="U37" s="15">
        <v>1108834</v>
      </c>
      <c r="V37" s="15">
        <v>1105597</v>
      </c>
      <c r="W37" s="15">
        <v>1302887</v>
      </c>
      <c r="X37" s="15" t="s">
        <v>38</v>
      </c>
      <c r="Y37" s="15">
        <v>1303013</v>
      </c>
      <c r="Z37" s="15">
        <v>1475695</v>
      </c>
      <c r="AA37" s="15">
        <v>1510150</v>
      </c>
      <c r="AB37" s="15">
        <v>1527740</v>
      </c>
      <c r="AC37" s="15">
        <v>1706111</v>
      </c>
      <c r="AD37" s="15">
        <v>1750244</v>
      </c>
      <c r="AE37" s="15">
        <v>1924739</v>
      </c>
      <c r="AF37" s="15">
        <v>1892282</v>
      </c>
      <c r="AG37" s="15">
        <v>2249764</v>
      </c>
      <c r="AH37" s="15">
        <v>1775792</v>
      </c>
    </row>
    <row r="38" spans="1:34" x14ac:dyDescent="0.35">
      <c r="A38" s="1" t="s">
        <v>32</v>
      </c>
      <c r="B38" s="1" t="s">
        <v>33</v>
      </c>
      <c r="C38" s="1" t="s">
        <v>583</v>
      </c>
      <c r="D38" s="1" t="s">
        <v>606</v>
      </c>
      <c r="E38" s="17" t="s">
        <v>38</v>
      </c>
      <c r="F38" s="17" t="s">
        <v>38</v>
      </c>
      <c r="G38" s="17" t="s">
        <v>38</v>
      </c>
      <c r="H38" s="17" t="s">
        <v>38</v>
      </c>
      <c r="I38" s="17" t="s">
        <v>38</v>
      </c>
      <c r="J38" s="17" t="s">
        <v>38</v>
      </c>
      <c r="K38" s="17" t="s">
        <v>38</v>
      </c>
      <c r="L38" s="17" t="s">
        <v>38</v>
      </c>
      <c r="M38" s="17" t="s">
        <v>38</v>
      </c>
      <c r="N38" s="17" t="s">
        <v>38</v>
      </c>
      <c r="O38" s="17" t="s">
        <v>38</v>
      </c>
      <c r="P38" s="17" t="s">
        <v>38</v>
      </c>
      <c r="Q38" s="17" t="s">
        <v>38</v>
      </c>
      <c r="R38" s="17" t="s">
        <v>38</v>
      </c>
      <c r="S38" s="17" t="s">
        <v>38</v>
      </c>
      <c r="T38" s="17" t="s">
        <v>38</v>
      </c>
      <c r="U38" s="15">
        <v>1358833</v>
      </c>
      <c r="V38" s="15">
        <v>1404632</v>
      </c>
      <c r="W38" s="15">
        <v>1432570</v>
      </c>
      <c r="X38" s="15" t="s">
        <v>38</v>
      </c>
      <c r="Y38" s="15">
        <v>1495376</v>
      </c>
      <c r="Z38" s="15">
        <v>1524804</v>
      </c>
      <c r="AA38" s="15">
        <v>1534882</v>
      </c>
      <c r="AB38" s="15">
        <v>1613060</v>
      </c>
      <c r="AC38" s="15">
        <v>1645861</v>
      </c>
      <c r="AD38" s="15">
        <v>1697503</v>
      </c>
      <c r="AE38" s="15">
        <v>1715097</v>
      </c>
      <c r="AF38" s="15">
        <v>1711587</v>
      </c>
      <c r="AG38" s="15">
        <v>1715279</v>
      </c>
      <c r="AH38" s="15">
        <v>1716386</v>
      </c>
    </row>
    <row r="39" spans="1:34" x14ac:dyDescent="0.35">
      <c r="A39" s="1" t="s">
        <v>32</v>
      </c>
      <c r="B39" s="1" t="s">
        <v>33</v>
      </c>
      <c r="C39" s="1" t="s">
        <v>583</v>
      </c>
      <c r="D39" s="1" t="s">
        <v>607</v>
      </c>
      <c r="E39" s="17" t="s">
        <v>38</v>
      </c>
      <c r="F39" s="17" t="s">
        <v>38</v>
      </c>
      <c r="G39" s="17" t="s">
        <v>38</v>
      </c>
      <c r="H39" s="17" t="s">
        <v>38</v>
      </c>
      <c r="I39" s="17" t="s">
        <v>38</v>
      </c>
      <c r="J39" s="17" t="s">
        <v>38</v>
      </c>
      <c r="K39" s="17" t="s">
        <v>38</v>
      </c>
      <c r="L39" s="17" t="s">
        <v>38</v>
      </c>
      <c r="M39" s="17" t="s">
        <v>38</v>
      </c>
      <c r="N39" s="17" t="s">
        <v>38</v>
      </c>
      <c r="O39" s="17" t="s">
        <v>38</v>
      </c>
      <c r="P39" s="17" t="s">
        <v>38</v>
      </c>
      <c r="Q39" s="17" t="s">
        <v>38</v>
      </c>
      <c r="R39" s="17" t="s">
        <v>38</v>
      </c>
      <c r="S39" s="17" t="s">
        <v>38</v>
      </c>
      <c r="T39" s="17" t="s">
        <v>38</v>
      </c>
      <c r="U39" s="15">
        <v>2332673</v>
      </c>
      <c r="V39" s="15">
        <v>2355231</v>
      </c>
      <c r="W39" s="15">
        <v>1663468</v>
      </c>
      <c r="X39" s="15" t="s">
        <v>38</v>
      </c>
      <c r="Y39" s="15">
        <v>1785330</v>
      </c>
      <c r="Z39" s="15">
        <v>1824617</v>
      </c>
      <c r="AA39" s="15">
        <v>1882688</v>
      </c>
      <c r="AB39" s="15">
        <v>1950948</v>
      </c>
      <c r="AC39" s="15">
        <v>1990558</v>
      </c>
      <c r="AD39" s="15">
        <v>2029506</v>
      </c>
      <c r="AE39" s="15">
        <v>2091053</v>
      </c>
      <c r="AF39" s="15">
        <v>2142781</v>
      </c>
      <c r="AG39" s="15">
        <v>2108023</v>
      </c>
      <c r="AH39" s="15">
        <v>2150773</v>
      </c>
    </row>
    <row r="40" spans="1:34" s="31" customFormat="1" x14ac:dyDescent="0.35">
      <c r="A40" s="3" t="s">
        <v>32</v>
      </c>
      <c r="B40" s="3" t="s">
        <v>33</v>
      </c>
      <c r="C40" s="3" t="s">
        <v>583</v>
      </c>
      <c r="D40" s="3" t="s">
        <v>608</v>
      </c>
      <c r="E40" s="30">
        <f>SUM(E15:E33)</f>
        <v>3772541</v>
      </c>
      <c r="F40" s="32">
        <v>3520440</v>
      </c>
      <c r="G40" s="30">
        <f t="shared" ref="G40:AH40" si="2">SUM(G15:G39)</f>
        <v>3992014</v>
      </c>
      <c r="H40" s="30">
        <f t="shared" si="2"/>
        <v>3955150</v>
      </c>
      <c r="I40" s="17" t="s">
        <v>38</v>
      </c>
      <c r="J40" s="17" t="s">
        <v>38</v>
      </c>
      <c r="K40" s="30">
        <f t="shared" si="2"/>
        <v>4917598</v>
      </c>
      <c r="L40" s="30">
        <f t="shared" si="2"/>
        <v>5295849</v>
      </c>
      <c r="M40" s="30">
        <f t="shared" si="2"/>
        <v>5327777</v>
      </c>
      <c r="N40" s="17" t="s">
        <v>38</v>
      </c>
      <c r="O40" s="30">
        <f t="shared" si="2"/>
        <v>5716266</v>
      </c>
      <c r="P40" s="30">
        <f t="shared" si="2"/>
        <v>5651177</v>
      </c>
      <c r="Q40" s="30">
        <f t="shared" si="2"/>
        <v>5516182</v>
      </c>
      <c r="R40" s="30">
        <f t="shared" si="2"/>
        <v>5916709</v>
      </c>
      <c r="S40" s="30">
        <f t="shared" si="2"/>
        <v>5813519</v>
      </c>
      <c r="T40" s="30">
        <f t="shared" si="2"/>
        <v>5799555</v>
      </c>
      <c r="U40" s="30">
        <f t="shared" si="2"/>
        <v>5941552</v>
      </c>
      <c r="V40" s="30">
        <f t="shared" si="2"/>
        <v>6500107</v>
      </c>
      <c r="W40" s="30">
        <f t="shared" si="2"/>
        <v>6232516</v>
      </c>
      <c r="X40" s="15" t="s">
        <v>38</v>
      </c>
      <c r="Y40" s="30">
        <f t="shared" si="2"/>
        <v>6659562</v>
      </c>
      <c r="Z40" s="30">
        <f t="shared" si="2"/>
        <v>6963043</v>
      </c>
      <c r="AA40" s="30">
        <f t="shared" si="2"/>
        <v>7179153</v>
      </c>
      <c r="AB40" s="30">
        <f t="shared" si="2"/>
        <v>7438431</v>
      </c>
      <c r="AC40" s="30">
        <f t="shared" si="2"/>
        <v>7873406</v>
      </c>
      <c r="AD40" s="30">
        <f t="shared" si="2"/>
        <v>8134003</v>
      </c>
      <c r="AE40" s="30">
        <f t="shared" si="2"/>
        <v>8609345</v>
      </c>
      <c r="AF40" s="30">
        <f t="shared" si="2"/>
        <v>8485101</v>
      </c>
      <c r="AG40" s="30">
        <f t="shared" si="2"/>
        <v>9067051</v>
      </c>
      <c r="AH40" s="30">
        <f t="shared" si="2"/>
        <v>8500813</v>
      </c>
    </row>
    <row r="41" spans="1:34" s="31" customFormat="1" x14ac:dyDescent="0.35">
      <c r="A41" s="3" t="s">
        <v>32</v>
      </c>
      <c r="B41" s="3" t="s">
        <v>33</v>
      </c>
      <c r="C41" s="3" t="s">
        <v>609</v>
      </c>
      <c r="D41" s="3" t="s">
        <v>610</v>
      </c>
      <c r="E41" s="30">
        <f>E14-E40</f>
        <v>1633693</v>
      </c>
      <c r="F41" s="30">
        <f>F14-F40</f>
        <v>1841566</v>
      </c>
      <c r="G41" s="30">
        <v>2124372</v>
      </c>
      <c r="H41" s="30">
        <v>3774829</v>
      </c>
      <c r="I41" s="17" t="s">
        <v>38</v>
      </c>
      <c r="J41" s="17" t="s">
        <v>38</v>
      </c>
      <c r="K41" s="30">
        <v>2884218</v>
      </c>
      <c r="L41" s="30">
        <v>2646264</v>
      </c>
      <c r="M41" s="30">
        <v>2575230</v>
      </c>
      <c r="N41" s="17" t="s">
        <v>38</v>
      </c>
      <c r="O41" s="30">
        <v>3055515</v>
      </c>
      <c r="P41" s="31">
        <v>3192425</v>
      </c>
      <c r="Q41" s="31">
        <v>2584349</v>
      </c>
      <c r="R41" s="31">
        <v>2463570</v>
      </c>
      <c r="S41" s="31">
        <v>2387720</v>
      </c>
      <c r="T41" s="31">
        <v>2231727</v>
      </c>
      <c r="U41" s="31">
        <f>U14-U40</f>
        <v>2408794</v>
      </c>
      <c r="V41" s="31">
        <f>V14-V40</f>
        <v>1827585</v>
      </c>
      <c r="W41" s="31">
        <f>W14-W40</f>
        <v>1557600</v>
      </c>
      <c r="X41" s="15" t="s">
        <v>38</v>
      </c>
      <c r="Y41" s="31">
        <f t="shared" ref="Y41:AH41" si="3">Y14-Y40</f>
        <v>959224</v>
      </c>
      <c r="Z41" s="31">
        <f t="shared" si="3"/>
        <v>1840036</v>
      </c>
      <c r="AA41" s="31">
        <f t="shared" si="3"/>
        <v>1922322</v>
      </c>
      <c r="AB41" s="31">
        <f t="shared" si="3"/>
        <v>1355921</v>
      </c>
      <c r="AC41" s="31">
        <f t="shared" si="3"/>
        <v>680919</v>
      </c>
      <c r="AD41" s="31">
        <f t="shared" si="3"/>
        <v>830790</v>
      </c>
      <c r="AE41" s="31">
        <f t="shared" si="3"/>
        <v>1048643</v>
      </c>
      <c r="AF41" s="31">
        <f t="shared" si="3"/>
        <v>2173237</v>
      </c>
      <c r="AG41" s="31">
        <f t="shared" si="3"/>
        <v>2534738</v>
      </c>
      <c r="AH41" s="31">
        <f t="shared" si="3"/>
        <v>2419081</v>
      </c>
    </row>
    <row r="42" spans="1:34" x14ac:dyDescent="0.35">
      <c r="A42" s="1" t="s">
        <v>32</v>
      </c>
      <c r="B42" s="1" t="s">
        <v>33</v>
      </c>
      <c r="C42" s="1" t="s">
        <v>609</v>
      </c>
      <c r="D42" s="1" t="s">
        <v>611</v>
      </c>
      <c r="E42" s="17">
        <v>665937</v>
      </c>
      <c r="F42" s="17">
        <v>807015</v>
      </c>
      <c r="G42" s="17">
        <v>709273</v>
      </c>
      <c r="H42" s="17">
        <v>428939</v>
      </c>
      <c r="I42" s="17" t="s">
        <v>38</v>
      </c>
      <c r="J42" s="17" t="s">
        <v>38</v>
      </c>
      <c r="K42" s="17">
        <v>416921</v>
      </c>
      <c r="L42" s="17">
        <v>548912</v>
      </c>
      <c r="M42" s="17">
        <v>496364</v>
      </c>
      <c r="N42" s="17" t="s">
        <v>38</v>
      </c>
      <c r="O42" s="17">
        <v>451329</v>
      </c>
      <c r="P42" s="15">
        <v>433816</v>
      </c>
      <c r="Q42" s="15">
        <v>466550</v>
      </c>
      <c r="R42" s="15">
        <v>342838</v>
      </c>
      <c r="S42" s="15">
        <v>276666</v>
      </c>
      <c r="T42" s="15">
        <v>306913</v>
      </c>
      <c r="U42" s="15">
        <v>314845</v>
      </c>
      <c r="V42" s="15">
        <v>344491</v>
      </c>
      <c r="W42" s="15">
        <v>432111</v>
      </c>
      <c r="X42" s="15" t="s">
        <v>38</v>
      </c>
      <c r="Y42" s="15">
        <v>218610</v>
      </c>
      <c r="Z42" s="15">
        <v>201933</v>
      </c>
      <c r="AA42" s="15">
        <v>151795</v>
      </c>
      <c r="AB42" s="15">
        <v>97051</v>
      </c>
      <c r="AC42" s="15">
        <v>54655</v>
      </c>
      <c r="AD42" s="15">
        <v>31240</v>
      </c>
      <c r="AE42" s="15">
        <v>25933</v>
      </c>
      <c r="AF42" s="15">
        <v>34028</v>
      </c>
      <c r="AG42" s="15">
        <v>50121</v>
      </c>
      <c r="AH42" s="15">
        <v>90979</v>
      </c>
    </row>
    <row r="43" spans="1:34" x14ac:dyDescent="0.35">
      <c r="A43" s="1" t="s">
        <v>32</v>
      </c>
      <c r="B43" s="1" t="s">
        <v>33</v>
      </c>
      <c r="C43" s="1" t="s">
        <v>609</v>
      </c>
      <c r="D43" s="1" t="s">
        <v>612</v>
      </c>
      <c r="E43" s="17">
        <v>2749</v>
      </c>
      <c r="F43" s="17">
        <v>22584</v>
      </c>
      <c r="G43" s="17">
        <v>0</v>
      </c>
      <c r="H43" s="17">
        <v>0</v>
      </c>
      <c r="I43" s="17" t="s">
        <v>38</v>
      </c>
      <c r="J43" s="17" t="s">
        <v>38</v>
      </c>
      <c r="K43" s="17" t="s">
        <v>38</v>
      </c>
      <c r="L43" s="17" t="s">
        <v>38</v>
      </c>
      <c r="M43" s="17" t="s">
        <v>38</v>
      </c>
      <c r="N43" s="17" t="s">
        <v>38</v>
      </c>
      <c r="O43" s="17" t="s">
        <v>38</v>
      </c>
      <c r="P43" s="17" t="s">
        <v>38</v>
      </c>
      <c r="Q43" s="17" t="s">
        <v>38</v>
      </c>
      <c r="R43" s="17" t="s">
        <v>38</v>
      </c>
      <c r="S43" s="17" t="s">
        <v>38</v>
      </c>
      <c r="T43" s="17" t="s">
        <v>38</v>
      </c>
      <c r="U43" s="17" t="s">
        <v>38</v>
      </c>
      <c r="V43" s="17" t="s">
        <v>38</v>
      </c>
      <c r="W43" s="17" t="s">
        <v>38</v>
      </c>
      <c r="X43" s="15" t="s">
        <v>38</v>
      </c>
      <c r="Y43" s="17" t="s">
        <v>38</v>
      </c>
      <c r="Z43" s="17" t="s">
        <v>38</v>
      </c>
      <c r="AA43" s="17" t="s">
        <v>38</v>
      </c>
      <c r="AB43" s="15" t="s">
        <v>38</v>
      </c>
      <c r="AC43" s="15" t="s">
        <v>38</v>
      </c>
      <c r="AD43" s="15" t="s">
        <v>38</v>
      </c>
      <c r="AE43" s="15" t="s">
        <v>38</v>
      </c>
      <c r="AF43" s="15" t="s">
        <v>38</v>
      </c>
      <c r="AG43" s="15" t="s">
        <v>38</v>
      </c>
      <c r="AH43" s="15" t="s">
        <v>38</v>
      </c>
    </row>
    <row r="44" spans="1:34" x14ac:dyDescent="0.35">
      <c r="A44" s="1" t="s">
        <v>32</v>
      </c>
      <c r="B44" s="1" t="s">
        <v>33</v>
      </c>
      <c r="C44" s="1" t="s">
        <v>609</v>
      </c>
      <c r="D44" s="1" t="s">
        <v>613</v>
      </c>
      <c r="E44" s="17">
        <v>45621</v>
      </c>
      <c r="F44" s="17">
        <v>-41639</v>
      </c>
      <c r="G44" s="17">
        <v>-30561</v>
      </c>
      <c r="H44" s="17">
        <v>-26201</v>
      </c>
      <c r="I44" s="17" t="s">
        <v>38</v>
      </c>
      <c r="J44" s="17" t="s">
        <v>38</v>
      </c>
      <c r="K44" s="17">
        <v>-15104</v>
      </c>
      <c r="L44" s="17">
        <v>-10433</v>
      </c>
      <c r="M44" s="17">
        <v>-50274</v>
      </c>
      <c r="N44" s="17" t="s">
        <v>38</v>
      </c>
      <c r="O44" s="17">
        <v>-24108</v>
      </c>
      <c r="P44" s="15">
        <v>-56966</v>
      </c>
      <c r="Q44" s="15">
        <v>-74715</v>
      </c>
      <c r="R44" s="15">
        <v>-41514</v>
      </c>
      <c r="S44" s="15">
        <v>-18399</v>
      </c>
      <c r="T44" s="15">
        <v>-15125</v>
      </c>
      <c r="U44" s="15">
        <v>-43289</v>
      </c>
      <c r="V44" s="15">
        <v>-12282</v>
      </c>
      <c r="W44" s="15">
        <v>-54148</v>
      </c>
      <c r="X44" s="15" t="s">
        <v>38</v>
      </c>
      <c r="Y44" s="15">
        <v>-28911</v>
      </c>
      <c r="Z44" s="15">
        <v>-30706</v>
      </c>
      <c r="AA44" s="15">
        <v>-61757</v>
      </c>
      <c r="AB44" s="15">
        <v>-71182</v>
      </c>
      <c r="AC44" s="15">
        <v>-19899</v>
      </c>
      <c r="AD44" s="15">
        <v>-17562</v>
      </c>
      <c r="AE44" s="15">
        <v>-14681</v>
      </c>
      <c r="AF44" s="15">
        <v>5437</v>
      </c>
      <c r="AG44" s="15">
        <v>-98145</v>
      </c>
      <c r="AH44" s="15">
        <v>-12619</v>
      </c>
    </row>
    <row r="45" spans="1:34" x14ac:dyDescent="0.35">
      <c r="A45" s="1" t="s">
        <v>32</v>
      </c>
      <c r="B45" s="1" t="s">
        <v>33</v>
      </c>
      <c r="C45" s="1" t="s">
        <v>609</v>
      </c>
      <c r="D45" s="1" t="s">
        <v>614</v>
      </c>
      <c r="E45" s="17">
        <v>0</v>
      </c>
      <c r="F45" s="17">
        <v>55192</v>
      </c>
      <c r="G45" s="17">
        <v>54031</v>
      </c>
      <c r="H45" s="17">
        <v>61341</v>
      </c>
      <c r="I45" s="17" t="s">
        <v>38</v>
      </c>
      <c r="J45" s="17" t="s">
        <v>38</v>
      </c>
      <c r="K45" s="17" t="s">
        <v>38</v>
      </c>
      <c r="L45" s="17" t="s">
        <v>38</v>
      </c>
      <c r="M45" s="17" t="s">
        <v>38</v>
      </c>
      <c r="N45" s="17" t="s">
        <v>38</v>
      </c>
      <c r="O45" s="17" t="s">
        <v>38</v>
      </c>
      <c r="P45" s="17" t="s">
        <v>38</v>
      </c>
      <c r="Q45" s="17" t="s">
        <v>38</v>
      </c>
      <c r="R45" s="17" t="s">
        <v>38</v>
      </c>
      <c r="S45" s="17" t="s">
        <v>38</v>
      </c>
      <c r="T45" s="17" t="s">
        <v>38</v>
      </c>
      <c r="U45" s="17" t="s">
        <v>38</v>
      </c>
      <c r="V45" s="17" t="s">
        <v>38</v>
      </c>
      <c r="W45" s="17" t="s">
        <v>38</v>
      </c>
      <c r="X45" s="15" t="s">
        <v>38</v>
      </c>
      <c r="Y45" s="17" t="s">
        <v>38</v>
      </c>
      <c r="Z45" s="17" t="s">
        <v>38</v>
      </c>
      <c r="AA45" s="17" t="s">
        <v>38</v>
      </c>
      <c r="AB45" s="15" t="s">
        <v>38</v>
      </c>
      <c r="AC45" s="15" t="s">
        <v>38</v>
      </c>
      <c r="AD45" s="15" t="s">
        <v>38</v>
      </c>
      <c r="AE45" s="15" t="s">
        <v>38</v>
      </c>
      <c r="AF45" s="15" t="s">
        <v>38</v>
      </c>
      <c r="AG45" s="15" t="s">
        <v>38</v>
      </c>
      <c r="AH45" s="15" t="s">
        <v>38</v>
      </c>
    </row>
    <row r="46" spans="1:34" x14ac:dyDescent="0.35">
      <c r="A46" s="1" t="s">
        <v>32</v>
      </c>
      <c r="B46" s="1" t="s">
        <v>33</v>
      </c>
      <c r="C46" s="1" t="s">
        <v>609</v>
      </c>
      <c r="D46" s="1" t="s">
        <v>615</v>
      </c>
      <c r="E46" s="17">
        <v>0</v>
      </c>
      <c r="F46" s="17">
        <v>-116200</v>
      </c>
      <c r="G46" s="17">
        <v>-17250</v>
      </c>
      <c r="H46" s="17">
        <v>33449</v>
      </c>
      <c r="I46" s="17" t="s">
        <v>38</v>
      </c>
      <c r="J46" s="17" t="s">
        <v>38</v>
      </c>
      <c r="K46" s="17" t="s">
        <v>38</v>
      </c>
      <c r="L46" s="17" t="s">
        <v>38</v>
      </c>
      <c r="M46" s="17" t="s">
        <v>38</v>
      </c>
      <c r="N46" s="17" t="s">
        <v>38</v>
      </c>
      <c r="O46" s="17" t="s">
        <v>38</v>
      </c>
      <c r="P46" s="17" t="s">
        <v>38</v>
      </c>
      <c r="Q46" s="17" t="s">
        <v>38</v>
      </c>
      <c r="R46" s="17" t="s">
        <v>38</v>
      </c>
      <c r="S46" s="17" t="s">
        <v>38</v>
      </c>
      <c r="T46" s="17" t="s">
        <v>38</v>
      </c>
      <c r="U46" s="17" t="s">
        <v>38</v>
      </c>
      <c r="V46" s="17" t="s">
        <v>38</v>
      </c>
      <c r="W46" s="17" t="s">
        <v>38</v>
      </c>
      <c r="X46" s="15" t="s">
        <v>38</v>
      </c>
      <c r="Y46" s="17" t="s">
        <v>38</v>
      </c>
      <c r="Z46" s="17" t="s">
        <v>38</v>
      </c>
      <c r="AA46" s="17" t="s">
        <v>38</v>
      </c>
      <c r="AB46" s="15" t="s">
        <v>38</v>
      </c>
      <c r="AC46" s="15" t="s">
        <v>38</v>
      </c>
      <c r="AD46" s="15" t="s">
        <v>38</v>
      </c>
      <c r="AE46" s="15" t="s">
        <v>38</v>
      </c>
      <c r="AF46" s="15" t="s">
        <v>38</v>
      </c>
      <c r="AG46" s="15" t="s">
        <v>38</v>
      </c>
      <c r="AH46" s="15" t="s">
        <v>38</v>
      </c>
    </row>
    <row r="47" spans="1:34" x14ac:dyDescent="0.35">
      <c r="A47" s="1" t="s">
        <v>32</v>
      </c>
      <c r="B47" s="1" t="s">
        <v>33</v>
      </c>
      <c r="C47" s="1" t="s">
        <v>609</v>
      </c>
      <c r="D47" s="1" t="s">
        <v>616</v>
      </c>
      <c r="E47" s="17">
        <v>0</v>
      </c>
      <c r="F47" s="17">
        <v>0</v>
      </c>
      <c r="G47" s="17">
        <v>-151580</v>
      </c>
      <c r="H47" s="17">
        <v>0</v>
      </c>
      <c r="I47" s="17" t="s">
        <v>38</v>
      </c>
      <c r="J47" s="17" t="s">
        <v>38</v>
      </c>
      <c r="K47" s="17" t="s">
        <v>38</v>
      </c>
      <c r="L47" s="17" t="s">
        <v>38</v>
      </c>
      <c r="M47" s="17" t="s">
        <v>38</v>
      </c>
      <c r="N47" s="17" t="s">
        <v>38</v>
      </c>
      <c r="O47" s="17" t="s">
        <v>38</v>
      </c>
      <c r="P47" s="17" t="s">
        <v>38</v>
      </c>
      <c r="Q47" s="17" t="s">
        <v>38</v>
      </c>
      <c r="R47" s="17" t="s">
        <v>38</v>
      </c>
      <c r="S47" s="17" t="s">
        <v>38</v>
      </c>
      <c r="T47" s="17" t="s">
        <v>38</v>
      </c>
      <c r="U47" s="17" t="s">
        <v>38</v>
      </c>
      <c r="V47" s="17" t="s">
        <v>38</v>
      </c>
      <c r="W47" s="17" t="s">
        <v>38</v>
      </c>
      <c r="X47" s="15" t="s">
        <v>38</v>
      </c>
      <c r="Y47" s="17" t="s">
        <v>38</v>
      </c>
      <c r="Z47" s="17" t="s">
        <v>38</v>
      </c>
      <c r="AA47" s="17" t="s">
        <v>38</v>
      </c>
      <c r="AB47" s="15" t="s">
        <v>38</v>
      </c>
      <c r="AC47" s="15" t="s">
        <v>38</v>
      </c>
      <c r="AD47" s="15" t="s">
        <v>38</v>
      </c>
      <c r="AE47" s="15" t="s">
        <v>38</v>
      </c>
      <c r="AF47" s="15" t="s">
        <v>38</v>
      </c>
      <c r="AG47" s="15" t="s">
        <v>38</v>
      </c>
      <c r="AH47" s="15" t="s">
        <v>38</v>
      </c>
    </row>
    <row r="48" spans="1:34" x14ac:dyDescent="0.35">
      <c r="A48" s="3" t="s">
        <v>32</v>
      </c>
      <c r="B48" s="3" t="s">
        <v>33</v>
      </c>
      <c r="C48" s="3" t="s">
        <v>609</v>
      </c>
      <c r="D48" s="3" t="s">
        <v>617</v>
      </c>
      <c r="E48" s="30">
        <f>SUM(E41:E47)</f>
        <v>2348000</v>
      </c>
      <c r="F48" s="30">
        <f>SUM(F41:F47)</f>
        <v>2568518</v>
      </c>
      <c r="G48" s="30">
        <f>SUM(G41:G47)</f>
        <v>2688285</v>
      </c>
      <c r="H48" s="32">
        <v>4205459</v>
      </c>
      <c r="I48" s="17" t="s">
        <v>38</v>
      </c>
      <c r="J48" s="17" t="s">
        <v>38</v>
      </c>
      <c r="K48" s="30">
        <f>SUM(K41:K47)</f>
        <v>3286035</v>
      </c>
      <c r="L48" s="30">
        <f>SUM(L41:L47)</f>
        <v>3184743</v>
      </c>
      <c r="M48" s="30">
        <f>SUM(M41:M47)</f>
        <v>3021320</v>
      </c>
      <c r="N48" s="17" t="s">
        <v>38</v>
      </c>
      <c r="O48" s="30">
        <f>SUM(O41:O47)</f>
        <v>3482736</v>
      </c>
      <c r="P48" s="32">
        <v>3569265</v>
      </c>
      <c r="Q48" s="30">
        <f>SUM(Q41:Q47)</f>
        <v>2976184</v>
      </c>
      <c r="R48" s="30">
        <f>SUM(R41:R47)</f>
        <v>2764894</v>
      </c>
      <c r="S48" s="30">
        <f>SUM(S41:S47)</f>
        <v>2645987</v>
      </c>
      <c r="T48" s="30">
        <f>SUM(T41:T47)</f>
        <v>2523515</v>
      </c>
      <c r="U48" s="30">
        <f>SUM(U41:U47)</f>
        <v>2680350</v>
      </c>
      <c r="V48" s="30">
        <f t="shared" ref="V48:AC48" si="4">SUM(V41:V47)</f>
        <v>2159794</v>
      </c>
      <c r="W48" s="30">
        <f t="shared" si="4"/>
        <v>1935563</v>
      </c>
      <c r="X48" s="15" t="s">
        <v>38</v>
      </c>
      <c r="Y48" s="30">
        <f t="shared" si="4"/>
        <v>1148923</v>
      </c>
      <c r="Z48" s="30">
        <f t="shared" si="4"/>
        <v>2011263</v>
      </c>
      <c r="AA48" s="30">
        <f t="shared" si="4"/>
        <v>2012360</v>
      </c>
      <c r="AB48" s="30">
        <f t="shared" si="4"/>
        <v>1381790</v>
      </c>
      <c r="AC48" s="30">
        <f t="shared" si="4"/>
        <v>715675</v>
      </c>
      <c r="AD48" s="30">
        <f>SUM(AD41:AD47)</f>
        <v>844468</v>
      </c>
      <c r="AE48" s="30">
        <f>SUM(AE41:AE47)</f>
        <v>1059895</v>
      </c>
      <c r="AF48" s="30">
        <f>SUM(AF41:AF47)</f>
        <v>2212702</v>
      </c>
      <c r="AG48" s="30">
        <f>SUM(AG41:AG47)</f>
        <v>2486714</v>
      </c>
      <c r="AH48" s="30">
        <f>SUM(AH41:AH47)</f>
        <v>2497441</v>
      </c>
    </row>
    <row r="49" spans="1:37" x14ac:dyDescent="0.35">
      <c r="A49" s="1" t="s">
        <v>32</v>
      </c>
      <c r="B49" s="1" t="s">
        <v>33</v>
      </c>
      <c r="C49" s="1" t="s">
        <v>618</v>
      </c>
      <c r="D49" s="1" t="s">
        <v>619</v>
      </c>
      <c r="E49" s="17">
        <v>1359730</v>
      </c>
      <c r="F49" s="17">
        <v>1293853</v>
      </c>
      <c r="G49" s="17">
        <v>1259268</v>
      </c>
      <c r="H49" s="17">
        <v>1232098</v>
      </c>
      <c r="I49" s="17" t="s">
        <v>38</v>
      </c>
      <c r="J49" s="17" t="s">
        <v>38</v>
      </c>
      <c r="K49" s="17">
        <v>1035528</v>
      </c>
      <c r="L49" s="17">
        <v>1013257</v>
      </c>
      <c r="M49" s="17">
        <v>1047847</v>
      </c>
      <c r="N49" s="17" t="s">
        <v>38</v>
      </c>
      <c r="O49" s="17">
        <v>974856</v>
      </c>
      <c r="P49" s="15">
        <v>927805</v>
      </c>
      <c r="Q49" s="15">
        <v>844554</v>
      </c>
      <c r="R49" s="15">
        <v>764353</v>
      </c>
      <c r="S49" s="15">
        <v>871007</v>
      </c>
      <c r="T49" s="15">
        <v>922119</v>
      </c>
      <c r="U49" s="15">
        <v>860241</v>
      </c>
      <c r="V49" s="15">
        <v>910574</v>
      </c>
      <c r="W49" s="15">
        <v>784614</v>
      </c>
      <c r="X49" s="15" t="s">
        <v>38</v>
      </c>
      <c r="Y49" s="15">
        <v>1265016</v>
      </c>
      <c r="Z49" s="15">
        <v>1625677</v>
      </c>
      <c r="AA49" s="15">
        <v>1577578</v>
      </c>
      <c r="AB49" s="15">
        <v>1516775</v>
      </c>
      <c r="AC49" s="15">
        <v>1459814</v>
      </c>
      <c r="AD49" s="15">
        <v>1256810</v>
      </c>
      <c r="AE49" s="15">
        <v>1167761</v>
      </c>
      <c r="AF49" s="15">
        <v>1060888</v>
      </c>
      <c r="AG49" s="15">
        <v>948576</v>
      </c>
      <c r="AH49" s="15">
        <v>894863</v>
      </c>
    </row>
    <row r="50" spans="1:37" x14ac:dyDescent="0.35">
      <c r="A50" s="1" t="s">
        <v>32</v>
      </c>
      <c r="B50" s="1" t="s">
        <v>33</v>
      </c>
      <c r="C50" s="1" t="s">
        <v>618</v>
      </c>
      <c r="D50" s="1" t="s">
        <v>620</v>
      </c>
      <c r="E50" s="17">
        <v>17378</v>
      </c>
      <c r="F50" s="17">
        <v>20220</v>
      </c>
      <c r="G50" s="17">
        <v>20220</v>
      </c>
      <c r="H50" s="17">
        <v>20220</v>
      </c>
      <c r="I50" s="17" t="s">
        <v>38</v>
      </c>
      <c r="J50" s="17" t="s">
        <v>38</v>
      </c>
      <c r="K50" s="17">
        <v>35357</v>
      </c>
      <c r="L50" s="17">
        <v>35356</v>
      </c>
      <c r="M50" s="17">
        <v>43881</v>
      </c>
      <c r="N50" s="17" t="s">
        <v>38</v>
      </c>
      <c r="O50" s="17">
        <v>23324</v>
      </c>
      <c r="P50" s="15">
        <v>22430</v>
      </c>
      <c r="Q50" s="15">
        <v>22429</v>
      </c>
      <c r="R50" s="15">
        <v>22430</v>
      </c>
      <c r="S50" s="15">
        <v>30535</v>
      </c>
      <c r="T50" s="15">
        <v>34589</v>
      </c>
      <c r="U50" s="15">
        <v>34589</v>
      </c>
      <c r="V50" s="15">
        <v>40532</v>
      </c>
      <c r="W50" s="15">
        <v>43964</v>
      </c>
      <c r="X50" s="15" t="s">
        <v>38</v>
      </c>
      <c r="Y50" s="15">
        <v>53545</v>
      </c>
      <c r="Z50" s="15">
        <v>60032</v>
      </c>
      <c r="AA50" s="15">
        <v>59448</v>
      </c>
      <c r="AB50" s="15">
        <v>54458</v>
      </c>
      <c r="AC50" s="15">
        <v>54510</v>
      </c>
      <c r="AD50" s="15">
        <v>577748</v>
      </c>
      <c r="AE50" s="15">
        <v>4117</v>
      </c>
      <c r="AF50" s="15">
        <v>4119</v>
      </c>
      <c r="AG50" s="15">
        <v>4119</v>
      </c>
      <c r="AH50" s="15">
        <v>284411</v>
      </c>
    </row>
    <row r="51" spans="1:37" s="31" customFormat="1" x14ac:dyDescent="0.35">
      <c r="A51" s="3" t="s">
        <v>32</v>
      </c>
      <c r="B51" s="3" t="s">
        <v>33</v>
      </c>
      <c r="C51" s="3" t="s">
        <v>618</v>
      </c>
      <c r="D51" s="3" t="s">
        <v>621</v>
      </c>
      <c r="E51" s="30">
        <f t="shared" ref="E51:W51" si="5">SUM(E49:E50)</f>
        <v>1377108</v>
      </c>
      <c r="F51" s="30">
        <f t="shared" si="5"/>
        <v>1314073</v>
      </c>
      <c r="G51" s="30">
        <f t="shared" si="5"/>
        <v>1279488</v>
      </c>
      <c r="H51" s="30">
        <f t="shared" si="5"/>
        <v>1252318</v>
      </c>
      <c r="I51" s="17" t="s">
        <v>38</v>
      </c>
      <c r="J51" s="17" t="s">
        <v>38</v>
      </c>
      <c r="K51" s="30">
        <f t="shared" si="5"/>
        <v>1070885</v>
      </c>
      <c r="L51" s="30">
        <f t="shared" si="5"/>
        <v>1048613</v>
      </c>
      <c r="M51" s="30">
        <f t="shared" si="5"/>
        <v>1091728</v>
      </c>
      <c r="N51" s="17" t="s">
        <v>38</v>
      </c>
      <c r="O51" s="30">
        <f t="shared" si="5"/>
        <v>998180</v>
      </c>
      <c r="P51" s="30">
        <f t="shared" si="5"/>
        <v>950235</v>
      </c>
      <c r="Q51" s="30">
        <f t="shared" si="5"/>
        <v>866983</v>
      </c>
      <c r="R51" s="30">
        <f t="shared" si="5"/>
        <v>786783</v>
      </c>
      <c r="S51" s="30">
        <f t="shared" si="5"/>
        <v>901542</v>
      </c>
      <c r="T51" s="30">
        <f t="shared" si="5"/>
        <v>956708</v>
      </c>
      <c r="U51" s="30">
        <f t="shared" si="5"/>
        <v>894830</v>
      </c>
      <c r="V51" s="30">
        <f t="shared" si="5"/>
        <v>951106</v>
      </c>
      <c r="W51" s="30">
        <f t="shared" si="5"/>
        <v>828578</v>
      </c>
      <c r="X51" s="15" t="s">
        <v>38</v>
      </c>
      <c r="Y51" s="30">
        <f t="shared" ref="Y51:AH51" si="6">SUM(Y49:Y50)</f>
        <v>1318561</v>
      </c>
      <c r="Z51" s="30">
        <f t="shared" si="6"/>
        <v>1685709</v>
      </c>
      <c r="AA51" s="30">
        <f t="shared" si="6"/>
        <v>1637026</v>
      </c>
      <c r="AB51" s="30">
        <f t="shared" si="6"/>
        <v>1571233</v>
      </c>
      <c r="AC51" s="30">
        <f t="shared" si="6"/>
        <v>1514324</v>
      </c>
      <c r="AD51" s="30">
        <f t="shared" si="6"/>
        <v>1834558</v>
      </c>
      <c r="AE51" s="30">
        <f t="shared" si="6"/>
        <v>1171878</v>
      </c>
      <c r="AF51" s="30">
        <f t="shared" si="6"/>
        <v>1065007</v>
      </c>
      <c r="AG51" s="30">
        <f t="shared" si="6"/>
        <v>952695</v>
      </c>
      <c r="AH51" s="30">
        <f t="shared" si="6"/>
        <v>1179274</v>
      </c>
    </row>
    <row r="52" spans="1:37" x14ac:dyDescent="0.35">
      <c r="A52" s="1" t="s">
        <v>32</v>
      </c>
      <c r="B52" s="1" t="s">
        <v>33</v>
      </c>
      <c r="C52" s="1" t="s">
        <v>618</v>
      </c>
      <c r="D52" s="1" t="s">
        <v>622</v>
      </c>
      <c r="E52" s="17">
        <v>879650</v>
      </c>
      <c r="F52" s="17">
        <v>1254445</v>
      </c>
      <c r="G52" s="17">
        <v>1408527</v>
      </c>
      <c r="H52" s="17" t="s">
        <v>38</v>
      </c>
      <c r="I52" s="17" t="s">
        <v>38</v>
      </c>
      <c r="J52" s="17" t="s">
        <v>38</v>
      </c>
      <c r="K52" s="17" t="s">
        <v>38</v>
      </c>
      <c r="L52" s="17" t="s">
        <v>38</v>
      </c>
      <c r="M52" s="17" t="s">
        <v>38</v>
      </c>
      <c r="N52" s="17" t="s">
        <v>38</v>
      </c>
      <c r="O52" s="17" t="s">
        <v>38</v>
      </c>
      <c r="P52" s="17" t="s">
        <v>38</v>
      </c>
      <c r="Q52" s="17" t="s">
        <v>38</v>
      </c>
      <c r="R52" s="17" t="s">
        <v>38</v>
      </c>
      <c r="S52" s="17" t="s">
        <v>38</v>
      </c>
      <c r="T52" s="17" t="s">
        <v>38</v>
      </c>
      <c r="U52" s="17" t="s">
        <v>38</v>
      </c>
      <c r="V52" s="17" t="s">
        <v>38</v>
      </c>
      <c r="W52" s="17" t="s">
        <v>38</v>
      </c>
      <c r="X52" s="15" t="s">
        <v>38</v>
      </c>
      <c r="Y52" s="17" t="s">
        <v>38</v>
      </c>
      <c r="Z52" s="17" t="s">
        <v>38</v>
      </c>
      <c r="AA52" s="17" t="s">
        <v>38</v>
      </c>
      <c r="AB52" s="17" t="s">
        <v>38</v>
      </c>
      <c r="AC52" s="17" t="s">
        <v>38</v>
      </c>
      <c r="AD52" s="17" t="s">
        <v>38</v>
      </c>
      <c r="AE52" s="17" t="s">
        <v>38</v>
      </c>
      <c r="AF52" s="17" t="s">
        <v>38</v>
      </c>
      <c r="AG52" s="17" t="s">
        <v>38</v>
      </c>
      <c r="AH52" s="17" t="s">
        <v>38</v>
      </c>
    </row>
    <row r="53" spans="1:37" x14ac:dyDescent="0.35">
      <c r="A53" s="1" t="s">
        <v>32</v>
      </c>
      <c r="B53" s="1" t="s">
        <v>33</v>
      </c>
      <c r="C53" s="1" t="s">
        <v>618</v>
      </c>
      <c r="D53" s="1" t="s">
        <v>623</v>
      </c>
      <c r="E53" s="17">
        <v>542256</v>
      </c>
      <c r="F53" s="17">
        <v>0</v>
      </c>
      <c r="G53" s="17">
        <v>0</v>
      </c>
      <c r="H53" s="17" t="s">
        <v>38</v>
      </c>
      <c r="I53" s="17" t="s">
        <v>38</v>
      </c>
      <c r="J53" s="17" t="s">
        <v>38</v>
      </c>
      <c r="K53" s="17" t="s">
        <v>38</v>
      </c>
      <c r="L53" s="17" t="s">
        <v>38</v>
      </c>
      <c r="M53" s="17" t="s">
        <v>38</v>
      </c>
      <c r="N53" s="17" t="s">
        <v>38</v>
      </c>
      <c r="O53" s="17" t="s">
        <v>38</v>
      </c>
      <c r="P53" s="17" t="s">
        <v>38</v>
      </c>
      <c r="Q53" s="17" t="s">
        <v>38</v>
      </c>
      <c r="R53" s="17" t="s">
        <v>38</v>
      </c>
      <c r="S53" s="17" t="s">
        <v>38</v>
      </c>
      <c r="T53" s="17" t="s">
        <v>38</v>
      </c>
      <c r="U53" s="17" t="s">
        <v>38</v>
      </c>
      <c r="V53" s="17" t="s">
        <v>38</v>
      </c>
      <c r="W53" s="17" t="s">
        <v>38</v>
      </c>
      <c r="X53" s="15" t="s">
        <v>38</v>
      </c>
      <c r="Y53" s="17" t="s">
        <v>38</v>
      </c>
      <c r="Z53" s="17" t="s">
        <v>38</v>
      </c>
      <c r="AA53" s="17" t="s">
        <v>38</v>
      </c>
      <c r="AB53" s="17" t="s">
        <v>38</v>
      </c>
      <c r="AC53" s="17" t="s">
        <v>38</v>
      </c>
      <c r="AD53" s="17" t="s">
        <v>38</v>
      </c>
      <c r="AE53" s="17" t="s">
        <v>38</v>
      </c>
      <c r="AF53" s="17" t="s">
        <v>38</v>
      </c>
      <c r="AG53" s="17" t="s">
        <v>38</v>
      </c>
      <c r="AH53" s="17" t="s">
        <v>38</v>
      </c>
    </row>
    <row r="54" spans="1:37" s="31" customFormat="1" x14ac:dyDescent="0.35">
      <c r="A54" s="3" t="s">
        <v>32</v>
      </c>
      <c r="B54" s="3" t="s">
        <v>33</v>
      </c>
      <c r="C54" s="3" t="s">
        <v>624</v>
      </c>
      <c r="D54" s="3" t="s">
        <v>625</v>
      </c>
      <c r="E54" s="30">
        <f>SUM(E42:E47)-E51</f>
        <v>-662801</v>
      </c>
      <c r="F54" s="30">
        <f t="shared" ref="F54:W54" si="7">SUM(F42:F47)-F51</f>
        <v>-587121</v>
      </c>
      <c r="G54" s="30">
        <f t="shared" si="7"/>
        <v>-715575</v>
      </c>
      <c r="H54" s="30">
        <f t="shared" si="7"/>
        <v>-754790</v>
      </c>
      <c r="I54" s="17" t="s">
        <v>38</v>
      </c>
      <c r="J54" s="17" t="s">
        <v>38</v>
      </c>
      <c r="K54" s="30">
        <f t="shared" si="7"/>
        <v>-669068</v>
      </c>
      <c r="L54" s="30">
        <f t="shared" si="7"/>
        <v>-510134</v>
      </c>
      <c r="M54" s="30">
        <f t="shared" si="7"/>
        <v>-645638</v>
      </c>
      <c r="N54" s="17" t="s">
        <v>38</v>
      </c>
      <c r="O54" s="30">
        <f t="shared" si="7"/>
        <v>-570959</v>
      </c>
      <c r="P54" s="30">
        <f t="shared" si="7"/>
        <v>-573385</v>
      </c>
      <c r="Q54" s="30">
        <f t="shared" si="7"/>
        <v>-475148</v>
      </c>
      <c r="R54" s="30">
        <f t="shared" si="7"/>
        <v>-485459</v>
      </c>
      <c r="S54" s="30">
        <f t="shared" si="7"/>
        <v>-643275</v>
      </c>
      <c r="T54" s="30">
        <f t="shared" si="7"/>
        <v>-664920</v>
      </c>
      <c r="U54" s="30">
        <f t="shared" si="7"/>
        <v>-623274</v>
      </c>
      <c r="V54" s="30">
        <f t="shared" si="7"/>
        <v>-618897</v>
      </c>
      <c r="W54" s="30">
        <f t="shared" si="7"/>
        <v>-450615</v>
      </c>
      <c r="X54" s="15" t="s">
        <v>38</v>
      </c>
      <c r="Y54" s="30">
        <f t="shared" ref="Y54:AA54" si="8">SUM(Y42:Y47)-Y51</f>
        <v>-1128862</v>
      </c>
      <c r="Z54" s="30">
        <f t="shared" si="8"/>
        <v>-1514482</v>
      </c>
      <c r="AA54" s="30">
        <f t="shared" si="8"/>
        <v>-1546988</v>
      </c>
      <c r="AB54" s="30">
        <f t="shared" ref="AB54:AC54" si="9">SUM(AB42:AB47)-AB51</f>
        <v>-1545364</v>
      </c>
      <c r="AC54" s="30">
        <f t="shared" si="9"/>
        <v>-1479568</v>
      </c>
      <c r="AD54" s="30">
        <f t="shared" ref="AD54:AE54" si="10">SUM(AD42:AD47)-AD51</f>
        <v>-1820880</v>
      </c>
      <c r="AE54" s="30">
        <f t="shared" si="10"/>
        <v>-1160626</v>
      </c>
      <c r="AF54" s="30">
        <f t="shared" ref="AF54:AG54" si="11">SUM(AF42:AF47)-AF51</f>
        <v>-1025542</v>
      </c>
      <c r="AG54" s="30">
        <f t="shared" si="11"/>
        <v>-1000719</v>
      </c>
      <c r="AH54" s="30">
        <f t="shared" ref="AH54" si="12">SUM(AH42:AH47)-AH51</f>
        <v>-1100914</v>
      </c>
    </row>
    <row r="55" spans="1:37" s="31" customFormat="1" x14ac:dyDescent="0.35">
      <c r="A55" s="3" t="s">
        <v>32</v>
      </c>
      <c r="B55" s="3" t="s">
        <v>33</v>
      </c>
      <c r="C55" s="3" t="s">
        <v>626</v>
      </c>
      <c r="D55" s="3" t="s">
        <v>626</v>
      </c>
      <c r="E55" s="30">
        <f>E52-E53</f>
        <v>337394</v>
      </c>
      <c r="F55" s="30">
        <f t="shared" ref="F55:G55" si="13">F52-F53</f>
        <v>1254445</v>
      </c>
      <c r="G55" s="30">
        <f t="shared" si="13"/>
        <v>1408527</v>
      </c>
      <c r="H55" s="30">
        <f t="shared" ref="H55:T55" si="14">H48-H51</f>
        <v>2953141</v>
      </c>
      <c r="I55" s="17" t="s">
        <v>38</v>
      </c>
      <c r="J55" s="17" t="s">
        <v>38</v>
      </c>
      <c r="K55" s="30">
        <f t="shared" si="14"/>
        <v>2215150</v>
      </c>
      <c r="L55" s="30">
        <f t="shared" si="14"/>
        <v>2136130</v>
      </c>
      <c r="M55" s="30">
        <f t="shared" si="14"/>
        <v>1929592</v>
      </c>
      <c r="N55" s="17" t="s">
        <v>38</v>
      </c>
      <c r="O55" s="30">
        <f t="shared" si="14"/>
        <v>2484556</v>
      </c>
      <c r="P55" s="30">
        <f t="shared" si="14"/>
        <v>2619030</v>
      </c>
      <c r="Q55" s="30">
        <f t="shared" si="14"/>
        <v>2109201</v>
      </c>
      <c r="R55" s="30">
        <f t="shared" si="14"/>
        <v>1978111</v>
      </c>
      <c r="S55" s="30">
        <f t="shared" si="14"/>
        <v>1744445</v>
      </c>
      <c r="T55" s="30">
        <f t="shared" si="14"/>
        <v>1566807</v>
      </c>
      <c r="U55" s="30">
        <f t="shared" ref="U55:W55" si="15">U48-U51</f>
        <v>1785520</v>
      </c>
      <c r="V55" s="30">
        <f t="shared" si="15"/>
        <v>1208688</v>
      </c>
      <c r="W55" s="30">
        <f t="shared" si="15"/>
        <v>1106985</v>
      </c>
      <c r="X55" s="15" t="s">
        <v>38</v>
      </c>
      <c r="Y55" s="30">
        <f t="shared" ref="Y55:AA55" si="16">Y48-Y51</f>
        <v>-169638</v>
      </c>
      <c r="Z55" s="30">
        <f>Z48-Z51</f>
        <v>325554</v>
      </c>
      <c r="AA55" s="30">
        <f t="shared" si="16"/>
        <v>375334</v>
      </c>
      <c r="AB55" s="30">
        <f t="shared" ref="AB55:AD55" si="17">AB48-AB51</f>
        <v>-189443</v>
      </c>
      <c r="AC55" s="30">
        <f t="shared" si="17"/>
        <v>-798649</v>
      </c>
      <c r="AD55" s="30">
        <f t="shared" si="17"/>
        <v>-990090</v>
      </c>
      <c r="AE55" s="30">
        <f t="shared" ref="AE55:AF55" si="18">AE48-AE51</f>
        <v>-111983</v>
      </c>
      <c r="AF55" s="30">
        <f t="shared" si="18"/>
        <v>1147695</v>
      </c>
      <c r="AG55" s="30">
        <f t="shared" ref="AG55:AH55" si="19">AG48-AG51</f>
        <v>1534019</v>
      </c>
      <c r="AH55" s="30">
        <f t="shared" si="19"/>
        <v>1318167</v>
      </c>
    </row>
    <row r="56" spans="1:37" s="31" customFormat="1" x14ac:dyDescent="0.35">
      <c r="A56" s="1" t="s">
        <v>32</v>
      </c>
      <c r="B56" s="1" t="s">
        <v>33</v>
      </c>
      <c r="C56" s="1" t="s">
        <v>626</v>
      </c>
      <c r="D56" s="1" t="s">
        <v>627</v>
      </c>
      <c r="E56" s="33" t="s">
        <v>38</v>
      </c>
      <c r="F56" s="33" t="s">
        <v>38</v>
      </c>
      <c r="G56" s="33" t="s">
        <v>38</v>
      </c>
      <c r="H56" s="33" t="s">
        <v>38</v>
      </c>
      <c r="I56" s="17" t="s">
        <v>38</v>
      </c>
      <c r="J56" s="17" t="s">
        <v>38</v>
      </c>
      <c r="K56" s="33">
        <v>123548</v>
      </c>
      <c r="L56" s="33">
        <v>125258</v>
      </c>
      <c r="M56" s="33">
        <v>125986</v>
      </c>
      <c r="N56" s="17" t="s">
        <v>38</v>
      </c>
      <c r="O56" s="33">
        <v>123273</v>
      </c>
      <c r="P56" s="33">
        <v>125356</v>
      </c>
      <c r="Q56" s="33">
        <v>128921</v>
      </c>
      <c r="R56" s="33">
        <v>131233</v>
      </c>
      <c r="S56" s="34">
        <v>133980</v>
      </c>
      <c r="T56" s="34">
        <v>134521</v>
      </c>
      <c r="U56" s="34">
        <v>129365</v>
      </c>
      <c r="V56" s="34">
        <v>75445</v>
      </c>
      <c r="W56" s="34">
        <v>42320</v>
      </c>
      <c r="X56" s="15" t="s">
        <v>38</v>
      </c>
      <c r="Y56" s="34">
        <v>25600</v>
      </c>
      <c r="Z56" s="34">
        <v>51802</v>
      </c>
      <c r="AA56" s="34">
        <v>46073</v>
      </c>
      <c r="AB56" s="34">
        <v>1326253</v>
      </c>
      <c r="AC56" s="34">
        <v>156141</v>
      </c>
      <c r="AD56" s="34">
        <v>94873</v>
      </c>
      <c r="AE56" s="34">
        <v>82772</v>
      </c>
      <c r="AF56" s="34">
        <v>95031</v>
      </c>
      <c r="AG56" s="34">
        <v>240549</v>
      </c>
      <c r="AH56" s="34">
        <v>69299</v>
      </c>
      <c r="AI56" s="34"/>
      <c r="AJ56" s="34"/>
      <c r="AK56" s="34"/>
    </row>
    <row r="57" spans="1:37" s="31" customFormat="1" x14ac:dyDescent="0.35">
      <c r="A57" s="3" t="s">
        <v>32</v>
      </c>
      <c r="B57" s="3" t="s">
        <v>33</v>
      </c>
      <c r="C57" s="3" t="s">
        <v>628</v>
      </c>
      <c r="D57" s="3" t="s">
        <v>629</v>
      </c>
      <c r="E57" s="30">
        <v>16944874</v>
      </c>
      <c r="F57" s="30">
        <f>E57+E55</f>
        <v>17282268</v>
      </c>
      <c r="G57" s="30">
        <f>F57+F55</f>
        <v>18536713</v>
      </c>
      <c r="H57" s="32">
        <f>G57+G55+G58</f>
        <v>20432441</v>
      </c>
      <c r="I57" s="17" t="s">
        <v>38</v>
      </c>
      <c r="J57" s="17" t="s">
        <v>38</v>
      </c>
      <c r="K57" s="30">
        <v>20618042</v>
      </c>
      <c r="L57" s="30">
        <f>K59</f>
        <v>22956740</v>
      </c>
      <c r="M57" s="30">
        <f>L59</f>
        <v>25218128</v>
      </c>
      <c r="N57" s="17" t="s">
        <v>38</v>
      </c>
      <c r="O57" s="30">
        <v>29349788</v>
      </c>
      <c r="P57" s="30">
        <f>O59</f>
        <v>31957617</v>
      </c>
      <c r="Q57" s="30">
        <f t="shared" ref="Q57:S57" si="20">P59</f>
        <v>34702003</v>
      </c>
      <c r="R57" s="30">
        <f t="shared" si="20"/>
        <v>36940122</v>
      </c>
      <c r="S57" s="30">
        <f t="shared" si="20"/>
        <v>39049466</v>
      </c>
      <c r="T57" s="30">
        <f>S59</f>
        <v>40927801</v>
      </c>
      <c r="U57" s="30">
        <f>T59</f>
        <v>42629129</v>
      </c>
      <c r="V57" s="30">
        <f>U59</f>
        <v>44544014</v>
      </c>
      <c r="W57" s="30">
        <f>V59</f>
        <v>45828147</v>
      </c>
      <c r="X57" s="15" t="s">
        <v>38</v>
      </c>
      <c r="Y57" s="30"/>
      <c r="Z57" s="30">
        <v>56106656</v>
      </c>
      <c r="AA57" s="30">
        <f t="shared" ref="AA57:AH57" si="21">Z59</f>
        <v>56484012</v>
      </c>
      <c r="AB57" s="30">
        <f t="shared" si="21"/>
        <v>56905419</v>
      </c>
      <c r="AC57" s="30">
        <f t="shared" si="21"/>
        <v>58042229</v>
      </c>
      <c r="AD57" s="30">
        <f t="shared" si="21"/>
        <v>57399721</v>
      </c>
      <c r="AE57" s="30">
        <f t="shared" si="21"/>
        <v>56504504</v>
      </c>
      <c r="AF57" s="30">
        <f t="shared" si="21"/>
        <v>56475293</v>
      </c>
      <c r="AG57" s="30">
        <f t="shared" si="21"/>
        <v>57718019</v>
      </c>
      <c r="AH57" s="30">
        <f t="shared" si="21"/>
        <v>59492587</v>
      </c>
    </row>
    <row r="58" spans="1:37" x14ac:dyDescent="0.35">
      <c r="A58" s="1" t="s">
        <v>32</v>
      </c>
      <c r="B58" s="1" t="s">
        <v>33</v>
      </c>
      <c r="C58" s="1" t="s">
        <v>628</v>
      </c>
      <c r="D58" s="1" t="s">
        <v>630</v>
      </c>
      <c r="E58" s="17" t="s">
        <v>38</v>
      </c>
      <c r="F58" s="17" t="s">
        <v>38</v>
      </c>
      <c r="G58" s="17">
        <v>487201</v>
      </c>
      <c r="H58" s="17" t="s">
        <v>38</v>
      </c>
      <c r="I58" s="17" t="s">
        <v>38</v>
      </c>
      <c r="J58" s="17" t="s">
        <v>38</v>
      </c>
      <c r="K58" s="17" t="s">
        <v>38</v>
      </c>
      <c r="L58" s="17" t="s">
        <v>38</v>
      </c>
      <c r="M58" s="17" t="s">
        <v>38</v>
      </c>
      <c r="N58" s="17" t="s">
        <v>38</v>
      </c>
      <c r="O58" s="17" t="s">
        <v>38</v>
      </c>
      <c r="P58" s="17" t="s">
        <v>38</v>
      </c>
      <c r="Q58" s="17" t="s">
        <v>38</v>
      </c>
      <c r="R58" s="17" t="s">
        <v>38</v>
      </c>
      <c r="S58" s="17" t="s">
        <v>38</v>
      </c>
      <c r="T58" s="17" t="s">
        <v>38</v>
      </c>
      <c r="U58" s="17" t="s">
        <v>38</v>
      </c>
      <c r="V58" s="17" t="s">
        <v>38</v>
      </c>
      <c r="W58" s="17" t="s">
        <v>38</v>
      </c>
      <c r="X58" s="15" t="s">
        <v>38</v>
      </c>
      <c r="Y58" s="17" t="s">
        <v>38</v>
      </c>
      <c r="Z58" s="17" t="s">
        <v>38</v>
      </c>
      <c r="AA58" s="17" t="s">
        <v>38</v>
      </c>
      <c r="AB58" s="15" t="s">
        <v>38</v>
      </c>
      <c r="AC58" s="15" t="s">
        <v>38</v>
      </c>
      <c r="AD58" s="15" t="s">
        <v>38</v>
      </c>
      <c r="AE58" s="15" t="s">
        <v>38</v>
      </c>
      <c r="AF58" s="15" t="s">
        <v>38</v>
      </c>
      <c r="AG58" s="15" t="s">
        <v>38</v>
      </c>
      <c r="AH58" s="15" t="s">
        <v>38</v>
      </c>
    </row>
    <row r="59" spans="1:37" s="31" customFormat="1" x14ac:dyDescent="0.35">
      <c r="A59" s="3" t="s">
        <v>32</v>
      </c>
      <c r="B59" s="3" t="s">
        <v>33</v>
      </c>
      <c r="C59" s="3" t="s">
        <v>628</v>
      </c>
      <c r="D59" s="3" t="s">
        <v>631</v>
      </c>
      <c r="E59" s="30">
        <f>E57+E55</f>
        <v>17282268</v>
      </c>
      <c r="F59" s="30">
        <f>F57+F55</f>
        <v>18536713</v>
      </c>
      <c r="G59" s="32">
        <f>G57+G55+G58</f>
        <v>20432441</v>
      </c>
      <c r="H59" s="30">
        <f>H57+H55</f>
        <v>23385582</v>
      </c>
      <c r="I59" s="17" t="s">
        <v>38</v>
      </c>
      <c r="J59" s="17" t="s">
        <v>38</v>
      </c>
      <c r="K59" s="30">
        <f>SUM(K55:K57)</f>
        <v>22956740</v>
      </c>
      <c r="L59" s="30">
        <f>SUM(L55:L57)</f>
        <v>25218128</v>
      </c>
      <c r="M59" s="30">
        <f>SUM(M55:M57)</f>
        <v>27273706</v>
      </c>
      <c r="N59" s="17" t="s">
        <v>38</v>
      </c>
      <c r="O59" s="30">
        <f>SUM(O55:O57)</f>
        <v>31957617</v>
      </c>
      <c r="P59" s="30">
        <f>SUM(P55:P57)</f>
        <v>34702003</v>
      </c>
      <c r="Q59" s="32">
        <v>36940122</v>
      </c>
      <c r="R59" s="30">
        <f>SUM(R55:R57)</f>
        <v>39049466</v>
      </c>
      <c r="S59" s="32">
        <v>40927801</v>
      </c>
      <c r="T59" s="30">
        <f>SUM(T55:T57)</f>
        <v>42629129</v>
      </c>
      <c r="U59" s="30">
        <f>SUM(U55:U57)</f>
        <v>44544014</v>
      </c>
      <c r="V59" s="30">
        <f>SUM(V55:V57)</f>
        <v>45828147</v>
      </c>
      <c r="W59" s="30">
        <f>SUM(W55:W57)</f>
        <v>46977452</v>
      </c>
      <c r="X59" s="15" t="s">
        <v>38</v>
      </c>
      <c r="Y59" s="30"/>
      <c r="Z59" s="30">
        <f t="shared" ref="Z59:AH59" si="22">SUM(Z55:Z57)</f>
        <v>56484012</v>
      </c>
      <c r="AA59" s="30">
        <f t="shared" si="22"/>
        <v>56905419</v>
      </c>
      <c r="AB59" s="30">
        <f t="shared" si="22"/>
        <v>58042229</v>
      </c>
      <c r="AC59" s="30">
        <f t="shared" si="22"/>
        <v>57399721</v>
      </c>
      <c r="AD59" s="30">
        <f t="shared" si="22"/>
        <v>56504504</v>
      </c>
      <c r="AE59" s="30">
        <f t="shared" si="22"/>
        <v>56475293</v>
      </c>
      <c r="AF59" s="30">
        <f t="shared" si="22"/>
        <v>57718019</v>
      </c>
      <c r="AG59" s="30">
        <f t="shared" si="22"/>
        <v>59492587</v>
      </c>
      <c r="AH59" s="30">
        <f t="shared" si="22"/>
        <v>60880053</v>
      </c>
    </row>
    <row r="60" spans="1:37" x14ac:dyDescent="0.35">
      <c r="A60" s="3" t="s">
        <v>32</v>
      </c>
      <c r="B60" s="3" t="s">
        <v>33</v>
      </c>
      <c r="C60" s="3" t="s">
        <v>632</v>
      </c>
      <c r="D60" s="3" t="s">
        <v>632</v>
      </c>
      <c r="E60" s="31">
        <f t="shared" ref="E60:V60" si="23">E59-E57</f>
        <v>337394</v>
      </c>
      <c r="F60" s="31">
        <f t="shared" si="23"/>
        <v>1254445</v>
      </c>
      <c r="G60" s="31">
        <f t="shared" si="23"/>
        <v>1895728</v>
      </c>
      <c r="H60" s="31">
        <f t="shared" si="23"/>
        <v>2953141</v>
      </c>
      <c r="I60" s="17" t="s">
        <v>38</v>
      </c>
      <c r="J60" s="17" t="s">
        <v>38</v>
      </c>
      <c r="K60" s="31">
        <f t="shared" si="23"/>
        <v>2338698</v>
      </c>
      <c r="L60" s="31">
        <f t="shared" si="23"/>
        <v>2261388</v>
      </c>
      <c r="M60" s="31">
        <f t="shared" si="23"/>
        <v>2055578</v>
      </c>
      <c r="N60" s="17" t="s">
        <v>38</v>
      </c>
      <c r="O60" s="31">
        <f t="shared" si="23"/>
        <v>2607829</v>
      </c>
      <c r="P60" s="31">
        <f t="shared" si="23"/>
        <v>2744386</v>
      </c>
      <c r="Q60" s="31">
        <f t="shared" si="23"/>
        <v>2238119</v>
      </c>
      <c r="R60" s="31">
        <f t="shared" si="23"/>
        <v>2109344</v>
      </c>
      <c r="S60" s="31">
        <f t="shared" si="23"/>
        <v>1878335</v>
      </c>
      <c r="T60" s="31">
        <f t="shared" si="23"/>
        <v>1701328</v>
      </c>
      <c r="U60" s="31">
        <f t="shared" si="23"/>
        <v>1914885</v>
      </c>
      <c r="V60" s="31">
        <f t="shared" si="23"/>
        <v>1284133</v>
      </c>
      <c r="W60" s="31">
        <f t="shared" ref="W60:AH60" si="24">W59-W57</f>
        <v>1149305</v>
      </c>
      <c r="X60" s="15" t="s">
        <v>38</v>
      </c>
      <c r="Y60" s="30">
        <f t="shared" si="24"/>
        <v>0</v>
      </c>
      <c r="Z60" s="30">
        <f t="shared" si="24"/>
        <v>377356</v>
      </c>
      <c r="AA60" s="30">
        <f t="shared" si="24"/>
        <v>421407</v>
      </c>
      <c r="AB60" s="30">
        <f t="shared" si="24"/>
        <v>1136810</v>
      </c>
      <c r="AC60" s="30">
        <f t="shared" si="24"/>
        <v>-642508</v>
      </c>
      <c r="AD60" s="30">
        <f t="shared" si="24"/>
        <v>-895217</v>
      </c>
      <c r="AE60" s="30">
        <f t="shared" si="24"/>
        <v>-29211</v>
      </c>
      <c r="AF60" s="30">
        <f t="shared" si="24"/>
        <v>1242726</v>
      </c>
      <c r="AG60" s="30">
        <f t="shared" si="24"/>
        <v>1774568</v>
      </c>
      <c r="AH60" s="30">
        <f t="shared" si="24"/>
        <v>1387466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5"/>
  <sheetViews>
    <sheetView topLeftCell="D1" workbookViewId="0">
      <selection activeCell="R2" sqref="R2"/>
    </sheetView>
  </sheetViews>
  <sheetFormatPr defaultColWidth="8.81640625" defaultRowHeight="14.5" x14ac:dyDescent="0.35"/>
  <cols>
    <col min="1" max="1" width="10.1796875" style="1" bestFit="1" customWidth="1"/>
    <col min="2" max="2" width="15.26953125" style="1" customWidth="1"/>
    <col min="3" max="3" width="14" style="1" customWidth="1"/>
    <col min="4" max="5" width="8.81640625" style="10"/>
    <col min="6" max="6" width="12.7265625" style="8" customWidth="1"/>
    <col min="7" max="8" width="8.81640625" style="8"/>
    <col min="9" max="9" width="13.7265625" style="15" bestFit="1" customWidth="1"/>
    <col min="10" max="12" width="8.81640625" style="7"/>
    <col min="13" max="17" width="8.81640625" style="1"/>
    <col min="18" max="18" width="8.81640625" style="7"/>
    <col min="19" max="16384" width="8.81640625" style="1"/>
  </cols>
  <sheetData>
    <row r="1" spans="1:20" x14ac:dyDescent="0.35">
      <c r="A1" s="5" t="s">
        <v>1</v>
      </c>
      <c r="B1" s="5" t="s">
        <v>14</v>
      </c>
      <c r="C1" s="5" t="s">
        <v>9</v>
      </c>
      <c r="D1" s="36" t="s">
        <v>15</v>
      </c>
      <c r="E1" s="36" t="s">
        <v>16</v>
      </c>
      <c r="F1" s="45" t="s">
        <v>17</v>
      </c>
      <c r="G1" s="45" t="s">
        <v>18</v>
      </c>
      <c r="H1" s="45" t="s">
        <v>19</v>
      </c>
      <c r="I1" s="45" t="s">
        <v>20</v>
      </c>
      <c r="J1" s="45" t="s">
        <v>21</v>
      </c>
      <c r="K1" s="45" t="s">
        <v>22</v>
      </c>
      <c r="L1" s="45" t="s">
        <v>23</v>
      </c>
      <c r="M1" s="45" t="s">
        <v>24</v>
      </c>
      <c r="N1" s="45" t="s">
        <v>25</v>
      </c>
      <c r="O1" s="45" t="s">
        <v>26</v>
      </c>
      <c r="P1" s="45" t="s">
        <v>27</v>
      </c>
      <c r="Q1" s="49" t="s">
        <v>28</v>
      </c>
      <c r="R1" s="45" t="s">
        <v>29</v>
      </c>
      <c r="S1" s="45" t="s">
        <v>30</v>
      </c>
      <c r="T1" s="45" t="s">
        <v>31</v>
      </c>
    </row>
    <row r="2" spans="1:20" x14ac:dyDescent="0.35">
      <c r="A2" s="1" t="s">
        <v>32</v>
      </c>
      <c r="B2" s="1" t="s">
        <v>33</v>
      </c>
      <c r="C2" s="1" t="s">
        <v>34</v>
      </c>
      <c r="D2" s="10">
        <v>1992</v>
      </c>
      <c r="E2" s="10" t="s">
        <v>35</v>
      </c>
      <c r="F2" s="8" t="s">
        <v>36</v>
      </c>
      <c r="G2" s="8" t="s">
        <v>37</v>
      </c>
      <c r="H2" s="7" t="s">
        <v>38</v>
      </c>
      <c r="I2" s="15">
        <v>18160000</v>
      </c>
      <c r="J2" s="7">
        <v>1992</v>
      </c>
      <c r="K2" s="7">
        <v>2012</v>
      </c>
      <c r="L2" s="7" t="s">
        <v>39</v>
      </c>
      <c r="M2" s="1" t="s">
        <v>40</v>
      </c>
      <c r="N2" s="1">
        <v>125</v>
      </c>
      <c r="O2" s="1">
        <v>100</v>
      </c>
      <c r="P2" s="1" t="s">
        <v>41</v>
      </c>
      <c r="Q2" s="1" t="s">
        <v>42</v>
      </c>
      <c r="R2" s="7" t="s">
        <v>42</v>
      </c>
      <c r="S2" s="1" t="s">
        <v>43</v>
      </c>
    </row>
    <row r="3" spans="1:20" x14ac:dyDescent="0.35">
      <c r="A3" s="1" t="s">
        <v>32</v>
      </c>
      <c r="B3" s="1" t="s">
        <v>33</v>
      </c>
      <c r="C3" s="1" t="s">
        <v>44</v>
      </c>
      <c r="D3" s="10">
        <v>1998</v>
      </c>
      <c r="E3" s="10" t="s">
        <v>35</v>
      </c>
      <c r="F3" s="8" t="s">
        <v>38</v>
      </c>
      <c r="G3" s="8" t="s">
        <v>37</v>
      </c>
      <c r="H3" s="7" t="s">
        <v>38</v>
      </c>
      <c r="I3" s="15">
        <v>12515000</v>
      </c>
      <c r="J3" s="7">
        <v>1998</v>
      </c>
      <c r="K3" s="7">
        <v>2008</v>
      </c>
      <c r="L3" s="7" t="s">
        <v>39</v>
      </c>
      <c r="M3" s="1" t="s">
        <v>40</v>
      </c>
      <c r="N3" s="1">
        <v>115</v>
      </c>
      <c r="O3" s="1">
        <v>100</v>
      </c>
      <c r="P3" s="1" t="s">
        <v>41</v>
      </c>
      <c r="Q3" s="1" t="s">
        <v>42</v>
      </c>
      <c r="R3" s="7" t="s">
        <v>42</v>
      </c>
      <c r="S3" s="1" t="s">
        <v>45</v>
      </c>
    </row>
    <row r="4" spans="1:20" x14ac:dyDescent="0.35">
      <c r="A4" s="1" t="s">
        <v>32</v>
      </c>
      <c r="B4" s="1" t="s">
        <v>33</v>
      </c>
      <c r="C4" s="1" t="s">
        <v>44</v>
      </c>
      <c r="D4" s="10">
        <v>1998</v>
      </c>
      <c r="E4" s="10" t="s">
        <v>35</v>
      </c>
      <c r="F4" s="8" t="s">
        <v>38</v>
      </c>
      <c r="G4" s="8" t="s">
        <v>37</v>
      </c>
      <c r="H4" s="7" t="s">
        <v>38</v>
      </c>
      <c r="I4" s="15">
        <v>1795000</v>
      </c>
      <c r="J4" s="7">
        <v>1998</v>
      </c>
      <c r="K4" s="7">
        <v>1999</v>
      </c>
      <c r="L4" s="7" t="s">
        <v>46</v>
      </c>
      <c r="M4" s="1" t="s">
        <v>40</v>
      </c>
      <c r="N4" s="1">
        <v>115</v>
      </c>
      <c r="O4" s="1">
        <v>100</v>
      </c>
      <c r="P4" s="1" t="s">
        <v>41</v>
      </c>
      <c r="Q4" s="1" t="s">
        <v>42</v>
      </c>
      <c r="R4" s="7" t="s">
        <v>47</v>
      </c>
      <c r="S4" s="1" t="s">
        <v>45</v>
      </c>
    </row>
    <row r="5" spans="1:20" x14ac:dyDescent="0.35">
      <c r="A5" s="1" t="s">
        <v>32</v>
      </c>
      <c r="B5" s="1" t="s">
        <v>33</v>
      </c>
      <c r="C5" s="1" t="s">
        <v>48</v>
      </c>
      <c r="D5" s="10">
        <v>2002</v>
      </c>
      <c r="E5" s="10" t="s">
        <v>35</v>
      </c>
      <c r="F5" s="8" t="s">
        <v>38</v>
      </c>
      <c r="G5" s="8" t="s">
        <v>37</v>
      </c>
      <c r="H5" s="7" t="s">
        <v>38</v>
      </c>
      <c r="I5" s="15">
        <v>7220000</v>
      </c>
      <c r="J5" s="7">
        <v>2002</v>
      </c>
      <c r="K5" s="7">
        <v>2015</v>
      </c>
      <c r="L5" s="7" t="s">
        <v>39</v>
      </c>
      <c r="M5" s="1" t="s">
        <v>40</v>
      </c>
      <c r="N5" s="1">
        <v>115</v>
      </c>
      <c r="O5" s="1">
        <v>100</v>
      </c>
      <c r="P5" s="1" t="s">
        <v>41</v>
      </c>
      <c r="Q5" s="1" t="s">
        <v>42</v>
      </c>
      <c r="R5" s="7" t="s">
        <v>42</v>
      </c>
      <c r="S5" s="1" t="s">
        <v>45</v>
      </c>
    </row>
    <row r="6" spans="1:20" x14ac:dyDescent="0.35">
      <c r="A6" s="1" t="s">
        <v>32</v>
      </c>
      <c r="B6" s="1" t="s">
        <v>33</v>
      </c>
      <c r="C6" s="1" t="s">
        <v>49</v>
      </c>
      <c r="D6" s="10">
        <v>2005</v>
      </c>
      <c r="E6" s="10" t="s">
        <v>35</v>
      </c>
      <c r="F6" s="8" t="s">
        <v>38</v>
      </c>
      <c r="G6" s="8" t="s">
        <v>37</v>
      </c>
      <c r="H6" s="7" t="s">
        <v>38</v>
      </c>
      <c r="I6" s="15">
        <v>7780000</v>
      </c>
      <c r="J6" s="7">
        <v>2005</v>
      </c>
      <c r="K6" s="7">
        <v>2015</v>
      </c>
      <c r="L6" s="7" t="s">
        <v>39</v>
      </c>
      <c r="M6" s="1" t="s">
        <v>50</v>
      </c>
      <c r="N6" s="1">
        <v>115</v>
      </c>
      <c r="O6" s="1">
        <v>100</v>
      </c>
      <c r="P6" s="1" t="s">
        <v>41</v>
      </c>
      <c r="Q6" s="1" t="s">
        <v>42</v>
      </c>
      <c r="R6" s="7" t="s">
        <v>42</v>
      </c>
      <c r="S6" s="1" t="s">
        <v>45</v>
      </c>
    </row>
    <row r="7" spans="1:20" x14ac:dyDescent="0.35">
      <c r="A7" s="1" t="s">
        <v>32</v>
      </c>
      <c r="B7" s="1" t="s">
        <v>33</v>
      </c>
      <c r="C7" s="1" t="s">
        <v>51</v>
      </c>
      <c r="D7" s="10">
        <v>2008</v>
      </c>
      <c r="E7" s="10" t="s">
        <v>35</v>
      </c>
      <c r="F7" s="8" t="s">
        <v>38</v>
      </c>
      <c r="G7" s="8" t="s">
        <v>37</v>
      </c>
      <c r="H7" s="7" t="s">
        <v>52</v>
      </c>
      <c r="I7" s="15">
        <v>3165000</v>
      </c>
      <c r="J7" s="7">
        <v>2009</v>
      </c>
      <c r="K7" s="7">
        <v>2012</v>
      </c>
      <c r="L7" s="7" t="s">
        <v>39</v>
      </c>
      <c r="M7" s="1" t="s">
        <v>50</v>
      </c>
      <c r="N7" s="1">
        <v>110</v>
      </c>
      <c r="O7" s="1">
        <v>100</v>
      </c>
      <c r="P7" s="1" t="s">
        <v>53</v>
      </c>
      <c r="Q7" s="1" t="s">
        <v>42</v>
      </c>
      <c r="R7" s="7" t="s">
        <v>42</v>
      </c>
      <c r="S7" s="1" t="s">
        <v>54</v>
      </c>
    </row>
    <row r="8" spans="1:20" x14ac:dyDescent="0.35">
      <c r="A8" s="1" t="s">
        <v>32</v>
      </c>
      <c r="B8" s="1" t="s">
        <v>33</v>
      </c>
      <c r="C8" s="1" t="s">
        <v>51</v>
      </c>
      <c r="D8" s="10">
        <v>2008</v>
      </c>
      <c r="E8" s="10" t="s">
        <v>35</v>
      </c>
      <c r="F8" s="8" t="s">
        <v>38</v>
      </c>
      <c r="G8" s="8" t="s">
        <v>37</v>
      </c>
      <c r="H8" s="7" t="s">
        <v>52</v>
      </c>
      <c r="I8" s="15">
        <v>13700000</v>
      </c>
      <c r="J8" s="7">
        <v>2009</v>
      </c>
      <c r="K8" s="7">
        <v>2029</v>
      </c>
      <c r="L8" s="7" t="s">
        <v>46</v>
      </c>
      <c r="M8" s="1" t="s">
        <v>50</v>
      </c>
      <c r="N8" s="1">
        <v>110</v>
      </c>
      <c r="O8" s="1">
        <v>100</v>
      </c>
      <c r="P8" s="1" t="s">
        <v>53</v>
      </c>
      <c r="Q8" s="1" t="s">
        <v>42</v>
      </c>
      <c r="R8" s="7" t="s">
        <v>47</v>
      </c>
      <c r="S8" s="1" t="s">
        <v>54</v>
      </c>
    </row>
    <row r="9" spans="1:20" x14ac:dyDescent="0.35">
      <c r="A9" s="1" t="s">
        <v>32</v>
      </c>
      <c r="B9" s="1" t="s">
        <v>33</v>
      </c>
      <c r="C9" s="1" t="s">
        <v>51</v>
      </c>
      <c r="D9" s="10">
        <v>2008</v>
      </c>
      <c r="E9" s="10" t="s">
        <v>35</v>
      </c>
      <c r="F9" s="8" t="s">
        <v>38</v>
      </c>
      <c r="G9" s="8" t="s">
        <v>37</v>
      </c>
      <c r="H9" s="7" t="s">
        <v>52</v>
      </c>
      <c r="I9" s="15">
        <v>6825000</v>
      </c>
      <c r="J9" s="7">
        <v>2009</v>
      </c>
      <c r="K9" s="7">
        <v>2038</v>
      </c>
      <c r="L9" s="7" t="s">
        <v>55</v>
      </c>
      <c r="M9" s="1" t="s">
        <v>50</v>
      </c>
      <c r="N9" s="1">
        <v>110</v>
      </c>
      <c r="O9" s="1">
        <v>100</v>
      </c>
      <c r="P9" s="1" t="s">
        <v>53</v>
      </c>
      <c r="Q9" s="1" t="s">
        <v>42</v>
      </c>
      <c r="R9" s="7" t="s">
        <v>42</v>
      </c>
      <c r="S9" s="1" t="s">
        <v>54</v>
      </c>
    </row>
    <row r="10" spans="1:20" x14ac:dyDescent="0.35">
      <c r="A10" s="1" t="s">
        <v>32</v>
      </c>
      <c r="B10" s="1" t="s">
        <v>33</v>
      </c>
      <c r="C10" s="1" t="s">
        <v>56</v>
      </c>
      <c r="D10" s="10">
        <v>2012</v>
      </c>
      <c r="E10" s="10" t="s">
        <v>35</v>
      </c>
      <c r="F10" s="8" t="s">
        <v>38</v>
      </c>
      <c r="G10" s="8" t="s">
        <v>57</v>
      </c>
      <c r="H10" s="8" t="s">
        <v>58</v>
      </c>
      <c r="I10" s="15">
        <v>9995000</v>
      </c>
      <c r="J10" s="7">
        <v>2013</v>
      </c>
      <c r="K10" s="7">
        <v>2029</v>
      </c>
      <c r="L10" s="7" t="s">
        <v>39</v>
      </c>
      <c r="M10" s="1" t="s">
        <v>50</v>
      </c>
      <c r="N10" s="1">
        <v>110</v>
      </c>
      <c r="O10" s="1">
        <v>100</v>
      </c>
      <c r="P10" s="1" t="s">
        <v>53</v>
      </c>
      <c r="Q10" s="1" t="s">
        <v>42</v>
      </c>
      <c r="R10" s="7" t="s">
        <v>42</v>
      </c>
      <c r="S10" s="1" t="s">
        <v>59</v>
      </c>
    </row>
    <row r="11" spans="1:20" x14ac:dyDescent="0.35">
      <c r="A11" s="1" t="s">
        <v>32</v>
      </c>
      <c r="B11" s="1" t="s">
        <v>33</v>
      </c>
      <c r="C11" s="1" t="s">
        <v>56</v>
      </c>
      <c r="D11" s="10">
        <v>2012</v>
      </c>
      <c r="E11" s="10" t="s">
        <v>35</v>
      </c>
      <c r="F11" s="8" t="s">
        <v>38</v>
      </c>
      <c r="G11" s="8" t="s">
        <v>57</v>
      </c>
      <c r="H11" s="8" t="s">
        <v>58</v>
      </c>
      <c r="I11" s="15">
        <v>8065000</v>
      </c>
      <c r="J11" s="7">
        <v>2013</v>
      </c>
      <c r="K11" s="7">
        <v>2029</v>
      </c>
      <c r="L11" s="7" t="s">
        <v>46</v>
      </c>
      <c r="M11" s="1" t="s">
        <v>50</v>
      </c>
      <c r="N11" s="1">
        <v>110</v>
      </c>
      <c r="O11" s="1">
        <v>100</v>
      </c>
      <c r="P11" s="1" t="s">
        <v>53</v>
      </c>
      <c r="Q11" s="1" t="s">
        <v>42</v>
      </c>
      <c r="R11" s="7" t="s">
        <v>47</v>
      </c>
      <c r="S11" s="1" t="s">
        <v>59</v>
      </c>
    </row>
    <row r="12" spans="1:20" x14ac:dyDescent="0.35">
      <c r="A12" s="1" t="s">
        <v>32</v>
      </c>
      <c r="B12" s="1" t="s">
        <v>33</v>
      </c>
      <c r="C12" s="1" t="s">
        <v>60</v>
      </c>
      <c r="D12" s="10">
        <v>2013</v>
      </c>
      <c r="E12" s="10" t="s">
        <v>35</v>
      </c>
      <c r="F12" s="8" t="s">
        <v>38</v>
      </c>
      <c r="G12" s="8" t="s">
        <v>61</v>
      </c>
      <c r="H12" s="8" t="s">
        <v>58</v>
      </c>
      <c r="I12" s="15">
        <v>7575000</v>
      </c>
      <c r="J12" s="7">
        <v>2013</v>
      </c>
      <c r="K12" s="7">
        <v>2038</v>
      </c>
      <c r="L12" s="7" t="s">
        <v>39</v>
      </c>
      <c r="M12" s="1" t="s">
        <v>50</v>
      </c>
      <c r="N12" s="1">
        <v>110</v>
      </c>
      <c r="O12" s="1">
        <v>100</v>
      </c>
      <c r="P12" s="1" t="s">
        <v>53</v>
      </c>
      <c r="Q12" s="1" t="s">
        <v>42</v>
      </c>
      <c r="R12" s="7" t="s">
        <v>42</v>
      </c>
      <c r="S12" s="1" t="s">
        <v>62</v>
      </c>
    </row>
    <row r="13" spans="1:20" x14ac:dyDescent="0.35">
      <c r="A13" s="1" t="s">
        <v>32</v>
      </c>
      <c r="B13" s="1" t="s">
        <v>33</v>
      </c>
      <c r="C13" s="1" t="s">
        <v>63</v>
      </c>
      <c r="D13" s="10">
        <v>2017</v>
      </c>
      <c r="E13" s="10" t="s">
        <v>35</v>
      </c>
      <c r="F13" s="8" t="s">
        <v>38</v>
      </c>
      <c r="G13" s="8" t="s">
        <v>61</v>
      </c>
      <c r="H13" s="8" t="s">
        <v>64</v>
      </c>
      <c r="I13" s="15">
        <v>9985000</v>
      </c>
      <c r="J13" s="7">
        <v>2017</v>
      </c>
      <c r="K13" s="7">
        <v>2047</v>
      </c>
      <c r="L13" s="7" t="s">
        <v>39</v>
      </c>
      <c r="M13" s="1" t="s">
        <v>50</v>
      </c>
      <c r="N13" s="1">
        <v>110</v>
      </c>
      <c r="O13" s="1">
        <v>100</v>
      </c>
      <c r="P13" s="1" t="s">
        <v>53</v>
      </c>
      <c r="Q13" s="1" t="s">
        <v>42</v>
      </c>
      <c r="R13" s="7" t="s">
        <v>42</v>
      </c>
      <c r="S13" s="1" t="s">
        <v>62</v>
      </c>
    </row>
    <row r="14" spans="1:20" x14ac:dyDescent="0.35">
      <c r="A14" s="1" t="s">
        <v>32</v>
      </c>
      <c r="B14" s="1" t="s">
        <v>33</v>
      </c>
      <c r="C14" s="1" t="s">
        <v>63</v>
      </c>
      <c r="D14" s="10">
        <v>2017</v>
      </c>
      <c r="E14" s="10" t="s">
        <v>35</v>
      </c>
      <c r="F14" s="8" t="s">
        <v>38</v>
      </c>
      <c r="G14" s="8" t="s">
        <v>61</v>
      </c>
      <c r="H14" s="8" t="s">
        <v>64</v>
      </c>
      <c r="I14" s="15">
        <v>6560000</v>
      </c>
      <c r="J14" s="7">
        <v>2017</v>
      </c>
      <c r="K14" s="7">
        <v>2029</v>
      </c>
      <c r="L14" s="7" t="s">
        <v>46</v>
      </c>
      <c r="M14" s="1" t="s">
        <v>50</v>
      </c>
      <c r="N14" s="1">
        <v>110</v>
      </c>
      <c r="O14" s="1">
        <v>100</v>
      </c>
      <c r="P14" s="1" t="s">
        <v>53</v>
      </c>
      <c r="Q14" s="1" t="s">
        <v>42</v>
      </c>
      <c r="R14" s="7" t="s">
        <v>47</v>
      </c>
      <c r="S14" s="1" t="s">
        <v>62</v>
      </c>
    </row>
    <row r="15" spans="1:20" x14ac:dyDescent="0.35">
      <c r="A15" s="1" t="s">
        <v>32</v>
      </c>
      <c r="B15" s="1" t="s">
        <v>33</v>
      </c>
      <c r="C15" s="1" t="s">
        <v>65</v>
      </c>
      <c r="D15" s="10">
        <v>2019</v>
      </c>
      <c r="E15" s="10" t="s">
        <v>35</v>
      </c>
      <c r="F15" s="8" t="s">
        <v>38</v>
      </c>
      <c r="G15" s="8" t="s">
        <v>61</v>
      </c>
      <c r="H15" s="8" t="s">
        <v>64</v>
      </c>
      <c r="I15" s="15">
        <v>7625000</v>
      </c>
      <c r="J15" s="7">
        <v>2019</v>
      </c>
      <c r="K15" s="7">
        <v>2038</v>
      </c>
      <c r="L15" s="7" t="s">
        <v>39</v>
      </c>
      <c r="M15" s="1" t="s">
        <v>50</v>
      </c>
      <c r="N15" s="1">
        <v>110</v>
      </c>
      <c r="O15" s="1">
        <v>100</v>
      </c>
      <c r="P15" s="1" t="s">
        <v>53</v>
      </c>
      <c r="Q15" s="1" t="s">
        <v>42</v>
      </c>
      <c r="R15" s="7" t="s">
        <v>47</v>
      </c>
      <c r="S15" s="1" t="s">
        <v>62</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I38"/>
  <sheetViews>
    <sheetView workbookViewId="0">
      <pane xSplit="4" ySplit="1" topLeftCell="E2" activePane="bottomRight" state="frozen"/>
      <selection pane="topRight" activeCell="E1" sqref="E1"/>
      <selection pane="bottomLeft" activeCell="A2" sqref="A2"/>
      <selection pane="bottomRight" activeCell="D34" sqref="D34"/>
    </sheetView>
  </sheetViews>
  <sheetFormatPr defaultColWidth="8.81640625" defaultRowHeight="14.5" x14ac:dyDescent="0.35"/>
  <cols>
    <col min="1" max="1" width="10.1796875" style="1" bestFit="1" customWidth="1"/>
    <col min="2" max="2" width="8.81640625" style="1"/>
    <col min="3" max="3" width="12.7265625" style="1" bestFit="1" customWidth="1"/>
    <col min="4" max="4" width="38" style="1" customWidth="1"/>
    <col min="5" max="11" width="8.81640625" style="1"/>
    <col min="12" max="13" width="9.7265625" style="1" bestFit="1" customWidth="1"/>
    <col min="14" max="16" width="8.81640625" style="1"/>
    <col min="17" max="20" width="9.7265625" style="1" bestFit="1" customWidth="1"/>
    <col min="21" max="21" width="8.81640625" style="1"/>
    <col min="22" max="23" width="9.7265625" style="1" bestFit="1" customWidth="1"/>
    <col min="24" max="25" width="8.81640625" style="1"/>
    <col min="26" max="34" width="10" style="1" bestFit="1" customWidth="1"/>
    <col min="35" max="16384" width="8.81640625" style="1"/>
  </cols>
  <sheetData>
    <row r="1" spans="1:35" x14ac:dyDescent="0.35">
      <c r="A1" s="5" t="s">
        <v>1</v>
      </c>
      <c r="B1" s="5" t="s">
        <v>14</v>
      </c>
      <c r="C1" s="5" t="s">
        <v>542</v>
      </c>
      <c r="D1" s="5" t="s">
        <v>543</v>
      </c>
      <c r="E1" s="16" t="s">
        <v>544</v>
      </c>
      <c r="F1" s="16" t="s">
        <v>545</v>
      </c>
      <c r="G1" s="16" t="s">
        <v>546</v>
      </c>
      <c r="H1" s="16" t="s">
        <v>547</v>
      </c>
      <c r="I1" s="16" t="s">
        <v>548</v>
      </c>
      <c r="J1" s="16" t="s">
        <v>549</v>
      </c>
      <c r="K1" s="16" t="s">
        <v>550</v>
      </c>
      <c r="L1" s="16" t="s">
        <v>551</v>
      </c>
      <c r="M1" s="16" t="s">
        <v>552</v>
      </c>
      <c r="N1" s="16" t="s">
        <v>553</v>
      </c>
      <c r="O1" s="16" t="s">
        <v>554</v>
      </c>
      <c r="P1" s="16" t="s">
        <v>555</v>
      </c>
      <c r="Q1" s="16" t="s">
        <v>556</v>
      </c>
      <c r="R1" s="16" t="s">
        <v>557</v>
      </c>
      <c r="S1" s="16" t="s">
        <v>558</v>
      </c>
      <c r="T1" s="16" t="s">
        <v>559</v>
      </c>
      <c r="U1" s="16" t="s">
        <v>560</v>
      </c>
      <c r="V1" s="16" t="s">
        <v>561</v>
      </c>
      <c r="W1" s="16" t="s">
        <v>562</v>
      </c>
      <c r="X1" s="16" t="s">
        <v>563</v>
      </c>
      <c r="Y1" s="16" t="s">
        <v>564</v>
      </c>
      <c r="Z1" s="16" t="s">
        <v>565</v>
      </c>
      <c r="AA1" s="16" t="s">
        <v>566</v>
      </c>
      <c r="AB1" s="16" t="s">
        <v>567</v>
      </c>
      <c r="AC1" s="16" t="s">
        <v>568</v>
      </c>
      <c r="AD1" s="16" t="s">
        <v>569</v>
      </c>
      <c r="AE1" s="16" t="s">
        <v>570</v>
      </c>
      <c r="AF1" s="16" t="s">
        <v>571</v>
      </c>
      <c r="AG1" s="16" t="s">
        <v>572</v>
      </c>
      <c r="AH1" s="16" t="s">
        <v>573</v>
      </c>
      <c r="AI1" s="16" t="s">
        <v>633</v>
      </c>
    </row>
    <row r="2" spans="1:35" x14ac:dyDescent="0.35">
      <c r="A2" s="1" t="s">
        <v>32</v>
      </c>
      <c r="B2" s="1" t="s">
        <v>33</v>
      </c>
      <c r="C2" s="1" t="s">
        <v>634</v>
      </c>
      <c r="D2" s="1" t="s">
        <v>635</v>
      </c>
      <c r="E2" s="1" t="s">
        <v>38</v>
      </c>
      <c r="F2" s="1" t="s">
        <v>38</v>
      </c>
      <c r="G2" s="1" t="s">
        <v>38</v>
      </c>
      <c r="H2" s="1" t="s">
        <v>38</v>
      </c>
      <c r="I2" s="1" t="s">
        <v>38</v>
      </c>
      <c r="J2" s="1" t="s">
        <v>38</v>
      </c>
      <c r="K2" s="1" t="s">
        <v>38</v>
      </c>
      <c r="L2" s="1">
        <v>1741507</v>
      </c>
      <c r="M2" s="1">
        <v>1714065</v>
      </c>
      <c r="Q2" s="1">
        <v>1941886</v>
      </c>
      <c r="R2" s="1">
        <v>1806974</v>
      </c>
      <c r="S2" s="1">
        <v>1339920</v>
      </c>
      <c r="T2" s="1">
        <v>1831667</v>
      </c>
      <c r="V2" s="1" t="s">
        <v>38</v>
      </c>
      <c r="W2" s="1" t="s">
        <v>38</v>
      </c>
      <c r="Z2" s="1">
        <v>2191114</v>
      </c>
      <c r="AA2" s="1">
        <v>2247487</v>
      </c>
      <c r="AB2" s="1">
        <v>2130894</v>
      </c>
      <c r="AC2" s="1">
        <v>3429555</v>
      </c>
      <c r="AD2" s="1">
        <v>3110260</v>
      </c>
      <c r="AE2" s="1">
        <v>3023079</v>
      </c>
      <c r="AF2" s="1">
        <v>2594692</v>
      </c>
      <c r="AG2" s="1">
        <v>3689448</v>
      </c>
      <c r="AH2" s="1">
        <v>3569777</v>
      </c>
    </row>
    <row r="3" spans="1:35" x14ac:dyDescent="0.35">
      <c r="A3" s="1" t="s">
        <v>32</v>
      </c>
      <c r="B3" s="1" t="s">
        <v>33</v>
      </c>
      <c r="C3" s="1" t="s">
        <v>634</v>
      </c>
      <c r="D3" s="1" t="s">
        <v>636</v>
      </c>
      <c r="E3" s="1" t="s">
        <v>38</v>
      </c>
      <c r="F3" s="1" t="s">
        <v>38</v>
      </c>
      <c r="G3" s="1" t="s">
        <v>38</v>
      </c>
      <c r="H3" s="1" t="s">
        <v>38</v>
      </c>
      <c r="I3" s="1" t="s">
        <v>38</v>
      </c>
      <c r="J3" s="1" t="s">
        <v>38</v>
      </c>
      <c r="K3" s="1" t="s">
        <v>38</v>
      </c>
      <c r="L3" s="1">
        <v>122922</v>
      </c>
      <c r="M3" s="1">
        <v>139207</v>
      </c>
      <c r="Q3" s="1">
        <v>148022</v>
      </c>
      <c r="R3" s="1">
        <v>155221</v>
      </c>
      <c r="S3" s="1">
        <v>162516</v>
      </c>
      <c r="T3" s="1">
        <v>157852</v>
      </c>
      <c r="V3" s="1" t="s">
        <v>38</v>
      </c>
      <c r="W3" s="1" t="s">
        <v>38</v>
      </c>
      <c r="Z3" s="1" t="s">
        <v>38</v>
      </c>
      <c r="AA3" s="1" t="s">
        <v>38</v>
      </c>
      <c r="AB3" s="1" t="s">
        <v>38</v>
      </c>
      <c r="AC3" s="1" t="s">
        <v>38</v>
      </c>
      <c r="AD3" s="1" t="s">
        <v>38</v>
      </c>
      <c r="AE3" s="1" t="s">
        <v>38</v>
      </c>
      <c r="AF3" s="1" t="s">
        <v>38</v>
      </c>
      <c r="AG3" s="1" t="s">
        <v>38</v>
      </c>
      <c r="AH3" s="1">
        <v>542651</v>
      </c>
    </row>
    <row r="4" spans="1:35" x14ac:dyDescent="0.35">
      <c r="A4" s="1" t="s">
        <v>32</v>
      </c>
      <c r="B4" s="1" t="s">
        <v>33</v>
      </c>
      <c r="C4" s="1" t="s">
        <v>634</v>
      </c>
      <c r="D4" s="1" t="s">
        <v>637</v>
      </c>
      <c r="V4" s="1" t="s">
        <v>38</v>
      </c>
      <c r="W4" s="1" t="s">
        <v>38</v>
      </c>
      <c r="Z4" s="1">
        <v>3006753</v>
      </c>
      <c r="AA4" s="1">
        <v>5872005</v>
      </c>
      <c r="AB4" s="1">
        <v>5872005</v>
      </c>
      <c r="AC4" s="1">
        <v>5872005</v>
      </c>
      <c r="AD4" s="1">
        <v>5872005</v>
      </c>
      <c r="AE4" s="1">
        <v>5632006</v>
      </c>
      <c r="AF4" s="1">
        <v>6082575</v>
      </c>
      <c r="AG4" s="1">
        <v>5649350</v>
      </c>
      <c r="AH4" s="1">
        <v>6126572</v>
      </c>
    </row>
    <row r="5" spans="1:35" x14ac:dyDescent="0.35">
      <c r="A5" s="1" t="s">
        <v>32</v>
      </c>
      <c r="B5" s="1" t="s">
        <v>33</v>
      </c>
      <c r="C5" s="1" t="s">
        <v>634</v>
      </c>
      <c r="D5" s="1" t="s">
        <v>638</v>
      </c>
      <c r="E5" s="1" t="s">
        <v>38</v>
      </c>
      <c r="F5" s="1" t="s">
        <v>38</v>
      </c>
      <c r="G5" s="1" t="s">
        <v>38</v>
      </c>
      <c r="H5" s="1" t="s">
        <v>38</v>
      </c>
      <c r="I5" s="1" t="s">
        <v>38</v>
      </c>
      <c r="J5" s="1" t="s">
        <v>38</v>
      </c>
      <c r="K5" s="1" t="s">
        <v>38</v>
      </c>
      <c r="L5" s="1">
        <v>638174</v>
      </c>
      <c r="M5" s="1">
        <v>505286</v>
      </c>
      <c r="Q5" s="1">
        <v>437626</v>
      </c>
      <c r="R5" s="1">
        <v>471183</v>
      </c>
      <c r="S5" s="1">
        <v>416593</v>
      </c>
      <c r="T5" s="1">
        <v>402037</v>
      </c>
      <c r="V5" s="1" t="s">
        <v>38</v>
      </c>
      <c r="W5" s="1" t="s">
        <v>38</v>
      </c>
      <c r="Z5" s="1">
        <v>363348</v>
      </c>
      <c r="AA5" s="1">
        <v>321133</v>
      </c>
      <c r="AB5" s="1">
        <v>323555</v>
      </c>
      <c r="AC5" s="1">
        <v>325888</v>
      </c>
      <c r="AD5" s="1">
        <v>366188</v>
      </c>
      <c r="AE5" s="1">
        <v>503596</v>
      </c>
      <c r="AF5" s="1">
        <v>725662</v>
      </c>
      <c r="AG5" s="1">
        <v>345466</v>
      </c>
      <c r="AH5" s="1">
        <v>680987</v>
      </c>
    </row>
    <row r="6" spans="1:35" x14ac:dyDescent="0.35">
      <c r="A6" s="1" t="s">
        <v>32</v>
      </c>
      <c r="B6" s="1" t="s">
        <v>33</v>
      </c>
      <c r="C6" s="1" t="s">
        <v>634</v>
      </c>
      <c r="D6" s="1" t="s">
        <v>639</v>
      </c>
      <c r="E6" s="1" t="s">
        <v>38</v>
      </c>
      <c r="F6" s="1" t="s">
        <v>38</v>
      </c>
      <c r="G6" s="1" t="s">
        <v>38</v>
      </c>
      <c r="H6" s="1" t="s">
        <v>38</v>
      </c>
      <c r="I6" s="1" t="s">
        <v>38</v>
      </c>
      <c r="J6" s="1" t="s">
        <v>38</v>
      </c>
      <c r="K6" s="1" t="s">
        <v>38</v>
      </c>
      <c r="L6" s="1">
        <v>300877</v>
      </c>
      <c r="M6" s="1">
        <v>286905</v>
      </c>
      <c r="Q6" s="1">
        <v>278214</v>
      </c>
      <c r="R6" s="1">
        <v>282850</v>
      </c>
      <c r="S6" s="1">
        <v>278614</v>
      </c>
      <c r="T6" s="1">
        <v>279896</v>
      </c>
      <c r="V6" s="1" t="s">
        <v>38</v>
      </c>
      <c r="W6" s="1" t="s">
        <v>38</v>
      </c>
      <c r="Z6" s="1">
        <v>983722</v>
      </c>
      <c r="AA6" s="1">
        <v>955554</v>
      </c>
      <c r="AB6" s="1">
        <v>901686</v>
      </c>
      <c r="AC6" s="1">
        <v>887145</v>
      </c>
      <c r="AD6" s="1">
        <v>994660</v>
      </c>
      <c r="AE6" s="1">
        <v>1109498</v>
      </c>
      <c r="AF6" s="1">
        <v>1300370</v>
      </c>
      <c r="AG6" s="1">
        <v>1208214</v>
      </c>
      <c r="AH6" s="1">
        <v>546027</v>
      </c>
    </row>
    <row r="7" spans="1:35" x14ac:dyDescent="0.35">
      <c r="A7" s="1" t="s">
        <v>32</v>
      </c>
      <c r="B7" s="1" t="s">
        <v>33</v>
      </c>
      <c r="C7" s="1" t="s">
        <v>634</v>
      </c>
      <c r="D7" s="1" t="s">
        <v>640</v>
      </c>
      <c r="E7" s="1" t="s">
        <v>38</v>
      </c>
      <c r="F7" s="1" t="s">
        <v>38</v>
      </c>
      <c r="G7" s="1" t="s">
        <v>38</v>
      </c>
      <c r="H7" s="1" t="s">
        <v>38</v>
      </c>
      <c r="I7" s="1" t="s">
        <v>38</v>
      </c>
      <c r="J7" s="1" t="s">
        <v>38</v>
      </c>
      <c r="K7" s="1" t="s">
        <v>38</v>
      </c>
      <c r="L7" s="1">
        <v>84117</v>
      </c>
      <c r="M7" s="1">
        <v>86349</v>
      </c>
      <c r="Q7" s="1">
        <v>111620</v>
      </c>
      <c r="R7" s="1">
        <v>43414</v>
      </c>
      <c r="S7" s="1">
        <v>99836</v>
      </c>
      <c r="T7" s="1">
        <v>15141</v>
      </c>
      <c r="V7" s="1" t="s">
        <v>38</v>
      </c>
      <c r="W7" s="1" t="s">
        <v>38</v>
      </c>
      <c r="Z7" s="1">
        <v>11272</v>
      </c>
      <c r="AA7" s="1">
        <v>39249</v>
      </c>
      <c r="AB7" s="1">
        <v>4284</v>
      </c>
      <c r="AC7" s="1">
        <v>1812</v>
      </c>
      <c r="AD7" s="1">
        <v>1773</v>
      </c>
      <c r="AE7" s="1">
        <v>1785</v>
      </c>
      <c r="AF7" s="1">
        <v>2425</v>
      </c>
      <c r="AG7" s="1">
        <v>4041</v>
      </c>
      <c r="AH7" s="1">
        <v>8766</v>
      </c>
    </row>
    <row r="8" spans="1:35" x14ac:dyDescent="0.35">
      <c r="A8" s="1" t="s">
        <v>32</v>
      </c>
      <c r="B8" s="1" t="s">
        <v>33</v>
      </c>
      <c r="C8" s="1" t="s">
        <v>634</v>
      </c>
      <c r="D8" s="1" t="s">
        <v>641</v>
      </c>
      <c r="E8" s="1" t="s">
        <v>38</v>
      </c>
      <c r="F8" s="1" t="s">
        <v>38</v>
      </c>
      <c r="G8" s="1" t="s">
        <v>38</v>
      </c>
      <c r="H8" s="1" t="s">
        <v>38</v>
      </c>
      <c r="I8" s="1" t="s">
        <v>38</v>
      </c>
      <c r="J8" s="1" t="s">
        <v>38</v>
      </c>
      <c r="K8" s="1" t="s">
        <v>38</v>
      </c>
      <c r="L8" s="1">
        <v>9605</v>
      </c>
      <c r="M8" s="1">
        <v>31786</v>
      </c>
      <c r="Q8" s="1">
        <v>27735</v>
      </c>
      <c r="R8" s="1">
        <v>24933</v>
      </c>
      <c r="S8" s="1">
        <v>18707</v>
      </c>
      <c r="T8" s="1">
        <v>20807</v>
      </c>
      <c r="V8" s="1" t="s">
        <v>38</v>
      </c>
      <c r="W8" s="1" t="s">
        <v>38</v>
      </c>
      <c r="Z8" s="1">
        <v>152367</v>
      </c>
      <c r="AA8" s="1">
        <v>155739</v>
      </c>
      <c r="AB8" s="1">
        <v>188691</v>
      </c>
      <c r="AC8" s="1">
        <v>254697</v>
      </c>
      <c r="AD8" s="1">
        <v>229002</v>
      </c>
      <c r="AE8" s="1">
        <v>211869</v>
      </c>
      <c r="AF8" s="1">
        <v>299331</v>
      </c>
      <c r="AG8" s="1">
        <v>211922</v>
      </c>
      <c r="AH8" s="1">
        <v>228040</v>
      </c>
    </row>
    <row r="9" spans="1:35" x14ac:dyDescent="0.35">
      <c r="A9" s="1" t="s">
        <v>32</v>
      </c>
      <c r="B9" s="1" t="s">
        <v>33</v>
      </c>
      <c r="C9" s="1" t="s">
        <v>634</v>
      </c>
      <c r="D9" s="1" t="s">
        <v>642</v>
      </c>
      <c r="E9" s="1" t="s">
        <v>38</v>
      </c>
      <c r="F9" s="1" t="s">
        <v>38</v>
      </c>
      <c r="G9" s="1" t="s">
        <v>38</v>
      </c>
      <c r="H9" s="1" t="s">
        <v>38</v>
      </c>
      <c r="I9" s="1" t="s">
        <v>38</v>
      </c>
      <c r="J9" s="1" t="s">
        <v>38</v>
      </c>
      <c r="K9" s="1" t="s">
        <v>38</v>
      </c>
      <c r="L9" s="1">
        <v>30445</v>
      </c>
      <c r="M9" s="1">
        <v>28918</v>
      </c>
      <c r="Q9" s="1">
        <v>13815</v>
      </c>
      <c r="R9" s="1">
        <v>14277</v>
      </c>
      <c r="S9" s="1">
        <v>15158</v>
      </c>
      <c r="T9" s="1">
        <v>17635</v>
      </c>
      <c r="V9" s="1" t="s">
        <v>38</v>
      </c>
      <c r="W9" s="1" t="s">
        <v>38</v>
      </c>
      <c r="Z9" s="1" t="s">
        <v>38</v>
      </c>
      <c r="AA9" s="1" t="s">
        <v>38</v>
      </c>
      <c r="AB9" s="1" t="s">
        <v>38</v>
      </c>
      <c r="AC9" s="1" t="s">
        <v>38</v>
      </c>
      <c r="AD9" s="1" t="s">
        <v>38</v>
      </c>
      <c r="AE9" s="1" t="s">
        <v>38</v>
      </c>
      <c r="AF9" s="1" t="s">
        <v>38</v>
      </c>
      <c r="AG9" s="1" t="s">
        <v>38</v>
      </c>
      <c r="AH9" s="1" t="s">
        <v>38</v>
      </c>
    </row>
    <row r="10" spans="1:35" x14ac:dyDescent="0.35">
      <c r="A10" s="1" t="s">
        <v>32</v>
      </c>
      <c r="B10" s="1" t="s">
        <v>33</v>
      </c>
      <c r="C10" s="1" t="s">
        <v>634</v>
      </c>
      <c r="D10" s="1" t="s">
        <v>643</v>
      </c>
      <c r="E10" s="1" t="s">
        <v>38</v>
      </c>
      <c r="F10" s="1" t="s">
        <v>38</v>
      </c>
      <c r="G10" s="1" t="s">
        <v>38</v>
      </c>
      <c r="H10" s="1" t="s">
        <v>38</v>
      </c>
      <c r="I10" s="1" t="s">
        <v>38</v>
      </c>
      <c r="J10" s="1" t="s">
        <v>38</v>
      </c>
      <c r="K10" s="1" t="s">
        <v>38</v>
      </c>
      <c r="L10" s="1" t="s">
        <v>38</v>
      </c>
      <c r="M10" s="1" t="s">
        <v>38</v>
      </c>
      <c r="Q10" s="1">
        <v>1319557</v>
      </c>
      <c r="R10" s="1">
        <v>1149858</v>
      </c>
      <c r="S10" s="1">
        <v>1625991</v>
      </c>
      <c r="T10" s="1">
        <v>2580839</v>
      </c>
      <c r="V10" s="1" t="s">
        <v>38</v>
      </c>
      <c r="W10" s="1" t="s">
        <v>38</v>
      </c>
      <c r="Z10" s="1">
        <v>6848164</v>
      </c>
      <c r="AA10" s="1">
        <v>5904824</v>
      </c>
      <c r="AB10" s="1">
        <v>4014381</v>
      </c>
      <c r="AC10" s="1">
        <v>5224950</v>
      </c>
      <c r="AD10" s="1">
        <v>2869537</v>
      </c>
      <c r="AE10" s="1">
        <v>2926448</v>
      </c>
      <c r="AF10" s="1">
        <v>2984050</v>
      </c>
      <c r="AG10" s="1">
        <v>3013823</v>
      </c>
      <c r="AH10" s="1">
        <v>2494030</v>
      </c>
    </row>
    <row r="11" spans="1:35" s="3" customFormat="1" x14ac:dyDescent="0.35">
      <c r="A11" s="3" t="s">
        <v>32</v>
      </c>
      <c r="B11" s="3" t="s">
        <v>33</v>
      </c>
      <c r="C11" s="3" t="s">
        <v>634</v>
      </c>
      <c r="D11" s="3" t="s">
        <v>644</v>
      </c>
      <c r="E11" s="3" t="s">
        <v>38</v>
      </c>
      <c r="F11" s="3" t="s">
        <v>38</v>
      </c>
      <c r="G11" s="3" t="s">
        <v>38</v>
      </c>
      <c r="H11" s="3" t="s">
        <v>38</v>
      </c>
      <c r="I11" s="3" t="s">
        <v>38</v>
      </c>
      <c r="J11" s="3" t="s">
        <v>38</v>
      </c>
      <c r="K11" s="3" t="s">
        <v>38</v>
      </c>
      <c r="L11" s="3">
        <f>SUM(L2:L10)</f>
        <v>2927647</v>
      </c>
      <c r="M11" s="3">
        <f>SUM(M2:M10)</f>
        <v>2792516</v>
      </c>
      <c r="Q11" s="3">
        <f>SUM(Q2:Q10)</f>
        <v>4278475</v>
      </c>
      <c r="R11" s="3">
        <f>SUM(R2:R10)</f>
        <v>3948710</v>
      </c>
      <c r="S11" s="3">
        <f>SUM(S2:S10)</f>
        <v>3957335</v>
      </c>
      <c r="T11" s="3">
        <f>SUM(T2:T10)</f>
        <v>5305874</v>
      </c>
      <c r="V11" s="1" t="s">
        <v>38</v>
      </c>
      <c r="W11" s="1" t="s">
        <v>38</v>
      </c>
      <c r="Z11" s="3">
        <f t="shared" ref="Z11:AH11" si="0">SUM(Z2:Z10)</f>
        <v>13556740</v>
      </c>
      <c r="AA11" s="3">
        <f t="shared" si="0"/>
        <v>15495991</v>
      </c>
      <c r="AB11" s="3">
        <f t="shared" si="0"/>
        <v>13435496</v>
      </c>
      <c r="AC11" s="3">
        <f t="shared" si="0"/>
        <v>15996052</v>
      </c>
      <c r="AD11" s="3">
        <f t="shared" si="0"/>
        <v>13443425</v>
      </c>
      <c r="AE11" s="3">
        <f t="shared" si="0"/>
        <v>13408281</v>
      </c>
      <c r="AF11" s="3">
        <f t="shared" si="0"/>
        <v>13989105</v>
      </c>
      <c r="AG11" s="3">
        <f t="shared" si="0"/>
        <v>14122264</v>
      </c>
      <c r="AH11" s="3">
        <f t="shared" si="0"/>
        <v>14196850</v>
      </c>
    </row>
    <row r="12" spans="1:35" x14ac:dyDescent="0.35">
      <c r="A12" s="1" t="s">
        <v>32</v>
      </c>
      <c r="B12" s="1" t="s">
        <v>33</v>
      </c>
      <c r="C12" s="1" t="s">
        <v>645</v>
      </c>
      <c r="D12" s="1" t="s">
        <v>646</v>
      </c>
      <c r="E12" s="1" t="s">
        <v>38</v>
      </c>
      <c r="F12" s="1" t="s">
        <v>38</v>
      </c>
      <c r="G12" s="1" t="s">
        <v>38</v>
      </c>
      <c r="H12" s="1" t="s">
        <v>38</v>
      </c>
      <c r="I12" s="1" t="s">
        <v>38</v>
      </c>
      <c r="J12" s="1" t="s">
        <v>38</v>
      </c>
      <c r="K12" s="1" t="s">
        <v>38</v>
      </c>
      <c r="L12" s="1">
        <v>8849727</v>
      </c>
      <c r="M12" s="1">
        <v>7955187</v>
      </c>
      <c r="Q12" s="1">
        <v>4729173</v>
      </c>
      <c r="R12" s="1">
        <v>4234290</v>
      </c>
      <c r="S12" s="1">
        <v>10868279</v>
      </c>
      <c r="T12" s="1">
        <v>8492649</v>
      </c>
      <c r="V12" s="1" t="s">
        <v>38</v>
      </c>
      <c r="W12" s="1" t="s">
        <v>38</v>
      </c>
      <c r="Z12" s="1" t="s">
        <v>38</v>
      </c>
      <c r="AA12" s="1" t="s">
        <v>38</v>
      </c>
      <c r="AB12" s="1" t="s">
        <v>38</v>
      </c>
      <c r="AC12" s="1" t="s">
        <v>38</v>
      </c>
      <c r="AD12" s="1" t="s">
        <v>38</v>
      </c>
      <c r="AE12" s="1" t="s">
        <v>38</v>
      </c>
      <c r="AF12" s="1" t="s">
        <v>38</v>
      </c>
      <c r="AG12" s="1" t="s">
        <v>38</v>
      </c>
      <c r="AH12" s="1" t="s">
        <v>38</v>
      </c>
    </row>
    <row r="13" spans="1:35" x14ac:dyDescent="0.35">
      <c r="A13" s="1" t="s">
        <v>32</v>
      </c>
      <c r="B13" s="1" t="s">
        <v>33</v>
      </c>
      <c r="C13" s="1" t="s">
        <v>645</v>
      </c>
      <c r="D13" s="1" t="s">
        <v>647</v>
      </c>
      <c r="E13" s="1" t="s">
        <v>38</v>
      </c>
      <c r="F13" s="1" t="s">
        <v>38</v>
      </c>
      <c r="G13" s="1" t="s">
        <v>38</v>
      </c>
      <c r="H13" s="1" t="s">
        <v>38</v>
      </c>
      <c r="I13" s="1" t="s">
        <v>38</v>
      </c>
      <c r="J13" s="1" t="s">
        <v>38</v>
      </c>
      <c r="K13" s="1" t="s">
        <v>38</v>
      </c>
      <c r="L13" s="1">
        <v>10292</v>
      </c>
      <c r="M13" s="1">
        <v>16407</v>
      </c>
      <c r="Q13" s="1">
        <v>37021</v>
      </c>
      <c r="R13" s="1">
        <v>38299</v>
      </c>
      <c r="S13" s="1">
        <v>41676</v>
      </c>
      <c r="T13" s="1">
        <v>43829</v>
      </c>
      <c r="V13" s="1" t="s">
        <v>38</v>
      </c>
      <c r="W13" s="1" t="s">
        <v>38</v>
      </c>
      <c r="Z13" s="1" t="s">
        <v>38</v>
      </c>
      <c r="AA13" s="1" t="s">
        <v>38</v>
      </c>
      <c r="AB13" s="1" t="s">
        <v>38</v>
      </c>
      <c r="AC13" s="1" t="s">
        <v>38</v>
      </c>
      <c r="AD13" s="1" t="s">
        <v>38</v>
      </c>
      <c r="AE13" s="1" t="s">
        <v>38</v>
      </c>
      <c r="AF13" s="1" t="s">
        <v>38</v>
      </c>
      <c r="AG13" s="1" t="s">
        <v>38</v>
      </c>
      <c r="AH13" s="1" t="s">
        <v>38</v>
      </c>
    </row>
    <row r="14" spans="1:35" s="3" customFormat="1" x14ac:dyDescent="0.35">
      <c r="A14" s="3" t="s">
        <v>32</v>
      </c>
      <c r="B14" s="3" t="s">
        <v>33</v>
      </c>
      <c r="C14" s="3" t="s">
        <v>645</v>
      </c>
      <c r="D14" s="3" t="s">
        <v>648</v>
      </c>
      <c r="E14" s="3" t="s">
        <v>38</v>
      </c>
      <c r="F14" s="3" t="s">
        <v>38</v>
      </c>
      <c r="G14" s="3" t="s">
        <v>38</v>
      </c>
      <c r="H14" s="3" t="s">
        <v>38</v>
      </c>
      <c r="I14" s="3" t="s">
        <v>38</v>
      </c>
      <c r="J14" s="3" t="s">
        <v>38</v>
      </c>
      <c r="K14" s="3" t="s">
        <v>38</v>
      </c>
      <c r="L14" s="3">
        <f>SUM(L12:L13)</f>
        <v>8860019</v>
      </c>
      <c r="M14" s="3">
        <f>SUM(M12:M13)</f>
        <v>7971594</v>
      </c>
      <c r="Q14" s="3">
        <f>SUM(Q12:Q13)</f>
        <v>4766194</v>
      </c>
      <c r="R14" s="3">
        <f>SUM(R12:R13)</f>
        <v>4272589</v>
      </c>
      <c r="S14" s="3">
        <f>SUM(S12:S13)</f>
        <v>10909955</v>
      </c>
      <c r="T14" s="3">
        <f>SUM(T12:T13)</f>
        <v>8536478</v>
      </c>
      <c r="V14" s="1" t="s">
        <v>38</v>
      </c>
      <c r="W14" s="1" t="s">
        <v>38</v>
      </c>
      <c r="Z14" s="3">
        <f>1673705+1997000</f>
        <v>3670705</v>
      </c>
      <c r="AA14" s="3">
        <v>873000</v>
      </c>
      <c r="AB14" s="3" t="s">
        <v>38</v>
      </c>
      <c r="AC14" s="3" t="s">
        <v>38</v>
      </c>
      <c r="AD14" s="3" t="s">
        <v>38</v>
      </c>
      <c r="AE14" s="3" t="s">
        <v>38</v>
      </c>
      <c r="AF14" s="3" t="s">
        <v>38</v>
      </c>
      <c r="AG14" s="3" t="s">
        <v>38</v>
      </c>
      <c r="AH14" s="3" t="s">
        <v>38</v>
      </c>
    </row>
    <row r="15" spans="1:35" x14ac:dyDescent="0.35">
      <c r="A15" s="1" t="s">
        <v>32</v>
      </c>
      <c r="B15" s="1" t="s">
        <v>33</v>
      </c>
      <c r="C15" s="1" t="s">
        <v>649</v>
      </c>
      <c r="D15" s="1" t="s">
        <v>650</v>
      </c>
      <c r="E15" s="1" t="s">
        <v>38</v>
      </c>
      <c r="F15" s="1" t="s">
        <v>38</v>
      </c>
      <c r="G15" s="1" t="s">
        <v>38</v>
      </c>
      <c r="H15" s="1" t="s">
        <v>38</v>
      </c>
      <c r="I15" s="1" t="s">
        <v>38</v>
      </c>
      <c r="J15" s="1" t="s">
        <v>38</v>
      </c>
      <c r="K15" s="1" t="s">
        <v>38</v>
      </c>
      <c r="L15" s="1">
        <v>66247714</v>
      </c>
      <c r="M15" s="1">
        <v>68257041</v>
      </c>
      <c r="Q15" s="1">
        <v>76519958</v>
      </c>
      <c r="R15" s="1">
        <v>78401011</v>
      </c>
      <c r="S15" s="1">
        <v>80205288</v>
      </c>
      <c r="T15" s="1">
        <v>84887665</v>
      </c>
      <c r="V15" s="1">
        <v>93953212</v>
      </c>
      <c r="W15" s="1">
        <v>95337296</v>
      </c>
      <c r="Z15" s="1">
        <v>102695100</v>
      </c>
      <c r="AA15" s="1">
        <v>103494458</v>
      </c>
      <c r="AB15" s="1">
        <v>110004492</v>
      </c>
      <c r="AC15" s="1">
        <v>113041298</v>
      </c>
      <c r="AD15" s="1">
        <v>116299106</v>
      </c>
      <c r="AE15" s="1">
        <v>117456494</v>
      </c>
      <c r="AF15" s="1">
        <v>118506109</v>
      </c>
      <c r="AG15" s="1">
        <v>120172456</v>
      </c>
      <c r="AH15" s="1">
        <v>122026842</v>
      </c>
    </row>
    <row r="16" spans="1:35" x14ac:dyDescent="0.35">
      <c r="A16" s="1" t="s">
        <v>32</v>
      </c>
      <c r="B16" s="1" t="s">
        <v>33</v>
      </c>
      <c r="C16" s="1" t="s">
        <v>649</v>
      </c>
      <c r="D16" s="1" t="s">
        <v>651</v>
      </c>
      <c r="E16" s="1" t="s">
        <v>38</v>
      </c>
      <c r="F16" s="1" t="s">
        <v>38</v>
      </c>
      <c r="G16" s="1" t="s">
        <v>38</v>
      </c>
      <c r="H16" s="1" t="s">
        <v>38</v>
      </c>
      <c r="I16" s="1" t="s">
        <v>38</v>
      </c>
      <c r="J16" s="1" t="s">
        <v>38</v>
      </c>
      <c r="K16" s="1" t="s">
        <v>38</v>
      </c>
      <c r="L16" s="1">
        <f>-13422694</f>
        <v>-13422694</v>
      </c>
      <c r="M16" s="1">
        <v>-14338525</v>
      </c>
      <c r="Q16" s="1">
        <v>-18200795</v>
      </c>
      <c r="R16" s="1">
        <v>-19309130</v>
      </c>
      <c r="S16" s="1">
        <v>-20486983</v>
      </c>
      <c r="T16" s="1">
        <v>-21748018</v>
      </c>
      <c r="V16" s="1">
        <v>-24453612</v>
      </c>
      <c r="W16" s="1">
        <v>-25852946</v>
      </c>
      <c r="Z16" s="1">
        <v>-30198933</v>
      </c>
      <c r="AA16" s="1">
        <v>-31706364</v>
      </c>
      <c r="AB16" s="1">
        <v>-33253852</v>
      </c>
      <c r="AC16" s="1">
        <v>-34859537</v>
      </c>
      <c r="AD16" s="1">
        <v>-36504628</v>
      </c>
      <c r="AE16" s="1">
        <v>-38177559</v>
      </c>
      <c r="AF16" s="1">
        <v>-39813853</v>
      </c>
      <c r="AG16" s="1">
        <v>-41435961</v>
      </c>
      <c r="AH16" s="1">
        <v>-43101828</v>
      </c>
    </row>
    <row r="17" spans="1:34" s="3" customFormat="1" x14ac:dyDescent="0.35">
      <c r="A17" s="3" t="s">
        <v>32</v>
      </c>
      <c r="B17" s="3" t="s">
        <v>33</v>
      </c>
      <c r="C17" s="3" t="s">
        <v>649</v>
      </c>
      <c r="D17" s="3" t="s">
        <v>652</v>
      </c>
      <c r="E17" s="3" t="s">
        <v>38</v>
      </c>
      <c r="F17" s="3" t="s">
        <v>38</v>
      </c>
      <c r="G17" s="3" t="s">
        <v>38</v>
      </c>
      <c r="H17" s="3" t="s">
        <v>38</v>
      </c>
      <c r="I17" s="3" t="s">
        <v>38</v>
      </c>
      <c r="J17" s="3" t="s">
        <v>38</v>
      </c>
      <c r="K17" s="3" t="s">
        <v>38</v>
      </c>
      <c r="L17" s="3">
        <f>SUM(L15:L16)</f>
        <v>52825020</v>
      </c>
      <c r="M17" s="3">
        <f>SUM(M15:M16)</f>
        <v>53918516</v>
      </c>
      <c r="Q17" s="3">
        <f>SUM(Q15:Q16)</f>
        <v>58319163</v>
      </c>
      <c r="R17" s="3">
        <f>SUM(R15:R16)</f>
        <v>59091881</v>
      </c>
      <c r="S17" s="3">
        <f>SUM(S15:S16)</f>
        <v>59718305</v>
      </c>
      <c r="T17" s="3">
        <f>SUM(T15:T16)</f>
        <v>63139647</v>
      </c>
      <c r="V17" s="3">
        <f>SUM(V15:V16)</f>
        <v>69499600</v>
      </c>
      <c r="W17" s="3">
        <f>SUM(W15:W16)</f>
        <v>69484350</v>
      </c>
      <c r="Z17" s="3">
        <f t="shared" ref="Z17:AH17" si="1">SUM(Z15:Z16)</f>
        <v>72496167</v>
      </c>
      <c r="AA17" s="3">
        <f t="shared" si="1"/>
        <v>71788094</v>
      </c>
      <c r="AB17" s="3">
        <f t="shared" si="1"/>
        <v>76750640</v>
      </c>
      <c r="AC17" s="3">
        <f t="shared" si="1"/>
        <v>78181761</v>
      </c>
      <c r="AD17" s="3">
        <f t="shared" si="1"/>
        <v>79794478</v>
      </c>
      <c r="AE17" s="3">
        <f t="shared" si="1"/>
        <v>79278935</v>
      </c>
      <c r="AF17" s="3">
        <f t="shared" si="1"/>
        <v>78692256</v>
      </c>
      <c r="AG17" s="3">
        <f t="shared" si="1"/>
        <v>78736495</v>
      </c>
      <c r="AH17" s="3">
        <f t="shared" si="1"/>
        <v>78925014</v>
      </c>
    </row>
    <row r="18" spans="1:34" s="3" customFormat="1" x14ac:dyDescent="0.35">
      <c r="A18" s="3" t="s">
        <v>32</v>
      </c>
      <c r="B18" s="3" t="s">
        <v>33</v>
      </c>
      <c r="C18" s="3" t="s">
        <v>653</v>
      </c>
      <c r="D18" s="3" t="s">
        <v>654</v>
      </c>
      <c r="E18" s="3" t="s">
        <v>38</v>
      </c>
      <c r="F18" s="3" t="s">
        <v>38</v>
      </c>
      <c r="G18" s="3" t="s">
        <v>38</v>
      </c>
      <c r="H18" s="3" t="s">
        <v>38</v>
      </c>
      <c r="I18" s="3" t="s">
        <v>38</v>
      </c>
      <c r="J18" s="3" t="s">
        <v>38</v>
      </c>
      <c r="K18" s="3" t="s">
        <v>38</v>
      </c>
      <c r="L18" s="3">
        <v>698192</v>
      </c>
      <c r="M18" s="3">
        <v>654506</v>
      </c>
      <c r="Q18" s="3">
        <v>294741</v>
      </c>
      <c r="R18" s="3">
        <v>284196</v>
      </c>
      <c r="S18" s="3">
        <v>350153</v>
      </c>
      <c r="T18" s="3">
        <v>318872</v>
      </c>
      <c r="V18" s="3" t="s">
        <v>38</v>
      </c>
      <c r="W18" s="3" t="s">
        <v>38</v>
      </c>
      <c r="Z18" s="3">
        <v>890722</v>
      </c>
      <c r="AA18" s="3">
        <v>831274</v>
      </c>
      <c r="AB18" s="3">
        <v>776816</v>
      </c>
      <c r="AC18" s="3">
        <v>813643</v>
      </c>
      <c r="AD18" s="3">
        <v>80334</v>
      </c>
      <c r="AE18" s="3">
        <v>76217</v>
      </c>
      <c r="AF18" s="3">
        <v>72098</v>
      </c>
      <c r="AG18" s="3">
        <v>67979</v>
      </c>
      <c r="AH18" s="3">
        <v>73895</v>
      </c>
    </row>
    <row r="19" spans="1:34" s="3" customFormat="1" x14ac:dyDescent="0.35">
      <c r="A19" s="3" t="s">
        <v>32</v>
      </c>
      <c r="B19" s="3" t="s">
        <v>33</v>
      </c>
      <c r="C19" s="3" t="s">
        <v>655</v>
      </c>
      <c r="D19" s="3" t="s">
        <v>655</v>
      </c>
      <c r="E19" s="3" t="s">
        <v>38</v>
      </c>
      <c r="F19" s="3" t="s">
        <v>38</v>
      </c>
      <c r="G19" s="3" t="s">
        <v>38</v>
      </c>
      <c r="H19" s="3" t="s">
        <v>38</v>
      </c>
      <c r="I19" s="3" t="s">
        <v>38</v>
      </c>
      <c r="J19" s="3" t="s">
        <v>38</v>
      </c>
      <c r="K19" s="3" t="s">
        <v>38</v>
      </c>
      <c r="L19" s="3">
        <f>SUM(L18,L17,L14,L11)</f>
        <v>65310878</v>
      </c>
      <c r="M19" s="3">
        <f>SUM(M18,M17,M14,M11)</f>
        <v>65337132</v>
      </c>
      <c r="Q19" s="3">
        <f>SUM(Q18,Q17,Q14,Q11)</f>
        <v>67658573</v>
      </c>
      <c r="R19" s="3">
        <f>SUM(R18,R17,R14,R11)</f>
        <v>67597376</v>
      </c>
      <c r="S19" s="3">
        <f>SUM(S18,S17,S14,S11)</f>
        <v>74935748</v>
      </c>
      <c r="T19" s="3">
        <f>SUM(T18,T17,T14,T11)</f>
        <v>77300871</v>
      </c>
      <c r="V19" s="3" t="s">
        <v>38</v>
      </c>
      <c r="W19" s="3" t="s">
        <v>38</v>
      </c>
      <c r="Z19" s="3">
        <f t="shared" ref="Z19:AH19" si="2">SUM(Z18,Z17,Z14,Z11)</f>
        <v>90614334</v>
      </c>
      <c r="AA19" s="3">
        <f>SUM(AA18,AA17,AA14,AA11)</f>
        <v>88988359</v>
      </c>
      <c r="AB19" s="3">
        <f t="shared" si="2"/>
        <v>90962952</v>
      </c>
      <c r="AC19" s="3">
        <f t="shared" si="2"/>
        <v>94991456</v>
      </c>
      <c r="AD19" s="3">
        <f t="shared" si="2"/>
        <v>93318237</v>
      </c>
      <c r="AE19" s="3">
        <f t="shared" si="2"/>
        <v>92763433</v>
      </c>
      <c r="AF19" s="3">
        <f t="shared" si="2"/>
        <v>92753459</v>
      </c>
      <c r="AG19" s="3">
        <f t="shared" si="2"/>
        <v>92926738</v>
      </c>
      <c r="AH19" s="3">
        <f t="shared" si="2"/>
        <v>93195759</v>
      </c>
    </row>
    <row r="20" spans="1:34" x14ac:dyDescent="0.35">
      <c r="A20" s="1" t="s">
        <v>32</v>
      </c>
      <c r="B20" s="1" t="s">
        <v>33</v>
      </c>
      <c r="C20" s="1" t="s">
        <v>656</v>
      </c>
      <c r="D20" s="1" t="s">
        <v>657</v>
      </c>
      <c r="E20" s="1" t="s">
        <v>38</v>
      </c>
      <c r="F20" s="1" t="s">
        <v>38</v>
      </c>
      <c r="G20" s="1" t="s">
        <v>38</v>
      </c>
      <c r="H20" s="1" t="s">
        <v>38</v>
      </c>
      <c r="I20" s="1" t="s">
        <v>38</v>
      </c>
      <c r="J20" s="1" t="s">
        <v>38</v>
      </c>
      <c r="K20" s="1" t="s">
        <v>38</v>
      </c>
      <c r="L20" s="1">
        <v>416670</v>
      </c>
      <c r="M20" s="1">
        <v>517218</v>
      </c>
      <c r="Q20" s="1">
        <v>506078</v>
      </c>
      <c r="R20" s="1">
        <v>387115</v>
      </c>
      <c r="S20" s="1">
        <v>585236</v>
      </c>
      <c r="T20" s="1">
        <v>1603140</v>
      </c>
      <c r="V20" s="1">
        <v>956035</v>
      </c>
      <c r="W20" s="1">
        <v>712276</v>
      </c>
      <c r="Z20" s="1">
        <v>234174</v>
      </c>
      <c r="AA20" s="1">
        <v>440675</v>
      </c>
      <c r="AB20" s="1">
        <v>3080194</v>
      </c>
      <c r="AC20" s="1">
        <v>495026</v>
      </c>
      <c r="AD20" s="1">
        <v>476884</v>
      </c>
      <c r="AE20" s="1">
        <v>268483</v>
      </c>
      <c r="AF20" s="1">
        <v>407913</v>
      </c>
      <c r="AG20" s="1">
        <v>355486</v>
      </c>
      <c r="AH20" s="1">
        <f>413696</f>
        <v>413696</v>
      </c>
    </row>
    <row r="21" spans="1:34" x14ac:dyDescent="0.35">
      <c r="A21" s="1" t="s">
        <v>32</v>
      </c>
      <c r="B21" s="1" t="s">
        <v>33</v>
      </c>
      <c r="C21" s="1" t="s">
        <v>656</v>
      </c>
      <c r="D21" s="1" t="s">
        <v>658</v>
      </c>
      <c r="E21" s="1" t="s">
        <v>38</v>
      </c>
      <c r="F21" s="1" t="s">
        <v>38</v>
      </c>
      <c r="G21" s="1" t="s">
        <v>38</v>
      </c>
      <c r="H21" s="1" t="s">
        <v>38</v>
      </c>
      <c r="I21" s="1" t="s">
        <v>38</v>
      </c>
      <c r="J21" s="1" t="s">
        <v>38</v>
      </c>
      <c r="K21" s="1" t="s">
        <v>38</v>
      </c>
      <c r="L21" s="1" t="s">
        <v>38</v>
      </c>
      <c r="M21" s="1" t="s">
        <v>38</v>
      </c>
      <c r="N21" s="1" t="s">
        <v>38</v>
      </c>
      <c r="O21" s="1" t="s">
        <v>38</v>
      </c>
      <c r="P21" s="1" t="s">
        <v>38</v>
      </c>
      <c r="Q21" s="1" t="s">
        <v>38</v>
      </c>
      <c r="R21" s="1" t="s">
        <v>38</v>
      </c>
      <c r="S21" s="1" t="s">
        <v>38</v>
      </c>
      <c r="T21" s="1" t="s">
        <v>38</v>
      </c>
      <c r="U21" s="1" t="s">
        <v>38</v>
      </c>
      <c r="V21" s="1" t="s">
        <v>38</v>
      </c>
      <c r="W21" s="1" t="s">
        <v>38</v>
      </c>
      <c r="X21" s="1" t="s">
        <v>38</v>
      </c>
      <c r="Y21" s="1" t="s">
        <v>38</v>
      </c>
      <c r="Z21" s="1" t="s">
        <v>38</v>
      </c>
      <c r="AA21" s="1" t="s">
        <v>38</v>
      </c>
      <c r="AB21" s="1" t="s">
        <v>38</v>
      </c>
      <c r="AC21" s="1" t="s">
        <v>38</v>
      </c>
      <c r="AD21" s="1" t="s">
        <v>38</v>
      </c>
      <c r="AE21" s="1" t="s">
        <v>38</v>
      </c>
      <c r="AF21" s="1" t="s">
        <v>38</v>
      </c>
      <c r="AG21" s="1" t="s">
        <v>38</v>
      </c>
      <c r="AH21" s="1">
        <v>312808</v>
      </c>
    </row>
    <row r="22" spans="1:34" x14ac:dyDescent="0.35">
      <c r="A22" s="1" t="s">
        <v>32</v>
      </c>
      <c r="B22" s="1" t="s">
        <v>33</v>
      </c>
      <c r="C22" s="1" t="s">
        <v>656</v>
      </c>
      <c r="D22" s="1" t="s">
        <v>659</v>
      </c>
      <c r="E22" s="1" t="s">
        <v>38</v>
      </c>
      <c r="F22" s="1" t="s">
        <v>38</v>
      </c>
      <c r="G22" s="1" t="s">
        <v>38</v>
      </c>
      <c r="H22" s="1" t="s">
        <v>38</v>
      </c>
      <c r="I22" s="1" t="s">
        <v>38</v>
      </c>
      <c r="J22" s="1" t="s">
        <v>38</v>
      </c>
      <c r="K22" s="1" t="s">
        <v>38</v>
      </c>
      <c r="L22" s="1">
        <v>139207</v>
      </c>
      <c r="M22" s="1">
        <v>122922</v>
      </c>
      <c r="Q22" s="1">
        <v>148022</v>
      </c>
      <c r="R22" s="1">
        <v>155221</v>
      </c>
      <c r="S22" s="1">
        <v>162516</v>
      </c>
      <c r="T22" s="1">
        <v>157852</v>
      </c>
      <c r="V22" s="1">
        <v>180837</v>
      </c>
      <c r="W22" s="1">
        <v>189551</v>
      </c>
      <c r="Z22" s="1">
        <v>214241</v>
      </c>
      <c r="AA22" s="1">
        <v>200338</v>
      </c>
      <c r="AB22" s="1">
        <v>220050</v>
      </c>
      <c r="AC22" s="1">
        <v>252030</v>
      </c>
      <c r="AD22" s="1">
        <v>251641</v>
      </c>
      <c r="AE22" s="1">
        <v>280484</v>
      </c>
      <c r="AF22" s="1">
        <v>319982</v>
      </c>
      <c r="AG22" s="1">
        <v>351230</v>
      </c>
      <c r="AH22" s="1">
        <v>360603</v>
      </c>
    </row>
    <row r="23" spans="1:34" x14ac:dyDescent="0.35">
      <c r="A23" s="1" t="s">
        <v>32</v>
      </c>
      <c r="B23" s="1" t="s">
        <v>33</v>
      </c>
      <c r="C23" s="1" t="s">
        <v>656</v>
      </c>
      <c r="D23" s="1" t="s">
        <v>660</v>
      </c>
      <c r="E23" s="1" t="s">
        <v>38</v>
      </c>
      <c r="F23" s="1" t="s">
        <v>38</v>
      </c>
      <c r="G23" s="1" t="s">
        <v>38</v>
      </c>
      <c r="H23" s="1" t="s">
        <v>38</v>
      </c>
      <c r="I23" s="1" t="s">
        <v>38</v>
      </c>
      <c r="J23" s="1" t="s">
        <v>38</v>
      </c>
      <c r="K23" s="1" t="s">
        <v>38</v>
      </c>
      <c r="L23" s="1">
        <v>442198</v>
      </c>
      <c r="M23" s="1">
        <v>464329</v>
      </c>
      <c r="Q23" s="1">
        <v>263730</v>
      </c>
      <c r="R23" s="1">
        <v>236272</v>
      </c>
      <c r="S23" s="1">
        <v>427915</v>
      </c>
      <c r="T23" s="1">
        <v>343956</v>
      </c>
      <c r="V23" s="1">
        <v>292813</v>
      </c>
      <c r="W23" s="1">
        <v>263063</v>
      </c>
      <c r="Z23" s="1">
        <v>651282</v>
      </c>
      <c r="AA23" s="1">
        <v>636047</v>
      </c>
      <c r="AB23" s="1">
        <v>624150</v>
      </c>
      <c r="AC23" s="1">
        <v>416415</v>
      </c>
      <c r="AD23" s="1">
        <v>400525</v>
      </c>
      <c r="AE23" s="1">
        <v>395583</v>
      </c>
      <c r="AF23" s="1">
        <v>388094</v>
      </c>
      <c r="AG23" s="1">
        <v>378503</v>
      </c>
      <c r="AH23" s="1">
        <v>241574</v>
      </c>
    </row>
    <row r="24" spans="1:34" x14ac:dyDescent="0.35">
      <c r="A24" s="1" t="s">
        <v>32</v>
      </c>
      <c r="B24" s="1" t="s">
        <v>33</v>
      </c>
      <c r="C24" s="1" t="s">
        <v>656</v>
      </c>
      <c r="D24" s="1" t="s">
        <v>661</v>
      </c>
      <c r="E24" s="1" t="s">
        <v>38</v>
      </c>
      <c r="F24" s="1" t="s">
        <v>38</v>
      </c>
      <c r="G24" s="1" t="s">
        <v>38</v>
      </c>
      <c r="H24" s="1" t="s">
        <v>38</v>
      </c>
      <c r="I24" s="1" t="s">
        <v>38</v>
      </c>
      <c r="J24" s="1" t="s">
        <v>38</v>
      </c>
      <c r="K24" s="1" t="s">
        <v>38</v>
      </c>
      <c r="L24" s="1">
        <v>1946179</v>
      </c>
      <c r="M24" s="1">
        <v>1895509</v>
      </c>
      <c r="Q24" s="1">
        <v>2248302</v>
      </c>
      <c r="R24" s="1">
        <v>2318551</v>
      </c>
      <c r="S24" s="1">
        <v>2394130</v>
      </c>
      <c r="T24" s="1">
        <v>2281220</v>
      </c>
      <c r="V24" s="1">
        <v>2087908</v>
      </c>
      <c r="W24" s="1">
        <v>2060699</v>
      </c>
      <c r="Z24" s="1">
        <v>2224506</v>
      </c>
      <c r="AA24" s="1">
        <v>1809303</v>
      </c>
      <c r="AB24" s="1">
        <v>1628888</v>
      </c>
      <c r="AC24" s="1">
        <v>1022040</v>
      </c>
      <c r="AD24" s="1">
        <v>1456624</v>
      </c>
      <c r="AE24" s="1">
        <v>1535119</v>
      </c>
      <c r="AF24" s="1">
        <v>1593423</v>
      </c>
      <c r="AG24" s="1">
        <v>1616976</v>
      </c>
      <c r="AH24" s="1">
        <v>1084462</v>
      </c>
    </row>
    <row r="25" spans="1:34" s="3" customFormat="1" x14ac:dyDescent="0.35">
      <c r="A25" s="3" t="s">
        <v>32</v>
      </c>
      <c r="B25" s="3" t="s">
        <v>33</v>
      </c>
      <c r="C25" s="3" t="s">
        <v>656</v>
      </c>
      <c r="D25" s="3" t="s">
        <v>662</v>
      </c>
      <c r="E25" s="3" t="s">
        <v>38</v>
      </c>
      <c r="F25" s="3" t="s">
        <v>38</v>
      </c>
      <c r="G25" s="3" t="s">
        <v>38</v>
      </c>
      <c r="H25" s="3" t="s">
        <v>38</v>
      </c>
      <c r="I25" s="3" t="s">
        <v>38</v>
      </c>
      <c r="J25" s="3" t="s">
        <v>38</v>
      </c>
      <c r="K25" s="3" t="s">
        <v>38</v>
      </c>
      <c r="L25" s="3">
        <f>SUM(L20:L24)</f>
        <v>2944254</v>
      </c>
      <c r="M25" s="3">
        <f>SUM(M20:M24)</f>
        <v>2999978</v>
      </c>
      <c r="Q25" s="3">
        <f>SUM(Q20:Q24)</f>
        <v>3166132</v>
      </c>
      <c r="R25" s="3">
        <f>SUM(R20:R24)</f>
        <v>3097159</v>
      </c>
      <c r="S25" s="3">
        <f>SUM(S20:S24)</f>
        <v>3569797</v>
      </c>
      <c r="T25" s="3">
        <f>SUM(T20:T24)</f>
        <v>4386168</v>
      </c>
      <c r="V25" s="3">
        <f>SUM(V20:V24)</f>
        <v>3517593</v>
      </c>
      <c r="W25" s="3">
        <f>SUM(W20:W24)</f>
        <v>3225589</v>
      </c>
      <c r="Z25" s="3">
        <f t="shared" ref="Z25:AH25" si="3">SUM(Z20:Z24)</f>
        <v>3324203</v>
      </c>
      <c r="AA25" s="3">
        <f t="shared" si="3"/>
        <v>3086363</v>
      </c>
      <c r="AB25" s="3">
        <f t="shared" si="3"/>
        <v>5553282</v>
      </c>
      <c r="AC25" s="3">
        <f t="shared" si="3"/>
        <v>2185511</v>
      </c>
      <c r="AD25" s="3">
        <f t="shared" si="3"/>
        <v>2585674</v>
      </c>
      <c r="AE25" s="3">
        <f t="shared" si="3"/>
        <v>2479669</v>
      </c>
      <c r="AF25" s="3">
        <f t="shared" si="3"/>
        <v>2709412</v>
      </c>
      <c r="AG25" s="3">
        <f t="shared" si="3"/>
        <v>2702195</v>
      </c>
      <c r="AH25" s="3">
        <f t="shared" si="3"/>
        <v>2413143</v>
      </c>
    </row>
    <row r="26" spans="1:34" x14ac:dyDescent="0.35">
      <c r="A26" s="1" t="s">
        <v>32</v>
      </c>
      <c r="B26" s="1" t="s">
        <v>33</v>
      </c>
      <c r="C26" s="1" t="s">
        <v>663</v>
      </c>
      <c r="D26" s="1" t="s">
        <v>664</v>
      </c>
      <c r="E26" s="1" t="s">
        <v>38</v>
      </c>
      <c r="F26" s="1" t="s">
        <v>38</v>
      </c>
      <c r="G26" s="1" t="s">
        <v>38</v>
      </c>
      <c r="H26" s="1" t="s">
        <v>38</v>
      </c>
      <c r="I26" s="1" t="s">
        <v>38</v>
      </c>
      <c r="J26" s="1" t="s">
        <v>38</v>
      </c>
      <c r="K26" s="1" t="s">
        <v>38</v>
      </c>
      <c r="L26" s="1">
        <v>13560000</v>
      </c>
      <c r="M26" s="1">
        <v>14510000</v>
      </c>
      <c r="Q26" s="1">
        <v>9223523</v>
      </c>
      <c r="R26" s="1">
        <v>7975486</v>
      </c>
      <c r="S26" s="1">
        <v>13874449</v>
      </c>
      <c r="T26" s="1">
        <v>12761833</v>
      </c>
      <c r="V26" s="1">
        <v>11626836</v>
      </c>
      <c r="W26" s="1">
        <v>11028390</v>
      </c>
      <c r="Z26" s="1">
        <v>24310240</v>
      </c>
      <c r="AA26" s="1">
        <v>23471235</v>
      </c>
      <c r="AB26" s="1">
        <v>22596229</v>
      </c>
      <c r="AC26" s="1">
        <v>26397699</v>
      </c>
      <c r="AD26" s="1">
        <v>26480242</v>
      </c>
      <c r="AE26" s="1">
        <v>25589594</v>
      </c>
      <c r="AF26" s="1">
        <v>24647261</v>
      </c>
      <c r="AG26" s="1">
        <v>23688404</v>
      </c>
      <c r="AH26" s="1">
        <v>23497012</v>
      </c>
    </row>
    <row r="27" spans="1:34" x14ac:dyDescent="0.35">
      <c r="A27" s="1" t="s">
        <v>32</v>
      </c>
      <c r="B27" s="1" t="s">
        <v>33</v>
      </c>
      <c r="C27" s="1" t="s">
        <v>663</v>
      </c>
      <c r="D27" s="1" t="s">
        <v>665</v>
      </c>
      <c r="E27" s="1" t="s">
        <v>38</v>
      </c>
      <c r="F27" s="1" t="s">
        <v>38</v>
      </c>
      <c r="G27" s="1" t="s">
        <v>38</v>
      </c>
      <c r="H27" s="1" t="s">
        <v>38</v>
      </c>
      <c r="I27" s="1" t="s">
        <v>38</v>
      </c>
      <c r="J27" s="1" t="s">
        <v>38</v>
      </c>
      <c r="K27" s="1" t="s">
        <v>38</v>
      </c>
      <c r="L27" s="1">
        <v>13723727</v>
      </c>
      <c r="M27" s="1">
        <v>14663061</v>
      </c>
      <c r="Q27" s="1">
        <v>10453525</v>
      </c>
      <c r="R27" s="1">
        <v>9499973</v>
      </c>
      <c r="S27" s="1">
        <v>8530843</v>
      </c>
      <c r="T27" s="1">
        <v>9578728</v>
      </c>
      <c r="V27" s="1">
        <v>12807826</v>
      </c>
      <c r="W27" s="1">
        <v>11757469</v>
      </c>
      <c r="Z27" s="1">
        <v>6495879</v>
      </c>
      <c r="AA27" s="1">
        <v>5525342</v>
      </c>
      <c r="AB27" s="1">
        <v>4771212</v>
      </c>
      <c r="AC27" s="1">
        <v>9008525</v>
      </c>
      <c r="AD27" s="1">
        <v>8347306</v>
      </c>
      <c r="AE27" s="1">
        <v>8624098</v>
      </c>
      <c r="AF27" s="1">
        <v>7979459</v>
      </c>
      <c r="AG27" s="1">
        <v>7327757</v>
      </c>
      <c r="AH27" s="1">
        <v>6673294</v>
      </c>
    </row>
    <row r="28" spans="1:34" x14ac:dyDescent="0.35">
      <c r="A28" s="1" t="s">
        <v>32</v>
      </c>
      <c r="B28" s="1" t="s">
        <v>33</v>
      </c>
      <c r="C28" s="1" t="s">
        <v>663</v>
      </c>
      <c r="D28" s="1" t="s">
        <v>666</v>
      </c>
      <c r="E28" s="1" t="s">
        <v>38</v>
      </c>
      <c r="F28" s="1" t="s">
        <v>38</v>
      </c>
      <c r="G28" s="1" t="s">
        <v>38</v>
      </c>
      <c r="H28" s="1" t="s">
        <v>38</v>
      </c>
      <c r="I28" s="1" t="s">
        <v>38</v>
      </c>
      <c r="J28" s="1" t="s">
        <v>38</v>
      </c>
      <c r="K28" s="1" t="s">
        <v>38</v>
      </c>
      <c r="L28" s="1">
        <v>16407</v>
      </c>
      <c r="M28" s="1">
        <v>10292</v>
      </c>
      <c r="Q28" s="1">
        <v>37021</v>
      </c>
      <c r="R28" s="1">
        <v>38299</v>
      </c>
      <c r="S28" s="1">
        <v>41676</v>
      </c>
      <c r="T28" s="1">
        <v>43829</v>
      </c>
      <c r="V28" s="1">
        <v>0</v>
      </c>
      <c r="W28" s="1">
        <v>0</v>
      </c>
      <c r="Z28" s="1">
        <v>0</v>
      </c>
      <c r="AA28" s="1">
        <v>0</v>
      </c>
      <c r="AB28" s="1">
        <v>0</v>
      </c>
      <c r="AC28" s="1">
        <v>0</v>
      </c>
      <c r="AD28" s="1">
        <v>0</v>
      </c>
      <c r="AE28" s="1">
        <v>0</v>
      </c>
      <c r="AF28" s="1">
        <v>0</v>
      </c>
      <c r="AG28" s="1">
        <v>0</v>
      </c>
      <c r="AH28" s="1">
        <v>0</v>
      </c>
    </row>
    <row r="29" spans="1:34" s="3" customFormat="1" x14ac:dyDescent="0.35">
      <c r="A29" s="3" t="s">
        <v>32</v>
      </c>
      <c r="B29" s="3" t="s">
        <v>33</v>
      </c>
      <c r="C29" s="3" t="s">
        <v>663</v>
      </c>
      <c r="D29" s="3" t="s">
        <v>667</v>
      </c>
      <c r="E29" s="3" t="s">
        <v>38</v>
      </c>
      <c r="F29" s="3" t="s">
        <v>38</v>
      </c>
      <c r="G29" s="3" t="s">
        <v>38</v>
      </c>
      <c r="H29" s="3" t="s">
        <v>38</v>
      </c>
      <c r="I29" s="3" t="s">
        <v>38</v>
      </c>
      <c r="J29" s="3" t="s">
        <v>38</v>
      </c>
      <c r="K29" s="3" t="s">
        <v>38</v>
      </c>
      <c r="L29" s="3">
        <f>SUM(L26:L28)</f>
        <v>27300134</v>
      </c>
      <c r="M29" s="3">
        <f>SUM(M26:M28)</f>
        <v>29183353</v>
      </c>
      <c r="Q29" s="3">
        <f>SUM(Q26:Q28)</f>
        <v>19714069</v>
      </c>
      <c r="R29" s="3">
        <f>SUM(R26:R28)</f>
        <v>17513758</v>
      </c>
      <c r="S29" s="3">
        <f>SUM(S26:S28)</f>
        <v>22446968</v>
      </c>
      <c r="T29" s="3">
        <f>SUM(T26:T28)</f>
        <v>22384390</v>
      </c>
      <c r="V29" s="3">
        <f>SUM(V26:V28)</f>
        <v>24434662</v>
      </c>
      <c r="W29" s="3">
        <f>SUM(W26:W28)</f>
        <v>22785859</v>
      </c>
      <c r="Z29" s="3">
        <f t="shared" ref="Z29:AH29" si="4">SUM(Z26:Z28)</f>
        <v>30806119</v>
      </c>
      <c r="AA29" s="3">
        <f t="shared" si="4"/>
        <v>28996577</v>
      </c>
      <c r="AB29" s="3">
        <f t="shared" si="4"/>
        <v>27367441</v>
      </c>
      <c r="AC29" s="3">
        <f t="shared" si="4"/>
        <v>35406224</v>
      </c>
      <c r="AD29" s="3">
        <f t="shared" si="4"/>
        <v>34827548</v>
      </c>
      <c r="AE29" s="3">
        <f t="shared" si="4"/>
        <v>34213692</v>
      </c>
      <c r="AF29" s="3">
        <f t="shared" si="4"/>
        <v>32626720</v>
      </c>
      <c r="AG29" s="3">
        <f t="shared" si="4"/>
        <v>31016161</v>
      </c>
      <c r="AH29" s="3">
        <f t="shared" si="4"/>
        <v>30170306</v>
      </c>
    </row>
    <row r="30" spans="1:34" s="3" customFormat="1" x14ac:dyDescent="0.35">
      <c r="A30" s="3" t="s">
        <v>32</v>
      </c>
      <c r="B30" s="3" t="s">
        <v>33</v>
      </c>
      <c r="C30" s="3" t="s">
        <v>668</v>
      </c>
      <c r="D30" s="3" t="s">
        <v>668</v>
      </c>
      <c r="E30" s="3" t="s">
        <v>38</v>
      </c>
      <c r="F30" s="3" t="s">
        <v>38</v>
      </c>
      <c r="G30" s="3" t="s">
        <v>38</v>
      </c>
      <c r="H30" s="3" t="s">
        <v>38</v>
      </c>
      <c r="I30" s="3" t="s">
        <v>38</v>
      </c>
      <c r="J30" s="3" t="s">
        <v>38</v>
      </c>
      <c r="K30" s="3" t="s">
        <v>38</v>
      </c>
      <c r="L30" s="3">
        <f>L29+L25</f>
        <v>30244388</v>
      </c>
      <c r="M30" s="3">
        <f>M29+M25</f>
        <v>32183331</v>
      </c>
      <c r="Q30" s="3">
        <f>Q29+Q25</f>
        <v>22880201</v>
      </c>
      <c r="R30" s="3">
        <f>R29+R25</f>
        <v>20610917</v>
      </c>
      <c r="S30" s="3">
        <f>S29+S25</f>
        <v>26016765</v>
      </c>
      <c r="T30" s="3">
        <f>T29+T25</f>
        <v>26770558</v>
      </c>
      <c r="V30" s="3">
        <f>V29+V25</f>
        <v>27952255</v>
      </c>
      <c r="W30" s="3">
        <f>W29+W25</f>
        <v>26011448</v>
      </c>
      <c r="Z30" s="3">
        <f t="shared" ref="Z30:AH30" si="5">Z29+Z25</f>
        <v>34130322</v>
      </c>
      <c r="AA30" s="3">
        <f t="shared" si="5"/>
        <v>32082940</v>
      </c>
      <c r="AB30" s="3">
        <f t="shared" si="5"/>
        <v>32920723</v>
      </c>
      <c r="AC30" s="3">
        <f t="shared" si="5"/>
        <v>37591735</v>
      </c>
      <c r="AD30" s="3">
        <f t="shared" si="5"/>
        <v>37413222</v>
      </c>
      <c r="AE30" s="3">
        <f t="shared" si="5"/>
        <v>36693361</v>
      </c>
      <c r="AF30" s="3">
        <f t="shared" si="5"/>
        <v>35336132</v>
      </c>
      <c r="AG30" s="3">
        <f t="shared" si="5"/>
        <v>33718356</v>
      </c>
      <c r="AH30" s="3">
        <f t="shared" si="5"/>
        <v>32583449</v>
      </c>
    </row>
    <row r="31" spans="1:34" x14ac:dyDescent="0.35">
      <c r="A31" s="1" t="s">
        <v>32</v>
      </c>
      <c r="B31" s="1" t="s">
        <v>33</v>
      </c>
      <c r="C31" s="1" t="s">
        <v>669</v>
      </c>
      <c r="D31" s="1" t="s">
        <v>670</v>
      </c>
      <c r="E31" s="1" t="s">
        <v>38</v>
      </c>
      <c r="F31" s="1" t="s">
        <v>38</v>
      </c>
      <c r="G31" s="1" t="s">
        <v>38</v>
      </c>
      <c r="H31" s="1" t="s">
        <v>38</v>
      </c>
      <c r="I31" s="1" t="s">
        <v>38</v>
      </c>
      <c r="J31" s="1" t="s">
        <v>38</v>
      </c>
      <c r="K31" s="1" t="s">
        <v>38</v>
      </c>
      <c r="L31" s="1">
        <v>7819038</v>
      </c>
      <c r="M31" s="1">
        <v>7909419</v>
      </c>
      <c r="Q31" s="1">
        <v>7838250</v>
      </c>
      <c r="R31" s="1">
        <v>7936993</v>
      </c>
      <c r="S31" s="1">
        <v>7991182</v>
      </c>
      <c r="T31" s="1">
        <v>7901194</v>
      </c>
      <c r="V31" s="1" t="s">
        <v>38</v>
      </c>
      <c r="W31" s="1" t="s">
        <v>38</v>
      </c>
      <c r="Z31" s="1" t="s">
        <v>38</v>
      </c>
      <c r="AA31" s="1" t="s">
        <v>38</v>
      </c>
      <c r="AB31" s="1" t="s">
        <v>38</v>
      </c>
      <c r="AC31" s="1" t="s">
        <v>38</v>
      </c>
      <c r="AD31" s="1" t="s">
        <v>38</v>
      </c>
      <c r="AE31" s="1" t="s">
        <v>38</v>
      </c>
      <c r="AF31" s="1" t="s">
        <v>38</v>
      </c>
      <c r="AG31" s="1" t="s">
        <v>38</v>
      </c>
      <c r="AH31" s="1" t="s">
        <v>38</v>
      </c>
    </row>
    <row r="32" spans="1:34" x14ac:dyDescent="0.35">
      <c r="A32" s="1" t="s">
        <v>32</v>
      </c>
      <c r="B32" s="1" t="s">
        <v>33</v>
      </c>
      <c r="C32" s="1" t="s">
        <v>669</v>
      </c>
      <c r="D32" s="1" t="s">
        <v>671</v>
      </c>
      <c r="E32" s="1" t="s">
        <v>38</v>
      </c>
      <c r="F32" s="1" t="s">
        <v>38</v>
      </c>
      <c r="G32" s="1" t="s">
        <v>38</v>
      </c>
      <c r="H32" s="1" t="s">
        <v>38</v>
      </c>
      <c r="I32" s="1" t="s">
        <v>38</v>
      </c>
      <c r="J32" s="1" t="s">
        <v>38</v>
      </c>
      <c r="K32" s="1" t="s">
        <v>38</v>
      </c>
      <c r="L32" s="1">
        <v>7955187</v>
      </c>
      <c r="M32" s="1">
        <v>8849727</v>
      </c>
      <c r="Q32" s="1">
        <v>6048731</v>
      </c>
      <c r="R32" s="1">
        <v>5384148</v>
      </c>
      <c r="S32" s="1">
        <v>12494569</v>
      </c>
      <c r="T32" s="1">
        <v>11073488</v>
      </c>
      <c r="V32" s="1" t="s">
        <v>38</v>
      </c>
      <c r="W32" s="1" t="s">
        <v>38</v>
      </c>
      <c r="Z32" s="1" t="s">
        <v>38</v>
      </c>
      <c r="AA32" s="1" t="s">
        <v>38</v>
      </c>
      <c r="AB32" s="1" t="s">
        <v>38</v>
      </c>
      <c r="AC32" s="1" t="s">
        <v>38</v>
      </c>
      <c r="AD32" s="1" t="s">
        <v>38</v>
      </c>
      <c r="AE32" s="1" t="s">
        <v>38</v>
      </c>
      <c r="AF32" s="1" t="s">
        <v>38</v>
      </c>
      <c r="AG32" s="1" t="s">
        <v>38</v>
      </c>
      <c r="AH32" s="1" t="s">
        <v>38</v>
      </c>
    </row>
    <row r="33" spans="1:34" x14ac:dyDescent="0.35">
      <c r="A33" s="1" t="s">
        <v>32</v>
      </c>
      <c r="B33" s="1" t="s">
        <v>33</v>
      </c>
      <c r="C33" s="1" t="s">
        <v>669</v>
      </c>
      <c r="D33" s="1" t="s">
        <v>672</v>
      </c>
      <c r="E33" s="1" t="s">
        <v>38</v>
      </c>
      <c r="F33" s="1" t="s">
        <v>38</v>
      </c>
      <c r="G33" s="1" t="s">
        <v>38</v>
      </c>
      <c r="H33" s="1" t="s">
        <v>38</v>
      </c>
      <c r="I33" s="1" t="s">
        <v>38</v>
      </c>
      <c r="J33" s="1" t="s">
        <v>38</v>
      </c>
      <c r="K33" s="1" t="s">
        <v>38</v>
      </c>
      <c r="L33" s="1">
        <v>19318519</v>
      </c>
      <c r="M33" s="1">
        <v>16368401</v>
      </c>
      <c r="Q33" s="1">
        <v>30891391</v>
      </c>
      <c r="R33" s="1">
        <v>33665318</v>
      </c>
      <c r="S33" s="1">
        <v>28433232</v>
      </c>
      <c r="T33" s="1">
        <v>31555641</v>
      </c>
      <c r="V33" s="1" t="s">
        <v>38</v>
      </c>
      <c r="W33" s="1" t="s">
        <v>38</v>
      </c>
      <c r="Z33" s="1" t="s">
        <v>38</v>
      </c>
      <c r="AA33" s="1" t="s">
        <v>38</v>
      </c>
      <c r="AB33" s="1" t="s">
        <v>38</v>
      </c>
      <c r="AC33" s="1" t="s">
        <v>38</v>
      </c>
      <c r="AD33" s="1" t="s">
        <v>38</v>
      </c>
      <c r="AE33" s="1" t="s">
        <v>38</v>
      </c>
      <c r="AF33" s="1" t="s">
        <v>38</v>
      </c>
      <c r="AG33" s="1" t="s">
        <v>38</v>
      </c>
      <c r="AH33" s="1" t="s">
        <v>38</v>
      </c>
    </row>
    <row r="34" spans="1:34" x14ac:dyDescent="0.35">
      <c r="A34" s="1" t="s">
        <v>32</v>
      </c>
      <c r="B34" s="1" t="s">
        <v>33</v>
      </c>
      <c r="C34" s="1" t="s">
        <v>673</v>
      </c>
      <c r="D34" s="1" t="s">
        <v>674</v>
      </c>
      <c r="E34" s="1" t="s">
        <v>38</v>
      </c>
      <c r="F34" s="1" t="s">
        <v>38</v>
      </c>
      <c r="G34" s="1" t="s">
        <v>38</v>
      </c>
      <c r="H34" s="1" t="s">
        <v>38</v>
      </c>
      <c r="I34" s="1" t="s">
        <v>38</v>
      </c>
      <c r="J34" s="1" t="s">
        <v>38</v>
      </c>
      <c r="K34" s="1" t="s">
        <v>38</v>
      </c>
      <c r="L34" s="1" t="s">
        <v>38</v>
      </c>
      <c r="M34" s="1" t="s">
        <v>38</v>
      </c>
      <c r="N34" s="1" t="s">
        <v>38</v>
      </c>
      <c r="O34" s="1" t="s">
        <v>38</v>
      </c>
      <c r="P34" s="1" t="s">
        <v>38</v>
      </c>
      <c r="Q34" s="1" t="s">
        <v>38</v>
      </c>
      <c r="R34" s="1" t="s">
        <v>38</v>
      </c>
      <c r="S34" s="1" t="s">
        <v>38</v>
      </c>
      <c r="T34" s="1" t="s">
        <v>38</v>
      </c>
      <c r="U34" s="1" t="s">
        <v>38</v>
      </c>
      <c r="V34" s="1" t="s">
        <v>38</v>
      </c>
      <c r="W34" s="1" t="s">
        <v>38</v>
      </c>
      <c r="Z34" s="1">
        <v>45873981</v>
      </c>
      <c r="AA34" s="1">
        <v>45323634</v>
      </c>
      <c r="AB34" s="1">
        <v>49249717</v>
      </c>
      <c r="AC34" s="1">
        <v>44255175</v>
      </c>
      <c r="AD34" s="1">
        <v>43980042</v>
      </c>
      <c r="AE34" s="1">
        <v>43805500</v>
      </c>
      <c r="AF34" s="1">
        <v>44649684</v>
      </c>
      <c r="AG34" s="1">
        <v>46271193</v>
      </c>
      <c r="AH34" s="1">
        <v>47840001</v>
      </c>
    </row>
    <row r="35" spans="1:34" x14ac:dyDescent="0.35">
      <c r="A35" s="1" t="s">
        <v>32</v>
      </c>
      <c r="B35" s="1" t="s">
        <v>33</v>
      </c>
      <c r="C35" s="1" t="s">
        <v>673</v>
      </c>
      <c r="D35" s="1" t="s">
        <v>675</v>
      </c>
      <c r="E35" s="1" t="s">
        <v>38</v>
      </c>
      <c r="F35" s="1" t="s">
        <v>38</v>
      </c>
      <c r="G35" s="1" t="s">
        <v>38</v>
      </c>
      <c r="H35" s="1" t="s">
        <v>38</v>
      </c>
      <c r="I35" s="1" t="s">
        <v>38</v>
      </c>
      <c r="J35" s="1" t="s">
        <v>38</v>
      </c>
      <c r="K35" s="1" t="s">
        <v>38</v>
      </c>
      <c r="L35" s="1" t="s">
        <v>38</v>
      </c>
      <c r="M35" s="1" t="s">
        <v>38</v>
      </c>
      <c r="N35" s="1" t="s">
        <v>38</v>
      </c>
      <c r="O35" s="1" t="s">
        <v>38</v>
      </c>
      <c r="P35" s="1" t="s">
        <v>38</v>
      </c>
      <c r="Q35" s="1" t="s">
        <v>38</v>
      </c>
      <c r="R35" s="1" t="s">
        <v>38</v>
      </c>
      <c r="S35" s="1" t="s">
        <v>38</v>
      </c>
      <c r="T35" s="1" t="s">
        <v>38</v>
      </c>
      <c r="U35" s="1" t="s">
        <v>38</v>
      </c>
      <c r="V35" s="1" t="s">
        <v>38</v>
      </c>
      <c r="W35" s="1" t="s">
        <v>38</v>
      </c>
      <c r="Z35" s="1">
        <v>1579649</v>
      </c>
      <c r="AA35" s="1">
        <v>1606749</v>
      </c>
      <c r="AB35" s="1">
        <v>1684345</v>
      </c>
      <c r="AC35" s="1">
        <v>2063020</v>
      </c>
      <c r="AD35" s="1">
        <v>2221641</v>
      </c>
      <c r="AE35" s="1">
        <v>2261642</v>
      </c>
      <c r="AF35" s="1">
        <v>2286641</v>
      </c>
      <c r="AG35" s="1">
        <v>2294123</v>
      </c>
      <c r="AH35" s="1">
        <v>1898305</v>
      </c>
    </row>
    <row r="36" spans="1:34" x14ac:dyDescent="0.35">
      <c r="A36" s="1" t="s">
        <v>32</v>
      </c>
      <c r="B36" s="1" t="s">
        <v>33</v>
      </c>
      <c r="C36" s="1" t="s">
        <v>673</v>
      </c>
      <c r="D36" s="1" t="s">
        <v>676</v>
      </c>
      <c r="E36" s="1" t="s">
        <v>38</v>
      </c>
      <c r="F36" s="1" t="s">
        <v>38</v>
      </c>
      <c r="G36" s="1" t="s">
        <v>38</v>
      </c>
      <c r="H36" s="1" t="s">
        <v>38</v>
      </c>
      <c r="I36" s="1" t="s">
        <v>38</v>
      </c>
      <c r="J36" s="1" t="s">
        <v>38</v>
      </c>
      <c r="K36" s="1" t="s">
        <v>38</v>
      </c>
      <c r="L36" s="1" t="s">
        <v>38</v>
      </c>
      <c r="M36" s="1" t="s">
        <v>38</v>
      </c>
      <c r="N36" s="1" t="s">
        <v>38</v>
      </c>
      <c r="O36" s="1" t="s">
        <v>38</v>
      </c>
      <c r="P36" s="1" t="s">
        <v>38</v>
      </c>
      <c r="Q36" s="1" t="s">
        <v>38</v>
      </c>
      <c r="R36" s="1" t="s">
        <v>38</v>
      </c>
      <c r="S36" s="1" t="s">
        <v>38</v>
      </c>
      <c r="T36" s="1" t="s">
        <v>38</v>
      </c>
      <c r="U36" s="1" t="s">
        <v>38</v>
      </c>
      <c r="V36" s="1" t="s">
        <v>38</v>
      </c>
      <c r="W36" s="1" t="s">
        <v>38</v>
      </c>
      <c r="Z36" s="1">
        <v>9030382</v>
      </c>
      <c r="AA36" s="1">
        <v>9975036</v>
      </c>
      <c r="AB36" s="1">
        <v>7108167</v>
      </c>
      <c r="AC36" s="1">
        <v>11081526</v>
      </c>
      <c r="AD36" s="1">
        <v>10302821</v>
      </c>
      <c r="AE36" s="1">
        <v>10408151</v>
      </c>
      <c r="AF36" s="1">
        <v>10781694</v>
      </c>
      <c r="AG36" s="1">
        <v>10927271</v>
      </c>
      <c r="AH36" s="1">
        <v>11141747</v>
      </c>
    </row>
    <row r="37" spans="1:34" x14ac:dyDescent="0.35">
      <c r="A37" s="3" t="s">
        <v>32</v>
      </c>
      <c r="B37" s="3" t="s">
        <v>33</v>
      </c>
      <c r="C37" s="3" t="s">
        <v>669</v>
      </c>
      <c r="D37" s="3" t="s">
        <v>677</v>
      </c>
      <c r="E37" s="3" t="s">
        <v>38</v>
      </c>
      <c r="F37" s="3" t="s">
        <v>38</v>
      </c>
      <c r="G37" s="3" t="s">
        <v>38</v>
      </c>
      <c r="H37" s="3" t="s">
        <v>38</v>
      </c>
      <c r="I37" s="3" t="s">
        <v>38</v>
      </c>
      <c r="J37" s="3" t="s">
        <v>38</v>
      </c>
      <c r="K37" s="3" t="s">
        <v>38</v>
      </c>
      <c r="L37" s="3">
        <f>SUM(L31:L33)</f>
        <v>35092744</v>
      </c>
      <c r="M37" s="3">
        <f>SUM(M31:M33)</f>
        <v>33127547</v>
      </c>
      <c r="N37" s="3"/>
      <c r="Q37" s="3">
        <f>SUM(Q31:Q33)</f>
        <v>44778372</v>
      </c>
      <c r="R37" s="3">
        <f>SUM(R31:R33)</f>
        <v>46986459</v>
      </c>
      <c r="S37" s="3">
        <f>SUM(S31:S33)</f>
        <v>48918983</v>
      </c>
      <c r="T37" s="3">
        <f>SUM(T31:T33)</f>
        <v>50530323</v>
      </c>
      <c r="Z37" s="3">
        <f t="shared" ref="Z37:AH37" si="6">SUM(Z31:Z36)</f>
        <v>56484012</v>
      </c>
      <c r="AA37" s="3">
        <f t="shared" si="6"/>
        <v>56905419</v>
      </c>
      <c r="AB37" s="3">
        <f t="shared" si="6"/>
        <v>58042229</v>
      </c>
      <c r="AC37" s="3">
        <f t="shared" si="6"/>
        <v>57399721</v>
      </c>
      <c r="AD37" s="3">
        <f t="shared" si="6"/>
        <v>56504504</v>
      </c>
      <c r="AE37" s="3">
        <f t="shared" si="6"/>
        <v>56475293</v>
      </c>
      <c r="AF37" s="3">
        <f t="shared" si="6"/>
        <v>57718019</v>
      </c>
      <c r="AG37" s="3">
        <f t="shared" si="6"/>
        <v>59492587</v>
      </c>
      <c r="AH37" s="3">
        <f t="shared" si="6"/>
        <v>60880053</v>
      </c>
    </row>
    <row r="38" spans="1:34" x14ac:dyDescent="0.35">
      <c r="A38" s="3" t="s">
        <v>32</v>
      </c>
      <c r="B38" s="3" t="s">
        <v>33</v>
      </c>
      <c r="C38" s="3" t="s">
        <v>678</v>
      </c>
      <c r="D38" s="3" t="s">
        <v>678</v>
      </c>
      <c r="E38" s="3" t="s">
        <v>38</v>
      </c>
      <c r="F38" s="3" t="s">
        <v>38</v>
      </c>
      <c r="G38" s="3" t="s">
        <v>38</v>
      </c>
      <c r="H38" s="3" t="s">
        <v>38</v>
      </c>
      <c r="I38" s="3" t="s">
        <v>38</v>
      </c>
      <c r="J38" s="3" t="s">
        <v>38</v>
      </c>
      <c r="K38" s="3" t="s">
        <v>38</v>
      </c>
      <c r="L38" s="3">
        <f>L37+L30</f>
        <v>65337132</v>
      </c>
      <c r="M38" s="3">
        <f>M37+M30</f>
        <v>65310878</v>
      </c>
      <c r="N38" s="3"/>
      <c r="Q38" s="3">
        <f>Q37+Q30</f>
        <v>67658573</v>
      </c>
      <c r="R38" s="3">
        <f>R37+R30</f>
        <v>67597376</v>
      </c>
      <c r="S38" s="3">
        <f>S37+S30</f>
        <v>74935748</v>
      </c>
      <c r="T38" s="3">
        <f>T37+T30</f>
        <v>77300881</v>
      </c>
      <c r="V38" s="3">
        <v>82085365</v>
      </c>
      <c r="W38" s="3">
        <v>81293833</v>
      </c>
      <c r="Z38" s="3">
        <f t="shared" ref="Z38:AH38" si="7">Z37+Z30</f>
        <v>90614334</v>
      </c>
      <c r="AA38" s="3">
        <f t="shared" si="7"/>
        <v>88988359</v>
      </c>
      <c r="AB38" s="3">
        <f t="shared" si="7"/>
        <v>90962952</v>
      </c>
      <c r="AC38" s="3">
        <f t="shared" si="7"/>
        <v>94991456</v>
      </c>
      <c r="AD38" s="3">
        <f t="shared" si="7"/>
        <v>93917726</v>
      </c>
      <c r="AE38" s="3">
        <f t="shared" si="7"/>
        <v>93168654</v>
      </c>
      <c r="AF38" s="3">
        <f t="shared" si="7"/>
        <v>93054151</v>
      </c>
      <c r="AG38" s="3">
        <f t="shared" si="7"/>
        <v>93210943</v>
      </c>
      <c r="AH38" s="3">
        <f t="shared" si="7"/>
        <v>93463502</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AE58F-7879-41DA-91DA-A42A9937F15A}">
  <dimension ref="A1:AK38"/>
  <sheetViews>
    <sheetView workbookViewId="0">
      <selection activeCell="E17" sqref="E17:AK26"/>
    </sheetView>
  </sheetViews>
  <sheetFormatPr defaultRowHeight="14.5" x14ac:dyDescent="0.35"/>
  <cols>
    <col min="1" max="1" width="6.81640625" customWidth="1"/>
    <col min="2" max="2" width="61.1796875" customWidth="1"/>
    <col min="3" max="3" width="16.26953125" customWidth="1"/>
    <col min="4" max="4" width="2.54296875" customWidth="1"/>
    <col min="5" max="9" width="11.54296875" bestFit="1" customWidth="1"/>
    <col min="10" max="13" width="12.54296875" bestFit="1" customWidth="1"/>
    <col min="14" max="16" width="11.54296875" bestFit="1" customWidth="1"/>
    <col min="17" max="17" width="12.54296875" bestFit="1" customWidth="1"/>
    <col min="18" max="27" width="10.54296875" bestFit="1" customWidth="1"/>
  </cols>
  <sheetData>
    <row r="1" spans="1:27" x14ac:dyDescent="0.35">
      <c r="B1" s="50" t="s">
        <v>734</v>
      </c>
      <c r="C1" s="50" t="s">
        <v>180</v>
      </c>
      <c r="D1" s="50"/>
      <c r="E1" s="50">
        <v>1995</v>
      </c>
      <c r="F1" s="50">
        <v>1996</v>
      </c>
      <c r="G1" s="50">
        <v>1997</v>
      </c>
      <c r="H1" s="50">
        <v>1998</v>
      </c>
      <c r="I1" s="50">
        <v>1999</v>
      </c>
      <c r="J1" s="50">
        <v>2000</v>
      </c>
      <c r="K1" s="50">
        <v>2001</v>
      </c>
      <c r="L1" s="50">
        <v>2002</v>
      </c>
      <c r="M1" s="50">
        <v>2003</v>
      </c>
      <c r="N1" s="50">
        <v>2004</v>
      </c>
      <c r="O1" s="50">
        <v>2005</v>
      </c>
      <c r="P1" s="50">
        <v>2006</v>
      </c>
      <c r="Q1" s="50">
        <v>2007</v>
      </c>
      <c r="R1" s="50">
        <v>2008</v>
      </c>
      <c r="S1" s="50">
        <v>2009</v>
      </c>
      <c r="T1" s="50">
        <v>2010</v>
      </c>
      <c r="U1" s="50">
        <v>2011</v>
      </c>
      <c r="V1" s="50">
        <v>2012</v>
      </c>
      <c r="W1" s="50">
        <v>2013</v>
      </c>
      <c r="X1" s="50">
        <v>2014</v>
      </c>
      <c r="Y1" s="50">
        <v>2015</v>
      </c>
      <c r="Z1" s="50">
        <v>2016</v>
      </c>
      <c r="AA1" s="50">
        <v>2017</v>
      </c>
    </row>
    <row r="2" spans="1:27" ht="15.5" x14ac:dyDescent="0.35">
      <c r="A2" t="s">
        <v>735</v>
      </c>
      <c r="B2" s="51" t="s">
        <v>582</v>
      </c>
      <c r="C2" s="52" t="s">
        <v>736</v>
      </c>
      <c r="D2" s="52" t="s">
        <v>737</v>
      </c>
      <c r="E2">
        <f>fiscal!L14</f>
        <v>7942293</v>
      </c>
      <c r="F2">
        <f>fiscal!M14</f>
        <v>7903007</v>
      </c>
      <c r="H2">
        <f>fiscal!O14</f>
        <v>8771781</v>
      </c>
      <c r="I2">
        <f>fiscal!P14</f>
        <v>8860922</v>
      </c>
      <c r="J2">
        <f>fiscal!Q14</f>
        <v>8100531</v>
      </c>
      <c r="K2">
        <f>fiscal!R14</f>
        <v>8380279</v>
      </c>
      <c r="L2">
        <f>fiscal!S14</f>
        <v>8201239</v>
      </c>
      <c r="M2">
        <f>fiscal!T14</f>
        <v>8031732</v>
      </c>
      <c r="N2">
        <f>fiscal!U14</f>
        <v>8350346</v>
      </c>
      <c r="O2">
        <f>fiscal!V14</f>
        <v>8327692</v>
      </c>
      <c r="P2">
        <f>fiscal!W14</f>
        <v>7790116</v>
      </c>
      <c r="R2">
        <f>fiscal!Y14</f>
        <v>7618786</v>
      </c>
      <c r="S2">
        <f>fiscal!Z14</f>
        <v>8803079</v>
      </c>
      <c r="T2">
        <f>fiscal!AA14</f>
        <v>9101475</v>
      </c>
      <c r="U2">
        <f>fiscal!AB14</f>
        <v>8794352</v>
      </c>
      <c r="V2">
        <f>fiscal!AC14</f>
        <v>8554325</v>
      </c>
      <c r="W2">
        <f>fiscal!AD14</f>
        <v>8964793</v>
      </c>
      <c r="X2">
        <f>fiscal!AE14</f>
        <v>9657988</v>
      </c>
      <c r="Y2">
        <f>fiscal!AF14</f>
        <v>10658338</v>
      </c>
      <c r="Z2">
        <f>fiscal!AG14</f>
        <v>11601789</v>
      </c>
      <c r="AA2">
        <f>fiscal!AH14</f>
        <v>10919894</v>
      </c>
    </row>
    <row r="3" spans="1:27" ht="15.5" x14ac:dyDescent="0.35">
      <c r="A3" t="s">
        <v>738</v>
      </c>
      <c r="B3" s="51" t="s">
        <v>608</v>
      </c>
      <c r="C3" s="52" t="s">
        <v>739</v>
      </c>
      <c r="D3" s="52" t="s">
        <v>737</v>
      </c>
      <c r="E3">
        <f>fiscal!L40</f>
        <v>5295849</v>
      </c>
      <c r="F3">
        <f>fiscal!M40</f>
        <v>5327777</v>
      </c>
      <c r="H3">
        <f>fiscal!O40</f>
        <v>5716266</v>
      </c>
      <c r="I3">
        <f>fiscal!P40</f>
        <v>5651177</v>
      </c>
      <c r="J3">
        <f>fiscal!Q40</f>
        <v>5516182</v>
      </c>
      <c r="K3">
        <f>fiscal!R40</f>
        <v>5916709</v>
      </c>
      <c r="L3">
        <f>fiscal!S40</f>
        <v>5813519</v>
      </c>
      <c r="M3">
        <f>fiscal!T40</f>
        <v>5799555</v>
      </c>
      <c r="N3">
        <f>fiscal!U40</f>
        <v>5941552</v>
      </c>
      <c r="O3">
        <f>fiscal!V40</f>
        <v>6500107</v>
      </c>
      <c r="P3">
        <f>fiscal!W40</f>
        <v>6232516</v>
      </c>
      <c r="R3">
        <f>fiscal!Y40</f>
        <v>6659562</v>
      </c>
      <c r="S3">
        <f>fiscal!Z40</f>
        <v>6963043</v>
      </c>
      <c r="T3">
        <f>fiscal!AA40</f>
        <v>7179153</v>
      </c>
      <c r="U3">
        <f>fiscal!AB40</f>
        <v>7438431</v>
      </c>
      <c r="V3">
        <f>fiscal!AC40</f>
        <v>7873406</v>
      </c>
      <c r="W3">
        <f>fiscal!AD40</f>
        <v>8134003</v>
      </c>
      <c r="X3">
        <f>fiscal!AE40</f>
        <v>8609345</v>
      </c>
      <c r="Y3">
        <f>fiscal!AF40</f>
        <v>8485101</v>
      </c>
      <c r="Z3">
        <f>fiscal!AG40</f>
        <v>9067051</v>
      </c>
      <c r="AA3">
        <f>fiscal!AH40</f>
        <v>8500813</v>
      </c>
    </row>
    <row r="4" spans="1:27" ht="15.5" x14ac:dyDescent="0.35">
      <c r="A4" t="s">
        <v>740</v>
      </c>
      <c r="B4" s="51" t="s">
        <v>741</v>
      </c>
      <c r="C4" s="52" t="s">
        <v>742</v>
      </c>
      <c r="D4" s="52" t="s">
        <v>737</v>
      </c>
      <c r="E4">
        <f>fiscal!L32</f>
        <v>925241</v>
      </c>
      <c r="F4">
        <f>fiscal!M32</f>
        <v>962959</v>
      </c>
      <c r="H4">
        <f>fiscal!O32</f>
        <v>1040425</v>
      </c>
      <c r="I4">
        <f>fiscal!P32</f>
        <v>1082767</v>
      </c>
      <c r="J4">
        <f>fiscal!Q32</f>
        <v>1132766</v>
      </c>
      <c r="K4">
        <f>fiscal!R32</f>
        <v>1169045</v>
      </c>
      <c r="L4">
        <f>fiscal!S32</f>
        <v>1199580</v>
      </c>
      <c r="M4">
        <f>fiscal!T32</f>
        <v>1281531</v>
      </c>
      <c r="N4" s="53">
        <f>fiscal!U38</f>
        <v>1358833</v>
      </c>
      <c r="O4" s="53">
        <f>fiscal!V38</f>
        <v>1404632</v>
      </c>
      <c r="P4" s="53">
        <f>fiscal!W38</f>
        <v>1432570</v>
      </c>
      <c r="Q4" s="53"/>
      <c r="R4" s="53">
        <f>fiscal!Y38</f>
        <v>1495376</v>
      </c>
      <c r="S4" s="53">
        <f>fiscal!Z38</f>
        <v>1524804</v>
      </c>
      <c r="T4" s="53">
        <f>fiscal!AA38</f>
        <v>1534882</v>
      </c>
      <c r="U4" s="53">
        <f>fiscal!AB38</f>
        <v>1613060</v>
      </c>
      <c r="V4" s="53">
        <f>fiscal!AC38</f>
        <v>1645861</v>
      </c>
      <c r="W4" s="53">
        <f>fiscal!AD38</f>
        <v>1697503</v>
      </c>
      <c r="X4" s="53">
        <f>fiscal!AE38</f>
        <v>1715097</v>
      </c>
      <c r="Y4" s="53">
        <f>fiscal!AF38</f>
        <v>1711587</v>
      </c>
      <c r="Z4" s="53">
        <f>fiscal!AG38</f>
        <v>1715279</v>
      </c>
      <c r="AA4" s="53">
        <f>fiscal!AH38</f>
        <v>1716386</v>
      </c>
    </row>
    <row r="5" spans="1:27" ht="15.5" x14ac:dyDescent="0.35">
      <c r="A5" t="s">
        <v>743</v>
      </c>
      <c r="B5" s="51" t="s">
        <v>744</v>
      </c>
      <c r="C5" s="52" t="s">
        <v>745</v>
      </c>
      <c r="D5" s="52" t="s">
        <v>737</v>
      </c>
      <c r="I5" s="53"/>
      <c r="J5" s="53"/>
      <c r="K5" s="53"/>
      <c r="L5" s="53"/>
      <c r="M5" s="53"/>
      <c r="N5" s="53"/>
      <c r="O5" s="53"/>
      <c r="P5" s="53"/>
      <c r="Q5" s="53"/>
      <c r="R5" s="53"/>
      <c r="S5" s="53"/>
      <c r="T5" s="53"/>
      <c r="U5" s="53"/>
      <c r="V5" s="53"/>
      <c r="W5" s="53"/>
      <c r="X5" s="53"/>
      <c r="Y5" s="53"/>
      <c r="Z5" s="53"/>
      <c r="AA5" s="53"/>
    </row>
    <row r="6" spans="1:27" ht="15.5" x14ac:dyDescent="0.35">
      <c r="A6" t="s">
        <v>746</v>
      </c>
      <c r="B6" s="51" t="s">
        <v>747</v>
      </c>
      <c r="C6" s="52" t="s">
        <v>745</v>
      </c>
      <c r="D6" s="52" t="s">
        <v>737</v>
      </c>
      <c r="I6" s="53"/>
      <c r="J6" s="53"/>
      <c r="K6" s="53"/>
      <c r="L6" s="53"/>
      <c r="M6" s="53"/>
      <c r="N6" s="53"/>
      <c r="O6" s="53"/>
      <c r="P6" s="53"/>
      <c r="Q6" s="53"/>
      <c r="R6" s="53"/>
      <c r="S6" s="53"/>
      <c r="T6" s="53"/>
      <c r="U6" s="53"/>
      <c r="V6" s="53"/>
      <c r="W6" s="53"/>
      <c r="X6" s="53"/>
      <c r="Y6" s="53"/>
      <c r="Z6" s="53"/>
      <c r="AA6" s="53"/>
    </row>
    <row r="7" spans="1:27" ht="15.5" x14ac:dyDescent="0.35">
      <c r="A7" t="s">
        <v>748</v>
      </c>
      <c r="B7" s="51" t="s">
        <v>749</v>
      </c>
      <c r="C7" s="52" t="s">
        <v>750</v>
      </c>
      <c r="D7" s="52" t="s">
        <v>737</v>
      </c>
      <c r="E7">
        <f>assets!M11</f>
        <v>2792516</v>
      </c>
      <c r="F7">
        <f>assets!N11</f>
        <v>0</v>
      </c>
      <c r="H7">
        <f>assets!P11</f>
        <v>0</v>
      </c>
      <c r="I7">
        <f>assets!Q11</f>
        <v>4278475</v>
      </c>
      <c r="J7">
        <f>assets!R11</f>
        <v>3948710</v>
      </c>
      <c r="K7">
        <f>assets!S11</f>
        <v>3957335</v>
      </c>
      <c r="L7">
        <f>assets!T11</f>
        <v>5305874</v>
      </c>
      <c r="M7">
        <f>assets!U11</f>
        <v>0</v>
      </c>
      <c r="N7" t="str">
        <f>assets!V11</f>
        <v>NA</v>
      </c>
      <c r="O7" t="str">
        <f>assets!W11</f>
        <v>NA</v>
      </c>
      <c r="P7">
        <f>assets!X11</f>
        <v>0</v>
      </c>
      <c r="R7">
        <f>assets!Z11</f>
        <v>13556740</v>
      </c>
      <c r="S7">
        <f>assets!AA11</f>
        <v>15495991</v>
      </c>
      <c r="T7">
        <f>assets!AB11</f>
        <v>13435496</v>
      </c>
      <c r="U7">
        <f>assets!AC11</f>
        <v>15996052</v>
      </c>
      <c r="V7">
        <f>assets!AD11</f>
        <v>13443425</v>
      </c>
      <c r="W7">
        <f>assets!AE11</f>
        <v>13408281</v>
      </c>
      <c r="X7">
        <f>assets!AF11</f>
        <v>13989105</v>
      </c>
      <c r="Y7">
        <f>assets!AG11</f>
        <v>14122264</v>
      </c>
      <c r="Z7">
        <f>assets!AH11</f>
        <v>14196850</v>
      </c>
      <c r="AA7">
        <f>assets!AI11</f>
        <v>0</v>
      </c>
    </row>
    <row r="8" spans="1:27" ht="15.5" x14ac:dyDescent="0.35">
      <c r="A8" t="s">
        <v>751</v>
      </c>
      <c r="B8" s="51" t="s">
        <v>752</v>
      </c>
      <c r="C8" s="52" t="s">
        <v>753</v>
      </c>
      <c r="D8" s="52" t="s">
        <v>737</v>
      </c>
      <c r="E8">
        <f>assets!L25-assets!L22</f>
        <v>2805047</v>
      </c>
      <c r="F8">
        <f>assets!M25-assets!M22</f>
        <v>2877056</v>
      </c>
      <c r="H8">
        <f>assets!O25-assets!O22</f>
        <v>0</v>
      </c>
      <c r="I8">
        <f>assets!P25-assets!P22</f>
        <v>0</v>
      </c>
      <c r="J8">
        <f>assets!Q25-assets!Q22</f>
        <v>3018110</v>
      </c>
      <c r="K8">
        <f>assets!R25-assets!R22</f>
        <v>2941938</v>
      </c>
      <c r="L8">
        <f>assets!S25-assets!S22</f>
        <v>3407281</v>
      </c>
      <c r="M8">
        <f>assets!T25-assets!T22</f>
        <v>4228316</v>
      </c>
      <c r="N8">
        <f>assets!U25-assets!U22</f>
        <v>0</v>
      </c>
      <c r="O8">
        <f>assets!V25-assets!V22</f>
        <v>3336756</v>
      </c>
      <c r="P8">
        <f>assets!W25-assets!W22</f>
        <v>3036038</v>
      </c>
      <c r="R8">
        <f>assets!Y25-assets!Y22</f>
        <v>0</v>
      </c>
      <c r="S8">
        <f>assets!Z25-assets!Z22</f>
        <v>3109962</v>
      </c>
      <c r="T8">
        <f>assets!AA25-assets!AA22</f>
        <v>2886025</v>
      </c>
      <c r="U8">
        <f>assets!AB25-assets!AB22</f>
        <v>5333232</v>
      </c>
      <c r="V8">
        <f>assets!AC25-assets!AC22</f>
        <v>1933481</v>
      </c>
      <c r="W8">
        <f>assets!AD25-assets!AD22</f>
        <v>2334033</v>
      </c>
      <c r="X8">
        <f>assets!AE25-assets!AE22</f>
        <v>2199185</v>
      </c>
      <c r="Y8">
        <f>assets!AF25-assets!AF22</f>
        <v>2389430</v>
      </c>
      <c r="Z8">
        <f>assets!AG25-assets!AG22</f>
        <v>2350965</v>
      </c>
      <c r="AA8">
        <f>assets!AH25-assets!AH22</f>
        <v>2052540</v>
      </c>
    </row>
    <row r="9" spans="1:27" ht="15.5" x14ac:dyDescent="0.35">
      <c r="A9" t="s">
        <v>754</v>
      </c>
      <c r="B9" s="51" t="s">
        <v>755</v>
      </c>
      <c r="C9" s="52" t="s">
        <v>756</v>
      </c>
      <c r="D9" s="52" t="s">
        <v>737</v>
      </c>
      <c r="E9">
        <f>assets!L2+assets!L4</f>
        <v>1741507</v>
      </c>
      <c r="F9">
        <f>assets!M2+assets!M4</f>
        <v>1714065</v>
      </c>
      <c r="H9">
        <f>assets!O2+assets!O4</f>
        <v>0</v>
      </c>
      <c r="I9">
        <f>assets!P2+assets!P4</f>
        <v>0</v>
      </c>
      <c r="J9">
        <f>assets!Q2+assets!Q4</f>
        <v>1941886</v>
      </c>
      <c r="K9">
        <f>assets!R2+assets!R4</f>
        <v>1806974</v>
      </c>
      <c r="L9">
        <f>assets!S2+assets!S4</f>
        <v>1339920</v>
      </c>
      <c r="M9">
        <f>assets!T2+assets!T4</f>
        <v>1831667</v>
      </c>
      <c r="N9">
        <f>assets!U2+assets!U4</f>
        <v>0</v>
      </c>
      <c r="O9" t="e">
        <f>assets!V2+assets!V4</f>
        <v>#VALUE!</v>
      </c>
      <c r="P9" t="e">
        <f>assets!W2+assets!W4</f>
        <v>#VALUE!</v>
      </c>
      <c r="R9">
        <f>assets!Y2+assets!Y4</f>
        <v>0</v>
      </c>
      <c r="S9">
        <f>assets!Z2+assets!Z4</f>
        <v>5197867</v>
      </c>
      <c r="T9">
        <f>assets!AA2+assets!AA4</f>
        <v>8119492</v>
      </c>
      <c r="U9">
        <f>assets!AB2+assets!AB4</f>
        <v>8002899</v>
      </c>
      <c r="V9">
        <f>assets!AC2+assets!AC4</f>
        <v>9301560</v>
      </c>
      <c r="W9">
        <f>assets!AD2+assets!AD4</f>
        <v>8982265</v>
      </c>
      <c r="X9">
        <f>assets!AE2+assets!AE4</f>
        <v>8655085</v>
      </c>
      <c r="Y9">
        <f>assets!AF2+assets!AF4</f>
        <v>8677267</v>
      </c>
      <c r="Z9">
        <f>assets!AG2+assets!AG4</f>
        <v>9338798</v>
      </c>
      <c r="AA9">
        <f>assets!AH2+assets!AH4</f>
        <v>9696349</v>
      </c>
    </row>
    <row r="10" spans="1:27" ht="15.5" x14ac:dyDescent="0.35">
      <c r="A10" t="s">
        <v>757</v>
      </c>
      <c r="B10" s="51" t="s">
        <v>758</v>
      </c>
      <c r="C10" s="52" t="s">
        <v>759</v>
      </c>
      <c r="D10" s="52" t="s">
        <v>737</v>
      </c>
      <c r="E10">
        <f>-assets!L16</f>
        <v>13422694</v>
      </c>
      <c r="F10">
        <f>-assets!M16</f>
        <v>14338525</v>
      </c>
      <c r="H10">
        <f>-assets!O16</f>
        <v>0</v>
      </c>
      <c r="I10">
        <f>-assets!P16</f>
        <v>0</v>
      </c>
      <c r="J10">
        <f>-assets!Q16</f>
        <v>18200795</v>
      </c>
      <c r="K10">
        <f>-assets!R16</f>
        <v>19309130</v>
      </c>
      <c r="L10">
        <f>-assets!S16</f>
        <v>20486983</v>
      </c>
      <c r="M10">
        <f>-assets!T16</f>
        <v>21748018</v>
      </c>
      <c r="N10">
        <f>-assets!U16</f>
        <v>0</v>
      </c>
      <c r="O10">
        <f>-assets!V16</f>
        <v>24453612</v>
      </c>
      <c r="P10">
        <f>-assets!W16</f>
        <v>25852946</v>
      </c>
      <c r="R10">
        <f>-assets!Y16</f>
        <v>0</v>
      </c>
      <c r="S10">
        <f>-assets!Z16</f>
        <v>30198933</v>
      </c>
      <c r="T10">
        <f>-assets!AA16</f>
        <v>31706364</v>
      </c>
      <c r="U10">
        <f>-assets!AB16</f>
        <v>33253852</v>
      </c>
      <c r="V10">
        <f>-assets!AC16</f>
        <v>34859537</v>
      </c>
      <c r="W10">
        <f>-assets!AD16</f>
        <v>36504628</v>
      </c>
      <c r="X10">
        <f>-assets!AE16</f>
        <v>38177559</v>
      </c>
      <c r="Y10">
        <f>-assets!AF16</f>
        <v>39813853</v>
      </c>
      <c r="Z10">
        <f>-assets!AG16</f>
        <v>41435961</v>
      </c>
      <c r="AA10">
        <f>-assets!AH16</f>
        <v>43101828</v>
      </c>
    </row>
    <row r="11" spans="1:27" ht="15.5" x14ac:dyDescent="0.35">
      <c r="A11" t="s">
        <v>760</v>
      </c>
      <c r="B11" s="51" t="s">
        <v>761</v>
      </c>
      <c r="C11" s="52" t="s">
        <v>762</v>
      </c>
      <c r="D11" s="52" t="s">
        <v>737</v>
      </c>
      <c r="E11">
        <f>assets!L15</f>
        <v>66247714</v>
      </c>
      <c r="F11">
        <f>assets!M15</f>
        <v>68257041</v>
      </c>
      <c r="G11">
        <f>assets!N15</f>
        <v>0</v>
      </c>
      <c r="H11">
        <f>assets!O15</f>
        <v>0</v>
      </c>
      <c r="I11">
        <f>assets!P15</f>
        <v>0</v>
      </c>
      <c r="J11">
        <f>assets!Q15</f>
        <v>76519958</v>
      </c>
      <c r="K11">
        <f>assets!R15</f>
        <v>78401011</v>
      </c>
      <c r="L11">
        <f>assets!S15</f>
        <v>80205288</v>
      </c>
      <c r="M11">
        <f>assets!T15</f>
        <v>84887665</v>
      </c>
      <c r="N11">
        <f>assets!U15</f>
        <v>0</v>
      </c>
      <c r="O11">
        <f>assets!V15</f>
        <v>93953212</v>
      </c>
      <c r="P11">
        <f>assets!W15</f>
        <v>95337296</v>
      </c>
      <c r="Q11">
        <f>assets!X15</f>
        <v>0</v>
      </c>
      <c r="R11">
        <f>assets!Y15</f>
        <v>0</v>
      </c>
      <c r="S11">
        <f>assets!Z15</f>
        <v>102695100</v>
      </c>
      <c r="T11">
        <f>assets!AA15</f>
        <v>103494458</v>
      </c>
      <c r="U11">
        <f>assets!AB15</f>
        <v>110004492</v>
      </c>
      <c r="V11">
        <f>assets!AC15</f>
        <v>113041298</v>
      </c>
      <c r="W11">
        <f>assets!AD15</f>
        <v>116299106</v>
      </c>
      <c r="X11">
        <f>assets!AE15</f>
        <v>117456494</v>
      </c>
      <c r="Y11">
        <f>assets!AF15</f>
        <v>118506109</v>
      </c>
      <c r="Z11">
        <f>assets!AG15</f>
        <v>120172456</v>
      </c>
      <c r="AA11">
        <f>assets!AH15</f>
        <v>122026842</v>
      </c>
    </row>
    <row r="12" spans="1:27" ht="15.5" x14ac:dyDescent="0.35">
      <c r="A12" t="s">
        <v>763</v>
      </c>
      <c r="B12" s="51" t="s">
        <v>655</v>
      </c>
      <c r="E12">
        <f>assets!L19</f>
        <v>65310878</v>
      </c>
      <c r="F12">
        <f>assets!M19</f>
        <v>65337132</v>
      </c>
      <c r="H12">
        <f>assets!O19</f>
        <v>0</v>
      </c>
      <c r="I12">
        <f>assets!P19</f>
        <v>0</v>
      </c>
      <c r="J12">
        <f>assets!Q19</f>
        <v>67658573</v>
      </c>
      <c r="K12">
        <f>assets!R19</f>
        <v>67597376</v>
      </c>
      <c r="L12">
        <f>assets!S19</f>
        <v>74935748</v>
      </c>
      <c r="M12">
        <f>assets!T19</f>
        <v>77300871</v>
      </c>
      <c r="N12">
        <f>assets!U19</f>
        <v>0</v>
      </c>
      <c r="O12" t="str">
        <f>assets!V19</f>
        <v>NA</v>
      </c>
      <c r="P12" t="str">
        <f>assets!W19</f>
        <v>NA</v>
      </c>
      <c r="R12">
        <f>assets!Y19</f>
        <v>0</v>
      </c>
      <c r="S12">
        <f>assets!Z19</f>
        <v>90614334</v>
      </c>
      <c r="T12">
        <f>assets!AA19</f>
        <v>88988359</v>
      </c>
      <c r="U12">
        <f>assets!AB19</f>
        <v>90962952</v>
      </c>
      <c r="V12">
        <f>assets!AC19</f>
        <v>94991456</v>
      </c>
      <c r="W12">
        <f>assets!AD19</f>
        <v>93318237</v>
      </c>
      <c r="X12">
        <f>assets!AE19</f>
        <v>92763433</v>
      </c>
      <c r="Y12">
        <f>assets!AF19</f>
        <v>92753459</v>
      </c>
      <c r="Z12">
        <f>assets!AG19</f>
        <v>92926738</v>
      </c>
      <c r="AA12">
        <f>assets!AH19</f>
        <v>93195759</v>
      </c>
    </row>
    <row r="13" spans="1:27" ht="15.5" x14ac:dyDescent="0.35">
      <c r="A13" t="s">
        <v>764</v>
      </c>
      <c r="B13" s="51" t="s">
        <v>668</v>
      </c>
      <c r="E13">
        <f>assets!L30</f>
        <v>30244388</v>
      </c>
      <c r="F13">
        <f>assets!M30</f>
        <v>32183331</v>
      </c>
      <c r="H13">
        <f>assets!O30</f>
        <v>0</v>
      </c>
      <c r="I13">
        <f>assets!P30</f>
        <v>0</v>
      </c>
      <c r="J13">
        <f>assets!Q30</f>
        <v>22880201</v>
      </c>
      <c r="K13">
        <f>assets!R30</f>
        <v>20610917</v>
      </c>
      <c r="L13">
        <f>assets!S30</f>
        <v>26016765</v>
      </c>
      <c r="M13">
        <f>assets!T30</f>
        <v>26770558</v>
      </c>
      <c r="N13">
        <f>assets!U30</f>
        <v>0</v>
      </c>
      <c r="O13">
        <f>assets!V30</f>
        <v>27952255</v>
      </c>
      <c r="P13">
        <f>assets!W30</f>
        <v>26011448</v>
      </c>
      <c r="R13">
        <f>assets!Y30</f>
        <v>0</v>
      </c>
      <c r="S13">
        <f>assets!Z30</f>
        <v>34130322</v>
      </c>
      <c r="T13">
        <f>assets!AA30</f>
        <v>32082940</v>
      </c>
      <c r="U13">
        <f>assets!AB30</f>
        <v>32920723</v>
      </c>
      <c r="V13">
        <f>assets!AC30</f>
        <v>37591735</v>
      </c>
      <c r="W13">
        <f>assets!AD30</f>
        <v>37413222</v>
      </c>
      <c r="X13">
        <f>assets!AE30</f>
        <v>36693361</v>
      </c>
      <c r="Y13">
        <f>assets!AF30</f>
        <v>35336132</v>
      </c>
      <c r="Z13">
        <f>assets!AG30</f>
        <v>33718356</v>
      </c>
      <c r="AA13">
        <f>assets!AH30</f>
        <v>32583449</v>
      </c>
    </row>
    <row r="14" spans="1:27" ht="15.5" x14ac:dyDescent="0.35">
      <c r="A14" t="s">
        <v>765</v>
      </c>
      <c r="B14" s="51" t="s">
        <v>766</v>
      </c>
      <c r="F14">
        <f>F11-E11+F4</f>
        <v>2972286</v>
      </c>
      <c r="K14">
        <f t="shared" ref="K14:AA14" si="0">K11-J11+K4</f>
        <v>3050098</v>
      </c>
      <c r="L14">
        <f t="shared" si="0"/>
        <v>3003857</v>
      </c>
      <c r="M14">
        <f t="shared" si="0"/>
        <v>5963908</v>
      </c>
      <c r="P14" s="65">
        <f>P11-O11+P4</f>
        <v>2816654</v>
      </c>
      <c r="T14">
        <f t="shared" si="0"/>
        <v>2334240</v>
      </c>
      <c r="U14">
        <f t="shared" si="0"/>
        <v>8123094</v>
      </c>
      <c r="V14">
        <f t="shared" si="0"/>
        <v>4682667</v>
      </c>
      <c r="W14">
        <f t="shared" si="0"/>
        <v>4955311</v>
      </c>
      <c r="X14">
        <f t="shared" si="0"/>
        <v>2872485</v>
      </c>
      <c r="Y14">
        <f t="shared" si="0"/>
        <v>2761202</v>
      </c>
      <c r="Z14">
        <f t="shared" si="0"/>
        <v>3381626</v>
      </c>
      <c r="AA14">
        <f t="shared" si="0"/>
        <v>3570772</v>
      </c>
    </row>
    <row r="16" spans="1:27" ht="15.5" x14ac:dyDescent="0.35">
      <c r="B16" s="54" t="s">
        <v>767</v>
      </c>
      <c r="C16" s="50" t="s">
        <v>768</v>
      </c>
      <c r="D16" s="55"/>
    </row>
    <row r="17" spans="1:37" ht="29" x14ac:dyDescent="0.35">
      <c r="B17" t="s">
        <v>769</v>
      </c>
      <c r="C17" s="56" t="s">
        <v>770</v>
      </c>
      <c r="D17" s="56"/>
      <c r="E17" s="57">
        <f t="shared" ref="E17:AK17" si="1">IFERROR(E2/E3, "")</f>
        <v>1.4997204414249727</v>
      </c>
      <c r="F17" s="57">
        <f t="shared" si="1"/>
        <v>1.4833591946509774</v>
      </c>
      <c r="G17" s="57" t="str">
        <f t="shared" si="1"/>
        <v/>
      </c>
      <c r="H17" s="57">
        <f t="shared" si="1"/>
        <v>1.5345298836688146</v>
      </c>
      <c r="I17" s="57">
        <f t="shared" si="1"/>
        <v>1.56797813977513</v>
      </c>
      <c r="J17" s="57">
        <f t="shared" si="1"/>
        <v>1.4685032147235171</v>
      </c>
      <c r="K17" s="57">
        <f t="shared" si="1"/>
        <v>1.4163750490348603</v>
      </c>
      <c r="L17" s="57">
        <f t="shared" si="1"/>
        <v>1.4107185338174693</v>
      </c>
      <c r="M17" s="57">
        <f t="shared" si="1"/>
        <v>1.3848876336201656</v>
      </c>
      <c r="N17" s="57">
        <f t="shared" si="1"/>
        <v>1.4054149488214527</v>
      </c>
      <c r="O17" s="57">
        <f t="shared" si="1"/>
        <v>1.2811622947129948</v>
      </c>
      <c r="P17" s="57">
        <f t="shared" si="1"/>
        <v>1.2499151225604554</v>
      </c>
      <c r="Q17" s="57" t="str">
        <f t="shared" si="1"/>
        <v/>
      </c>
      <c r="R17" s="57">
        <f t="shared" si="1"/>
        <v>1.14403710033783</v>
      </c>
      <c r="S17" s="57">
        <f t="shared" si="1"/>
        <v>1.2642574518066312</v>
      </c>
      <c r="T17" s="57">
        <f t="shared" si="1"/>
        <v>1.2677644563362838</v>
      </c>
      <c r="U17" s="57">
        <f t="shared" si="1"/>
        <v>1.1822858879782578</v>
      </c>
      <c r="V17" s="57">
        <f t="shared" si="1"/>
        <v>1.0864834101023115</v>
      </c>
      <c r="W17" s="57">
        <f t="shared" si="1"/>
        <v>1.1021379018424262</v>
      </c>
      <c r="X17" s="57">
        <f t="shared" si="1"/>
        <v>1.1218028781515899</v>
      </c>
      <c r="Y17" s="57">
        <f t="shared" si="1"/>
        <v>1.2561238811417801</v>
      </c>
      <c r="Z17" s="57">
        <f t="shared" si="1"/>
        <v>1.2795548409289856</v>
      </c>
      <c r="AA17" s="57">
        <f t="shared" si="1"/>
        <v>1.2845705463700943</v>
      </c>
      <c r="AB17" s="57" t="str">
        <f t="shared" si="1"/>
        <v/>
      </c>
      <c r="AC17" s="57" t="str">
        <f t="shared" si="1"/>
        <v/>
      </c>
      <c r="AD17" s="57" t="str">
        <f t="shared" si="1"/>
        <v/>
      </c>
      <c r="AE17" s="57" t="str">
        <f t="shared" si="1"/>
        <v/>
      </c>
      <c r="AF17" s="57" t="str">
        <f t="shared" si="1"/>
        <v/>
      </c>
      <c r="AG17" s="57" t="str">
        <f t="shared" si="1"/>
        <v/>
      </c>
      <c r="AH17" s="57" t="str">
        <f t="shared" si="1"/>
        <v/>
      </c>
      <c r="AI17" s="57" t="str">
        <f t="shared" si="1"/>
        <v/>
      </c>
      <c r="AJ17" s="57" t="str">
        <f t="shared" si="1"/>
        <v/>
      </c>
      <c r="AK17" s="57" t="str">
        <f t="shared" si="1"/>
        <v/>
      </c>
    </row>
    <row r="18" spans="1:37" ht="29" x14ac:dyDescent="0.35">
      <c r="B18" t="s">
        <v>771</v>
      </c>
      <c r="C18" s="56" t="s">
        <v>772</v>
      </c>
      <c r="D18" s="56"/>
      <c r="E18" s="57">
        <f t="shared" ref="E18:AK18" si="2">IFERROR(IF(E4="","",E2/(E3-E4)), "")</f>
        <v>1.8172055238081293</v>
      </c>
      <c r="F18" s="57">
        <f t="shared" si="2"/>
        <v>1.8106154712521805</v>
      </c>
      <c r="G18" s="57" t="str">
        <f t="shared" si="2"/>
        <v/>
      </c>
      <c r="H18" s="57">
        <f t="shared" si="2"/>
        <v>1.8759793158065041</v>
      </c>
      <c r="I18" s="57">
        <f t="shared" si="2"/>
        <v>1.9396074345341159</v>
      </c>
      <c r="J18" s="57">
        <f t="shared" si="2"/>
        <v>1.8479950340100051</v>
      </c>
      <c r="K18" s="57">
        <f t="shared" si="2"/>
        <v>1.7651373391208813</v>
      </c>
      <c r="L18" s="57">
        <f t="shared" si="2"/>
        <v>1.7774918567410622</v>
      </c>
      <c r="M18" s="57">
        <f t="shared" si="2"/>
        <v>1.7777090161539646</v>
      </c>
      <c r="N18" s="57">
        <f t="shared" si="2"/>
        <v>1.8221379054661655</v>
      </c>
      <c r="O18" s="57">
        <f t="shared" si="2"/>
        <v>1.63433085237392</v>
      </c>
      <c r="P18" s="57">
        <f t="shared" si="2"/>
        <v>1.622959091623114</v>
      </c>
      <c r="Q18" s="57" t="str">
        <f t="shared" si="2"/>
        <v/>
      </c>
      <c r="R18" s="57">
        <f t="shared" si="2"/>
        <v>1.4753120820977401</v>
      </c>
      <c r="S18" s="57">
        <f t="shared" si="2"/>
        <v>1.6187370580807501</v>
      </c>
      <c r="T18" s="57">
        <f t="shared" si="2"/>
        <v>1.6125155932449027</v>
      </c>
      <c r="U18" s="57">
        <f t="shared" si="2"/>
        <v>1.5096638480192934</v>
      </c>
      <c r="V18" s="57">
        <f t="shared" si="2"/>
        <v>1.3736271676880698</v>
      </c>
      <c r="W18" s="57">
        <f t="shared" si="2"/>
        <v>1.3928055620290531</v>
      </c>
      <c r="X18" s="57">
        <f t="shared" si="2"/>
        <v>1.4008762086887503</v>
      </c>
      <c r="Y18" s="57">
        <f t="shared" si="2"/>
        <v>1.5735315524556381</v>
      </c>
      <c r="Z18" s="57">
        <f t="shared" si="2"/>
        <v>1.5780942336078976</v>
      </c>
      <c r="AA18" s="57">
        <f t="shared" si="2"/>
        <v>1.6095528774942969</v>
      </c>
      <c r="AB18" s="57" t="str">
        <f t="shared" si="2"/>
        <v/>
      </c>
      <c r="AC18" s="57" t="str">
        <f t="shared" si="2"/>
        <v/>
      </c>
      <c r="AD18" s="57" t="str">
        <f t="shared" si="2"/>
        <v/>
      </c>
      <c r="AE18" s="57" t="str">
        <f t="shared" si="2"/>
        <v/>
      </c>
      <c r="AF18" s="57" t="str">
        <f t="shared" si="2"/>
        <v/>
      </c>
      <c r="AG18" s="57" t="str">
        <f t="shared" si="2"/>
        <v/>
      </c>
      <c r="AH18" s="57" t="str">
        <f t="shared" si="2"/>
        <v/>
      </c>
      <c r="AI18" s="57" t="str">
        <f t="shared" si="2"/>
        <v/>
      </c>
      <c r="AJ18" s="57" t="str">
        <f t="shared" si="2"/>
        <v/>
      </c>
      <c r="AK18" s="57" t="str">
        <f t="shared" si="2"/>
        <v/>
      </c>
    </row>
    <row r="19" spans="1:37" ht="29" x14ac:dyDescent="0.35">
      <c r="B19" t="s">
        <v>773</v>
      </c>
      <c r="C19" s="58" t="s">
        <v>790</v>
      </c>
      <c r="D19" s="58"/>
      <c r="E19" s="57" t="str">
        <f t="shared" ref="E19:AK19" si="3">IF(E4="","",IF(E5="","",IF(E6="","",(E2-E3+E4)/(E5+E6))))</f>
        <v/>
      </c>
      <c r="F19" s="57" t="str">
        <f t="shared" si="3"/>
        <v/>
      </c>
      <c r="G19" s="57" t="str">
        <f t="shared" si="3"/>
        <v/>
      </c>
      <c r="H19" s="57" t="str">
        <f t="shared" si="3"/>
        <v/>
      </c>
      <c r="I19" s="57" t="str">
        <f t="shared" si="3"/>
        <v/>
      </c>
      <c r="J19" s="57" t="str">
        <f t="shared" si="3"/>
        <v/>
      </c>
      <c r="K19" s="57" t="str">
        <f t="shared" si="3"/>
        <v/>
      </c>
      <c r="L19" s="57" t="str">
        <f t="shared" si="3"/>
        <v/>
      </c>
      <c r="M19" s="57" t="str">
        <f t="shared" si="3"/>
        <v/>
      </c>
      <c r="N19" s="57" t="str">
        <f t="shared" si="3"/>
        <v/>
      </c>
      <c r="O19" s="57" t="str">
        <f t="shared" si="3"/>
        <v/>
      </c>
      <c r="P19" s="57" t="str">
        <f t="shared" si="3"/>
        <v/>
      </c>
      <c r="Q19" s="57" t="str">
        <f t="shared" si="3"/>
        <v/>
      </c>
      <c r="R19" s="57" t="str">
        <f t="shared" si="3"/>
        <v/>
      </c>
      <c r="S19" s="57" t="str">
        <f t="shared" si="3"/>
        <v/>
      </c>
      <c r="T19" s="57" t="str">
        <f t="shared" si="3"/>
        <v/>
      </c>
      <c r="U19" s="57" t="str">
        <f t="shared" si="3"/>
        <v/>
      </c>
      <c r="V19" s="57" t="str">
        <f t="shared" si="3"/>
        <v/>
      </c>
      <c r="W19" s="57" t="str">
        <f t="shared" si="3"/>
        <v/>
      </c>
      <c r="X19" s="57" t="str">
        <f t="shared" si="3"/>
        <v/>
      </c>
      <c r="Y19" s="57" t="str">
        <f t="shared" si="3"/>
        <v/>
      </c>
      <c r="Z19" s="57" t="str">
        <f t="shared" si="3"/>
        <v/>
      </c>
      <c r="AA19" s="57" t="str">
        <f t="shared" si="3"/>
        <v/>
      </c>
      <c r="AB19" s="57" t="str">
        <f t="shared" si="3"/>
        <v/>
      </c>
      <c r="AC19" s="57" t="str">
        <f t="shared" si="3"/>
        <v/>
      </c>
      <c r="AD19" s="57" t="str">
        <f t="shared" si="3"/>
        <v/>
      </c>
      <c r="AE19" s="57" t="str">
        <f t="shared" si="3"/>
        <v/>
      </c>
      <c r="AF19" s="57" t="str">
        <f t="shared" si="3"/>
        <v/>
      </c>
      <c r="AG19" s="57" t="str">
        <f t="shared" si="3"/>
        <v/>
      </c>
      <c r="AH19" s="57" t="str">
        <f t="shared" si="3"/>
        <v/>
      </c>
      <c r="AI19" s="57" t="str">
        <f t="shared" si="3"/>
        <v/>
      </c>
      <c r="AJ19" s="57" t="str">
        <f t="shared" si="3"/>
        <v/>
      </c>
      <c r="AK19" s="57" t="str">
        <f t="shared" si="3"/>
        <v/>
      </c>
    </row>
    <row r="20" spans="1:37" ht="29" x14ac:dyDescent="0.35">
      <c r="B20" t="s">
        <v>774</v>
      </c>
      <c r="C20" s="58" t="s">
        <v>775</v>
      </c>
      <c r="D20" s="58"/>
      <c r="E20" s="57">
        <f>IFERROR(IF(E7=0,"",E7/E8), "")</f>
        <v>0.9955326951740916</v>
      </c>
      <c r="F20" s="57" t="str">
        <f t="shared" ref="F20:AK20" si="4">IFERROR(IF(F7=0,"",F7/F8), "")</f>
        <v/>
      </c>
      <c r="G20" s="57" t="str">
        <f t="shared" si="4"/>
        <v/>
      </c>
      <c r="H20" s="57" t="str">
        <f t="shared" si="4"/>
        <v/>
      </c>
      <c r="I20" s="57" t="str">
        <f t="shared" si="4"/>
        <v/>
      </c>
      <c r="J20" s="57">
        <f t="shared" si="4"/>
        <v>1.3083386622753974</v>
      </c>
      <c r="K20" s="57">
        <f t="shared" si="4"/>
        <v>1.3451456148973908</v>
      </c>
      <c r="L20" s="57">
        <f t="shared" si="4"/>
        <v>1.5572164432578353</v>
      </c>
      <c r="M20" s="57" t="str">
        <f t="shared" si="4"/>
        <v/>
      </c>
      <c r="N20" s="57" t="str">
        <f t="shared" si="4"/>
        <v/>
      </c>
      <c r="O20" s="57" t="str">
        <f t="shared" si="4"/>
        <v/>
      </c>
      <c r="P20" s="57" t="str">
        <f t="shared" si="4"/>
        <v/>
      </c>
      <c r="Q20" s="57" t="str">
        <f t="shared" si="4"/>
        <v/>
      </c>
      <c r="R20" s="57" t="str">
        <f t="shared" si="4"/>
        <v/>
      </c>
      <c r="S20" s="57">
        <f t="shared" si="4"/>
        <v>4.9826946438573847</v>
      </c>
      <c r="T20" s="57">
        <f t="shared" si="4"/>
        <v>4.6553636922757082</v>
      </c>
      <c r="U20" s="57">
        <f t="shared" si="4"/>
        <v>2.9993167370180034</v>
      </c>
      <c r="V20" s="57">
        <f t="shared" si="4"/>
        <v>6.9529646270121095</v>
      </c>
      <c r="W20" s="57">
        <f t="shared" si="4"/>
        <v>5.7446835584586848</v>
      </c>
      <c r="X20" s="57">
        <f t="shared" si="4"/>
        <v>6.3610405673010684</v>
      </c>
      <c r="Y20" s="57">
        <f t="shared" si="4"/>
        <v>5.91030664216989</v>
      </c>
      <c r="Z20" s="57">
        <f t="shared" si="4"/>
        <v>6.0387330309043303</v>
      </c>
      <c r="AA20" s="57" t="str">
        <f t="shared" si="4"/>
        <v/>
      </c>
      <c r="AB20" s="57" t="str">
        <f t="shared" si="4"/>
        <v/>
      </c>
      <c r="AC20" s="57" t="str">
        <f t="shared" si="4"/>
        <v/>
      </c>
      <c r="AD20" s="57" t="str">
        <f t="shared" si="4"/>
        <v/>
      </c>
      <c r="AE20" s="57" t="str">
        <f t="shared" si="4"/>
        <v/>
      </c>
      <c r="AF20" s="57" t="str">
        <f t="shared" si="4"/>
        <v/>
      </c>
      <c r="AG20" s="57" t="str">
        <f t="shared" si="4"/>
        <v/>
      </c>
      <c r="AH20" s="57" t="str">
        <f t="shared" si="4"/>
        <v/>
      </c>
      <c r="AI20" s="57" t="str">
        <f t="shared" si="4"/>
        <v/>
      </c>
      <c r="AJ20" s="57" t="str">
        <f t="shared" si="4"/>
        <v/>
      </c>
      <c r="AK20" s="57" t="str">
        <f t="shared" si="4"/>
        <v/>
      </c>
    </row>
    <row r="21" spans="1:37" ht="29" x14ac:dyDescent="0.35">
      <c r="B21" t="s">
        <v>776</v>
      </c>
      <c r="C21" s="58" t="s">
        <v>777</v>
      </c>
      <c r="D21" s="58"/>
      <c r="E21" s="59">
        <f>IFERROR(IF(E9=0,"",IF(E4="","",IF(E9="","",E9/((E3-E4)/365)))),"")</f>
        <v>145.4374437149248</v>
      </c>
      <c r="F21" s="59">
        <f t="shared" ref="F21:AK21" si="5">IFERROR(IF(F9=0,"",IF(F4="","",IF(F9="","",F9/((F3-F4)/365)))),"")</f>
        <v>143.33558123156567</v>
      </c>
      <c r="G21" s="59" t="str">
        <f t="shared" si="5"/>
        <v/>
      </c>
      <c r="H21" s="59" t="str">
        <f t="shared" si="5"/>
        <v/>
      </c>
      <c r="I21" s="59" t="str">
        <f t="shared" si="5"/>
        <v/>
      </c>
      <c r="J21" s="59">
        <f t="shared" si="5"/>
        <v>161.69772387562577</v>
      </c>
      <c r="K21" s="59">
        <f t="shared" si="5"/>
        <v>138.92000571228294</v>
      </c>
      <c r="L21" s="59">
        <f t="shared" si="5"/>
        <v>105.99854050952993</v>
      </c>
      <c r="M21" s="59">
        <f t="shared" si="5"/>
        <v>147.97585293924956</v>
      </c>
      <c r="N21" s="59" t="str">
        <f t="shared" si="5"/>
        <v/>
      </c>
      <c r="O21" s="59" t="str">
        <f t="shared" si="5"/>
        <v/>
      </c>
      <c r="P21" s="59" t="str">
        <f t="shared" si="5"/>
        <v/>
      </c>
      <c r="Q21" s="59" t="str">
        <f t="shared" si="5"/>
        <v/>
      </c>
      <c r="R21" s="59" t="str">
        <f t="shared" si="5"/>
        <v/>
      </c>
      <c r="S21" s="59">
        <f t="shared" si="5"/>
        <v>348.8668767591862</v>
      </c>
      <c r="T21" s="59">
        <f t="shared" si="5"/>
        <v>525.06596157413423</v>
      </c>
      <c r="U21" s="59">
        <f t="shared" si="5"/>
        <v>501.43727069057064</v>
      </c>
      <c r="V21" s="59">
        <f t="shared" si="5"/>
        <v>545.16979002158962</v>
      </c>
      <c r="W21" s="59">
        <f t="shared" si="5"/>
        <v>509.36482948807583</v>
      </c>
      <c r="X21" s="59">
        <f t="shared" si="5"/>
        <v>458.22343858242408</v>
      </c>
      <c r="Y21" s="59">
        <f t="shared" si="5"/>
        <v>467.58631561106984</v>
      </c>
      <c r="Z21" s="59">
        <f t="shared" si="5"/>
        <v>463.6516570426831</v>
      </c>
      <c r="AA21" s="59">
        <f t="shared" si="5"/>
        <v>521.66047110537113</v>
      </c>
      <c r="AB21" s="59" t="str">
        <f t="shared" si="5"/>
        <v/>
      </c>
      <c r="AC21" s="59" t="str">
        <f t="shared" si="5"/>
        <v/>
      </c>
      <c r="AD21" s="59" t="str">
        <f t="shared" si="5"/>
        <v/>
      </c>
      <c r="AE21" s="59" t="str">
        <f t="shared" si="5"/>
        <v/>
      </c>
      <c r="AF21" s="59" t="str">
        <f t="shared" si="5"/>
        <v/>
      </c>
      <c r="AG21" s="59" t="str">
        <f t="shared" si="5"/>
        <v/>
      </c>
      <c r="AH21" s="59" t="str">
        <f t="shared" si="5"/>
        <v/>
      </c>
      <c r="AI21" s="59" t="str">
        <f t="shared" si="5"/>
        <v/>
      </c>
      <c r="AJ21" s="59" t="str">
        <f t="shared" si="5"/>
        <v/>
      </c>
      <c r="AK21" s="59" t="str">
        <f t="shared" si="5"/>
        <v/>
      </c>
    </row>
    <row r="22" spans="1:37" ht="29" x14ac:dyDescent="0.35">
      <c r="B22" t="s">
        <v>778</v>
      </c>
      <c r="C22" s="58" t="s">
        <v>779</v>
      </c>
      <c r="D22" s="58"/>
      <c r="E22" s="60">
        <f>IFERROR(IF(E10="","",E10/E11), "")</f>
        <v>0.20261369320607803</v>
      </c>
      <c r="F22" s="60">
        <f t="shared" ref="F22:AK22" si="6">IFERROR(IF(F10="","",F10/F11), "")</f>
        <v>0.21006660690140377</v>
      </c>
      <c r="G22" s="60" t="str">
        <f t="shared" si="6"/>
        <v/>
      </c>
      <c r="H22" s="60" t="str">
        <f t="shared" si="6"/>
        <v/>
      </c>
      <c r="I22" s="60" t="str">
        <f t="shared" si="6"/>
        <v/>
      </c>
      <c r="J22" s="60">
        <f t="shared" si="6"/>
        <v>0.23785683468357366</v>
      </c>
      <c r="K22" s="60">
        <f t="shared" si="6"/>
        <v>0.24628674750125351</v>
      </c>
      <c r="L22" s="60">
        <f t="shared" si="6"/>
        <v>0.25543182389669866</v>
      </c>
      <c r="M22" s="60">
        <f t="shared" si="6"/>
        <v>0.25619762305866228</v>
      </c>
      <c r="N22" s="60" t="str">
        <f t="shared" si="6"/>
        <v/>
      </c>
      <c r="O22" s="60">
        <f t="shared" si="6"/>
        <v>0.26027435868823728</v>
      </c>
      <c r="P22" s="60">
        <f t="shared" si="6"/>
        <v>0.27117347653745077</v>
      </c>
      <c r="Q22" s="60" t="str">
        <f t="shared" si="6"/>
        <v/>
      </c>
      <c r="R22" s="60" t="str">
        <f t="shared" si="6"/>
        <v/>
      </c>
      <c r="S22" s="60">
        <f t="shared" si="6"/>
        <v>0.29406401084375011</v>
      </c>
      <c r="T22" s="60">
        <f t="shared" si="6"/>
        <v>0.30635808537690007</v>
      </c>
      <c r="U22" s="60">
        <f t="shared" si="6"/>
        <v>0.30229540080963241</v>
      </c>
      <c r="V22" s="60">
        <f t="shared" si="6"/>
        <v>0.308378774985404</v>
      </c>
      <c r="W22" s="60">
        <f t="shared" si="6"/>
        <v>0.31388571465029147</v>
      </c>
      <c r="X22" s="60">
        <f t="shared" si="6"/>
        <v>0.32503574472434021</v>
      </c>
      <c r="Y22" s="60">
        <f t="shared" si="6"/>
        <v>0.33596456196194913</v>
      </c>
      <c r="Z22" s="60">
        <f t="shared" si="6"/>
        <v>0.3448041454690749</v>
      </c>
      <c r="AA22" s="60">
        <f t="shared" si="6"/>
        <v>0.35321595882977941</v>
      </c>
      <c r="AB22" s="60" t="str">
        <f t="shared" si="6"/>
        <v/>
      </c>
      <c r="AC22" s="60" t="str">
        <f t="shared" si="6"/>
        <v/>
      </c>
      <c r="AD22" s="60" t="str">
        <f t="shared" si="6"/>
        <v/>
      </c>
      <c r="AE22" s="60" t="str">
        <f t="shared" si="6"/>
        <v/>
      </c>
      <c r="AF22" s="60" t="str">
        <f t="shared" si="6"/>
        <v/>
      </c>
      <c r="AG22" s="60" t="str">
        <f t="shared" si="6"/>
        <v/>
      </c>
      <c r="AH22" s="60" t="str">
        <f t="shared" si="6"/>
        <v/>
      </c>
      <c r="AI22" s="60" t="str">
        <f t="shared" si="6"/>
        <v/>
      </c>
      <c r="AJ22" s="60" t="str">
        <f t="shared" si="6"/>
        <v/>
      </c>
      <c r="AK22" s="60" t="str">
        <f t="shared" si="6"/>
        <v/>
      </c>
    </row>
    <row r="23" spans="1:37" ht="29" x14ac:dyDescent="0.35">
      <c r="B23" t="s">
        <v>780</v>
      </c>
      <c r="C23" s="56" t="s">
        <v>781</v>
      </c>
      <c r="D23" s="56"/>
      <c r="E23" s="57">
        <f>IFERROR(IF(E12=0,"",IF(E13=0,"",E13/(E12-E13))),"")</f>
        <v>0.86248689275715928</v>
      </c>
      <c r="F23" s="57">
        <f t="shared" ref="F23:AK23" si="7">IFERROR(IF(F12=0,"",IF(F13=0,"",F13/(F12-F13))),"")</f>
        <v>0.97072824319600637</v>
      </c>
      <c r="G23" s="57" t="str">
        <f t="shared" si="7"/>
        <v/>
      </c>
      <c r="H23" s="57" t="str">
        <f t="shared" si="7"/>
        <v/>
      </c>
      <c r="I23" s="57" t="str">
        <f t="shared" si="7"/>
        <v/>
      </c>
      <c r="J23" s="57">
        <f t="shared" si="7"/>
        <v>0.51096545001680727</v>
      </c>
      <c r="K23" s="57">
        <f t="shared" si="7"/>
        <v>0.43865652868201876</v>
      </c>
      <c r="L23" s="57">
        <f t="shared" si="7"/>
        <v>0.5318337259791357</v>
      </c>
      <c r="M23" s="57">
        <f t="shared" si="7"/>
        <v>0.52979204779515221</v>
      </c>
      <c r="N23" s="57" t="str">
        <f t="shared" si="7"/>
        <v/>
      </c>
      <c r="O23" s="57" t="str">
        <f t="shared" si="7"/>
        <v/>
      </c>
      <c r="P23" s="57" t="str">
        <f t="shared" si="7"/>
        <v/>
      </c>
      <c r="Q23" s="57" t="str">
        <f t="shared" si="7"/>
        <v/>
      </c>
      <c r="R23" s="57" t="str">
        <f t="shared" si="7"/>
        <v/>
      </c>
      <c r="S23" s="57">
        <f t="shared" si="7"/>
        <v>0.6042474815705372</v>
      </c>
      <c r="T23" s="57">
        <f t="shared" si="7"/>
        <v>0.56379410895823467</v>
      </c>
      <c r="U23" s="57">
        <f t="shared" si="7"/>
        <v>0.56718571231990422</v>
      </c>
      <c r="V23" s="57">
        <f t="shared" si="7"/>
        <v>0.65491145854175836</v>
      </c>
      <c r="W23" s="57">
        <f t="shared" si="7"/>
        <v>0.66922836886815973</v>
      </c>
      <c r="X23" s="57">
        <f t="shared" si="7"/>
        <v>0.65441972323488362</v>
      </c>
      <c r="Y23" s="57">
        <f t="shared" si="7"/>
        <v>0.61542628064173033</v>
      </c>
      <c r="Z23" s="57">
        <f t="shared" si="7"/>
        <v>0.5694861920057197</v>
      </c>
      <c r="AA23" s="57">
        <f t="shared" si="7"/>
        <v>0.53757147681716799</v>
      </c>
      <c r="AB23" s="57" t="str">
        <f t="shared" si="7"/>
        <v/>
      </c>
      <c r="AC23" s="57" t="str">
        <f t="shared" si="7"/>
        <v/>
      </c>
      <c r="AD23" s="57" t="str">
        <f t="shared" si="7"/>
        <v/>
      </c>
      <c r="AE23" s="57" t="str">
        <f t="shared" si="7"/>
        <v/>
      </c>
      <c r="AF23" s="57" t="str">
        <f t="shared" si="7"/>
        <v/>
      </c>
      <c r="AG23" s="57" t="str">
        <f t="shared" si="7"/>
        <v/>
      </c>
      <c r="AH23" s="57" t="str">
        <f t="shared" si="7"/>
        <v/>
      </c>
      <c r="AI23" s="57" t="str">
        <f t="shared" si="7"/>
        <v/>
      </c>
      <c r="AJ23" s="57" t="str">
        <f t="shared" si="7"/>
        <v/>
      </c>
      <c r="AK23" s="57" t="str">
        <f t="shared" si="7"/>
        <v/>
      </c>
    </row>
    <row r="24" spans="1:37" ht="29" x14ac:dyDescent="0.35">
      <c r="A24" t="s">
        <v>782</v>
      </c>
      <c r="B24" t="s">
        <v>783</v>
      </c>
      <c r="C24" s="58" t="s">
        <v>784</v>
      </c>
      <c r="D24" s="58"/>
      <c r="E24" s="61">
        <f t="shared" ref="E24:AK24" si="8">IFERROR(IF(E10="","",IF(E10=0,"",E10/E4)),"")</f>
        <v>14.507240816176543</v>
      </c>
      <c r="F24" s="61">
        <f t="shared" si="8"/>
        <v>14.890068009126038</v>
      </c>
      <c r="G24" s="61" t="str">
        <f t="shared" si="8"/>
        <v/>
      </c>
      <c r="H24" s="61" t="str">
        <f t="shared" si="8"/>
        <v/>
      </c>
      <c r="I24" s="61" t="str">
        <f t="shared" si="8"/>
        <v/>
      </c>
      <c r="J24" s="61">
        <f t="shared" si="8"/>
        <v>16.067568235628542</v>
      </c>
      <c r="K24" s="61">
        <f t="shared" si="8"/>
        <v>16.517011748906157</v>
      </c>
      <c r="L24" s="61">
        <f t="shared" si="8"/>
        <v>17.078463295486753</v>
      </c>
      <c r="M24" s="61">
        <f t="shared" si="8"/>
        <v>16.970340943761798</v>
      </c>
      <c r="N24" s="61" t="str">
        <f t="shared" si="8"/>
        <v/>
      </c>
      <c r="O24" s="61">
        <f t="shared" si="8"/>
        <v>17.409265914488635</v>
      </c>
      <c r="P24" s="61">
        <f t="shared" si="8"/>
        <v>18.046549906810835</v>
      </c>
      <c r="Q24" s="61" t="str">
        <f t="shared" si="8"/>
        <v/>
      </c>
      <c r="R24" s="61" t="str">
        <f t="shared" si="8"/>
        <v/>
      </c>
      <c r="S24" s="61">
        <f t="shared" si="8"/>
        <v>19.805124461898053</v>
      </c>
      <c r="T24" s="61">
        <f t="shared" si="8"/>
        <v>20.657199706557247</v>
      </c>
      <c r="U24" s="61">
        <f t="shared" si="8"/>
        <v>20.615384424633927</v>
      </c>
      <c r="V24" s="61">
        <f t="shared" si="8"/>
        <v>21.180122136681042</v>
      </c>
      <c r="W24" s="61">
        <f t="shared" si="8"/>
        <v>21.50489748766276</v>
      </c>
      <c r="X24" s="61">
        <f t="shared" si="8"/>
        <v>22.259708343026663</v>
      </c>
      <c r="Y24" s="61">
        <f t="shared" si="8"/>
        <v>23.261366790002494</v>
      </c>
      <c r="Z24" s="61">
        <f t="shared" si="8"/>
        <v>24.156980293001897</v>
      </c>
      <c r="AA24" s="61">
        <f t="shared" si="8"/>
        <v>25.111966655519215</v>
      </c>
      <c r="AB24" s="61" t="str">
        <f t="shared" si="8"/>
        <v/>
      </c>
      <c r="AC24" s="61" t="str">
        <f t="shared" si="8"/>
        <v/>
      </c>
      <c r="AD24" s="61" t="str">
        <f t="shared" si="8"/>
        <v/>
      </c>
      <c r="AE24" s="61" t="str">
        <f t="shared" si="8"/>
        <v/>
      </c>
      <c r="AF24" s="61" t="str">
        <f t="shared" si="8"/>
        <v/>
      </c>
      <c r="AG24" s="61" t="str">
        <f t="shared" si="8"/>
        <v/>
      </c>
      <c r="AH24" s="61" t="str">
        <f t="shared" si="8"/>
        <v/>
      </c>
      <c r="AI24" s="61" t="str">
        <f t="shared" si="8"/>
        <v/>
      </c>
      <c r="AJ24" s="61" t="str">
        <f t="shared" si="8"/>
        <v/>
      </c>
      <c r="AK24" s="61" t="str">
        <f t="shared" si="8"/>
        <v/>
      </c>
    </row>
    <row r="25" spans="1:37" x14ac:dyDescent="0.35">
      <c r="B25" t="s">
        <v>787</v>
      </c>
      <c r="C25" s="56" t="s">
        <v>765</v>
      </c>
      <c r="D25" s="56"/>
      <c r="E25" s="66" t="str">
        <f>IFERROR(IF(E14=0,"",IF(E14&lt;0,"",E14)),"")</f>
        <v/>
      </c>
      <c r="F25" s="66">
        <f t="shared" ref="F25:AK25" si="9">IFERROR(IF(F14=0,"",IF(F14&lt;0,"",F14)),"")</f>
        <v>2972286</v>
      </c>
      <c r="G25" s="66" t="str">
        <f t="shared" si="9"/>
        <v/>
      </c>
      <c r="H25" s="66" t="str">
        <f t="shared" si="9"/>
        <v/>
      </c>
      <c r="I25" s="66" t="str">
        <f t="shared" si="9"/>
        <v/>
      </c>
      <c r="J25" s="66" t="str">
        <f t="shared" si="9"/>
        <v/>
      </c>
      <c r="K25" s="66">
        <f t="shared" si="9"/>
        <v>3050098</v>
      </c>
      <c r="L25" s="66">
        <f t="shared" si="9"/>
        <v>3003857</v>
      </c>
      <c r="M25" s="66">
        <f t="shared" si="9"/>
        <v>5963908</v>
      </c>
      <c r="N25" s="66" t="str">
        <f t="shared" si="9"/>
        <v/>
      </c>
      <c r="O25" s="66" t="str">
        <f t="shared" si="9"/>
        <v/>
      </c>
      <c r="P25" s="66">
        <f t="shared" si="9"/>
        <v>2816654</v>
      </c>
      <c r="Q25" s="66" t="str">
        <f t="shared" si="9"/>
        <v/>
      </c>
      <c r="R25" s="66" t="str">
        <f t="shared" si="9"/>
        <v/>
      </c>
      <c r="S25" s="66"/>
      <c r="T25" s="66">
        <f t="shared" si="9"/>
        <v>2334240</v>
      </c>
      <c r="U25" s="66">
        <f t="shared" si="9"/>
        <v>8123094</v>
      </c>
      <c r="V25" s="66">
        <f t="shared" si="9"/>
        <v>4682667</v>
      </c>
      <c r="W25" s="66">
        <f t="shared" si="9"/>
        <v>4955311</v>
      </c>
      <c r="X25" s="66">
        <f t="shared" si="9"/>
        <v>2872485</v>
      </c>
      <c r="Y25" s="66">
        <f t="shared" si="9"/>
        <v>2761202</v>
      </c>
      <c r="Z25" s="66">
        <f t="shared" si="9"/>
        <v>3381626</v>
      </c>
      <c r="AA25" s="66">
        <f t="shared" si="9"/>
        <v>3570772</v>
      </c>
      <c r="AB25" s="66" t="str">
        <f t="shared" si="9"/>
        <v/>
      </c>
      <c r="AC25" s="66" t="str">
        <f t="shared" si="9"/>
        <v/>
      </c>
      <c r="AD25" s="66" t="str">
        <f t="shared" si="9"/>
        <v/>
      </c>
      <c r="AE25" s="66" t="str">
        <f t="shared" si="9"/>
        <v/>
      </c>
      <c r="AF25" s="66" t="str">
        <f t="shared" si="9"/>
        <v/>
      </c>
      <c r="AG25" s="66"/>
      <c r="AH25" s="66"/>
      <c r="AI25" s="66"/>
      <c r="AJ25" s="66" t="str">
        <f t="shared" si="9"/>
        <v/>
      </c>
      <c r="AK25" s="66" t="str">
        <f t="shared" si="9"/>
        <v/>
      </c>
    </row>
    <row r="26" spans="1:37" ht="29" x14ac:dyDescent="0.35">
      <c r="A26" t="s">
        <v>786</v>
      </c>
      <c r="B26" t="s">
        <v>785</v>
      </c>
      <c r="C26" s="56" t="s">
        <v>791</v>
      </c>
      <c r="D26" s="56"/>
      <c r="E26" s="60" t="str">
        <f>IFERROR(IF(E25/E4=0, "",E25/E4),"")</f>
        <v/>
      </c>
      <c r="F26" s="60">
        <f t="shared" ref="F26:AK26" si="10">IFERROR(IF(F25/F4=0, "",F25/F4),"")</f>
        <v>3.0866173949254327</v>
      </c>
      <c r="G26" s="60" t="str">
        <f t="shared" si="10"/>
        <v/>
      </c>
      <c r="H26" s="60" t="str">
        <f t="shared" si="10"/>
        <v/>
      </c>
      <c r="I26" s="60" t="str">
        <f t="shared" si="10"/>
        <v/>
      </c>
      <c r="J26" s="60" t="str">
        <f t="shared" si="10"/>
        <v/>
      </c>
      <c r="K26" s="60">
        <f t="shared" si="10"/>
        <v>2.6090509775072817</v>
      </c>
      <c r="L26" s="60">
        <f t="shared" si="10"/>
        <v>2.5040905983760982</v>
      </c>
      <c r="M26" s="60">
        <f t="shared" si="10"/>
        <v>4.6537368194760802</v>
      </c>
      <c r="N26" s="60" t="str">
        <f t="shared" si="10"/>
        <v/>
      </c>
      <c r="O26" s="60" t="str">
        <f t="shared" si="10"/>
        <v/>
      </c>
      <c r="P26" s="60">
        <f t="shared" si="10"/>
        <v>1.966154533460843</v>
      </c>
      <c r="Q26" s="60" t="str">
        <f t="shared" si="10"/>
        <v/>
      </c>
      <c r="R26" s="60" t="str">
        <f t="shared" si="10"/>
        <v/>
      </c>
      <c r="S26" s="60" t="str">
        <f t="shared" si="10"/>
        <v/>
      </c>
      <c r="T26" s="60">
        <f t="shared" si="10"/>
        <v>1.5207944324058789</v>
      </c>
      <c r="U26" s="60">
        <f t="shared" si="10"/>
        <v>5.0358287974408888</v>
      </c>
      <c r="V26" s="60">
        <f t="shared" si="10"/>
        <v>2.8451169327178905</v>
      </c>
      <c r="W26" s="60">
        <f t="shared" si="10"/>
        <v>2.9191765787748238</v>
      </c>
      <c r="X26" s="60">
        <f t="shared" si="10"/>
        <v>1.674823639712506</v>
      </c>
      <c r="Y26" s="60">
        <f t="shared" si="10"/>
        <v>1.6132408110134044</v>
      </c>
      <c r="Z26" s="60">
        <f t="shared" si="10"/>
        <v>1.9714728624322924</v>
      </c>
      <c r="AA26" s="60">
        <f t="shared" si="10"/>
        <v>2.0804014947686591</v>
      </c>
      <c r="AB26" s="60" t="str">
        <f t="shared" si="10"/>
        <v/>
      </c>
      <c r="AC26" s="60" t="str">
        <f t="shared" si="10"/>
        <v/>
      </c>
      <c r="AD26" s="60" t="str">
        <f t="shared" si="10"/>
        <v/>
      </c>
      <c r="AE26" s="60" t="str">
        <f t="shared" si="10"/>
        <v/>
      </c>
      <c r="AF26" s="60" t="str">
        <f t="shared" si="10"/>
        <v/>
      </c>
      <c r="AG26" s="60" t="str">
        <f t="shared" si="10"/>
        <v/>
      </c>
      <c r="AH26" s="60" t="str">
        <f t="shared" si="10"/>
        <v/>
      </c>
      <c r="AI26" s="60" t="str">
        <f t="shared" si="10"/>
        <v/>
      </c>
      <c r="AJ26" s="60" t="str">
        <f t="shared" si="10"/>
        <v/>
      </c>
      <c r="AK26" s="60" t="str">
        <f t="shared" si="10"/>
        <v/>
      </c>
    </row>
    <row r="27" spans="1:37" x14ac:dyDescent="0.35">
      <c r="C27" s="62"/>
      <c r="D27" s="62"/>
    </row>
    <row r="28" spans="1:37" ht="29" x14ac:dyDescent="0.35">
      <c r="B28" s="63" t="s">
        <v>788</v>
      </c>
      <c r="C28" s="62"/>
      <c r="D28" s="62"/>
    </row>
    <row r="29" spans="1:37" x14ac:dyDescent="0.35">
      <c r="B29" t="s">
        <v>789</v>
      </c>
      <c r="C29" s="62"/>
      <c r="D29" s="62"/>
    </row>
    <row r="30" spans="1:37" x14ac:dyDescent="0.35">
      <c r="C30" s="62"/>
      <c r="D30" s="62"/>
    </row>
    <row r="31" spans="1:37" x14ac:dyDescent="0.35">
      <c r="C31" s="62"/>
      <c r="D31" s="62"/>
    </row>
    <row r="32" spans="1:37" x14ac:dyDescent="0.35">
      <c r="C32" s="64"/>
      <c r="D32" s="64"/>
    </row>
    <row r="33" spans="3:4" x14ac:dyDescent="0.35">
      <c r="C33" s="64"/>
      <c r="D33" s="64"/>
    </row>
    <row r="34" spans="3:4" x14ac:dyDescent="0.35">
      <c r="C34" s="64"/>
      <c r="D34" s="64"/>
    </row>
    <row r="35" spans="3:4" x14ac:dyDescent="0.35">
      <c r="C35" s="64"/>
      <c r="D35" s="64"/>
    </row>
    <row r="36" spans="3:4" x14ac:dyDescent="0.35">
      <c r="C36" s="64"/>
      <c r="D36" s="64"/>
    </row>
    <row r="37" spans="3:4" x14ac:dyDescent="0.35">
      <c r="C37" s="64"/>
      <c r="D37" s="64"/>
    </row>
    <row r="38" spans="3:4" x14ac:dyDescent="0.35">
      <c r="C38" s="64"/>
      <c r="D38" s="64"/>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K88"/>
  <sheetViews>
    <sheetView workbookViewId="0">
      <selection activeCell="G2" sqref="G2"/>
    </sheetView>
  </sheetViews>
  <sheetFormatPr defaultColWidth="8.81640625" defaultRowHeight="14.5" x14ac:dyDescent="0.35"/>
  <cols>
    <col min="1" max="1" width="10.1796875" style="1" bestFit="1" customWidth="1"/>
    <col min="2" max="2" width="20.26953125" style="1" customWidth="1"/>
    <col min="3" max="4" width="8.81640625" style="1"/>
    <col min="5" max="5" width="12.7265625" style="20" customWidth="1"/>
    <col min="6" max="6" width="15" style="15" customWidth="1"/>
    <col min="7" max="7" width="14.7265625" style="29" customWidth="1"/>
    <col min="8" max="8" width="27.453125" style="1" customWidth="1"/>
    <col min="9" max="16384" width="8.81640625" style="1"/>
  </cols>
  <sheetData>
    <row r="1" spans="1:8" x14ac:dyDescent="0.35">
      <c r="A1" s="5" t="s">
        <v>1</v>
      </c>
      <c r="B1" s="5" t="s">
        <v>14</v>
      </c>
      <c r="C1" s="5" t="s">
        <v>15</v>
      </c>
      <c r="D1" s="5" t="s">
        <v>135</v>
      </c>
      <c r="E1" s="22" t="s">
        <v>679</v>
      </c>
      <c r="F1" s="16" t="s">
        <v>680</v>
      </c>
      <c r="G1" s="28" t="s">
        <v>681</v>
      </c>
      <c r="H1" s="5" t="s">
        <v>31</v>
      </c>
    </row>
    <row r="2" spans="1:8" x14ac:dyDescent="0.35">
      <c r="A2" s="1" t="s">
        <v>32</v>
      </c>
      <c r="B2" s="1" t="s">
        <v>33</v>
      </c>
      <c r="C2" s="7">
        <v>1992</v>
      </c>
      <c r="D2" s="1">
        <v>1975</v>
      </c>
      <c r="E2" s="20">
        <v>2036006</v>
      </c>
      <c r="F2" s="15">
        <f>INT(4027/2)</f>
        <v>2013</v>
      </c>
      <c r="G2" s="29">
        <f>100-(F2/E2*100)</f>
        <v>99.901129957377336</v>
      </c>
      <c r="H2" s="1" t="s">
        <v>682</v>
      </c>
    </row>
    <row r="3" spans="1:8" x14ac:dyDescent="0.35">
      <c r="A3" s="1" t="s">
        <v>32</v>
      </c>
      <c r="B3" s="1" t="s">
        <v>33</v>
      </c>
      <c r="C3" s="7">
        <v>1992</v>
      </c>
      <c r="D3" s="1">
        <v>1976</v>
      </c>
      <c r="E3" s="20">
        <v>2056425</v>
      </c>
      <c r="F3" s="15">
        <v>2012</v>
      </c>
      <c r="G3" s="29">
        <f t="shared" ref="G3:G13" si="0">100-(F3/E3*100)</f>
        <v>99.902160302466655</v>
      </c>
      <c r="H3" s="1" t="s">
        <v>682</v>
      </c>
    </row>
    <row r="4" spans="1:8" x14ac:dyDescent="0.35">
      <c r="A4" s="1" t="s">
        <v>32</v>
      </c>
      <c r="B4" s="1" t="s">
        <v>33</v>
      </c>
      <c r="C4" s="7">
        <v>1992</v>
      </c>
      <c r="D4" s="1">
        <v>1977</v>
      </c>
      <c r="E4" s="20">
        <v>2037810</v>
      </c>
      <c r="F4" s="15">
        <f>8034/2</f>
        <v>4017</v>
      </c>
      <c r="G4" s="29">
        <f t="shared" si="0"/>
        <v>99.802876617545309</v>
      </c>
      <c r="H4" s="1" t="s">
        <v>682</v>
      </c>
    </row>
    <row r="5" spans="1:8" x14ac:dyDescent="0.35">
      <c r="A5" s="1" t="s">
        <v>32</v>
      </c>
      <c r="B5" s="1" t="s">
        <v>33</v>
      </c>
      <c r="C5" s="7">
        <v>1992</v>
      </c>
      <c r="D5" s="1">
        <v>1978</v>
      </c>
      <c r="E5" s="20">
        <v>2315546</v>
      </c>
      <c r="F5" s="15">
        <f>8034/2</f>
        <v>4017</v>
      </c>
      <c r="G5" s="29">
        <f t="shared" si="0"/>
        <v>99.826520397349043</v>
      </c>
      <c r="H5" s="1" t="s">
        <v>682</v>
      </c>
    </row>
    <row r="6" spans="1:8" x14ac:dyDescent="0.35">
      <c r="A6" s="1" t="s">
        <v>32</v>
      </c>
      <c r="B6" s="1" t="s">
        <v>33</v>
      </c>
      <c r="C6" s="7">
        <v>1992</v>
      </c>
      <c r="D6" s="1">
        <v>1979</v>
      </c>
      <c r="E6" s="20">
        <v>2575573</v>
      </c>
      <c r="F6" s="15">
        <f>9766/2</f>
        <v>4883</v>
      </c>
      <c r="G6" s="29">
        <f t="shared" si="0"/>
        <v>99.810411120166265</v>
      </c>
      <c r="H6" s="1" t="s">
        <v>682</v>
      </c>
    </row>
    <row r="7" spans="1:8" x14ac:dyDescent="0.35">
      <c r="A7" s="1" t="s">
        <v>32</v>
      </c>
      <c r="B7" s="1" t="s">
        <v>33</v>
      </c>
      <c r="C7" s="7">
        <v>1992</v>
      </c>
      <c r="D7" s="1">
        <v>1980</v>
      </c>
      <c r="E7" s="20">
        <v>3104925</v>
      </c>
      <c r="F7" s="15">
        <f>9766/2</f>
        <v>4883</v>
      </c>
      <c r="G7" s="29">
        <f t="shared" si="0"/>
        <v>99.842733721426441</v>
      </c>
      <c r="H7" s="1" t="s">
        <v>682</v>
      </c>
    </row>
    <row r="8" spans="1:8" x14ac:dyDescent="0.35">
      <c r="A8" s="1" t="s">
        <v>32</v>
      </c>
      <c r="B8" s="1" t="s">
        <v>33</v>
      </c>
      <c r="C8" s="7">
        <v>1992</v>
      </c>
      <c r="D8" s="1">
        <v>1981</v>
      </c>
      <c r="E8" s="20">
        <v>3195816</v>
      </c>
      <c r="F8" s="15">
        <f>67362/2</f>
        <v>33681</v>
      </c>
      <c r="G8" s="29">
        <f t="shared" si="0"/>
        <v>98.94609076367351</v>
      </c>
      <c r="H8" s="1" t="s">
        <v>682</v>
      </c>
    </row>
    <row r="9" spans="1:8" x14ac:dyDescent="0.35">
      <c r="A9" s="1" t="s">
        <v>32</v>
      </c>
      <c r="B9" s="1" t="s">
        <v>33</v>
      </c>
      <c r="C9" s="7">
        <v>1992</v>
      </c>
      <c r="D9" s="1">
        <v>1982</v>
      </c>
      <c r="E9" s="20">
        <v>3394903</v>
      </c>
      <c r="F9" s="15">
        <f>67362/2</f>
        <v>33681</v>
      </c>
      <c r="G9" s="29">
        <f t="shared" si="0"/>
        <v>99.007895070934282</v>
      </c>
      <c r="H9" s="1" t="s">
        <v>682</v>
      </c>
    </row>
    <row r="10" spans="1:8" x14ac:dyDescent="0.35">
      <c r="A10" s="1" t="s">
        <v>32</v>
      </c>
      <c r="B10" s="1" t="s">
        <v>33</v>
      </c>
      <c r="C10" s="7">
        <v>1992</v>
      </c>
      <c r="D10" s="1">
        <v>1983</v>
      </c>
      <c r="E10" s="20">
        <v>3692402</v>
      </c>
      <c r="F10" s="15">
        <f>20386/2</f>
        <v>10193</v>
      </c>
      <c r="G10" s="29">
        <f t="shared" si="0"/>
        <v>99.723946634196381</v>
      </c>
      <c r="H10" s="1" t="s">
        <v>682</v>
      </c>
    </row>
    <row r="11" spans="1:8" x14ac:dyDescent="0.35">
      <c r="A11" s="1" t="s">
        <v>32</v>
      </c>
      <c r="B11" s="1" t="s">
        <v>33</v>
      </c>
      <c r="C11" s="7">
        <v>1992</v>
      </c>
      <c r="D11" s="1">
        <v>1984</v>
      </c>
      <c r="E11" s="20">
        <v>4141367</v>
      </c>
      <c r="F11" s="15">
        <f>20388/2</f>
        <v>10194</v>
      </c>
      <c r="G11" s="29">
        <f t="shared" si="0"/>
        <v>99.753849393207602</v>
      </c>
      <c r="H11" s="1" t="s">
        <v>682</v>
      </c>
    </row>
    <row r="12" spans="1:8" x14ac:dyDescent="0.35">
      <c r="A12" s="1" t="s">
        <v>32</v>
      </c>
      <c r="B12" s="1" t="s">
        <v>33</v>
      </c>
      <c r="C12" s="7">
        <v>1992</v>
      </c>
      <c r="D12" s="1">
        <v>1985</v>
      </c>
      <c r="E12" s="20">
        <v>4088913</v>
      </c>
      <c r="F12" s="15">
        <f>17282/2</f>
        <v>8641</v>
      </c>
      <c r="G12" s="29">
        <f t="shared" si="0"/>
        <v>99.788672441795654</v>
      </c>
      <c r="H12" s="1" t="s">
        <v>682</v>
      </c>
    </row>
    <row r="13" spans="1:8" x14ac:dyDescent="0.35">
      <c r="A13" s="1" t="s">
        <v>32</v>
      </c>
      <c r="B13" s="1" t="s">
        <v>33</v>
      </c>
      <c r="C13" s="7">
        <v>1992</v>
      </c>
      <c r="D13" s="1">
        <v>1986</v>
      </c>
      <c r="E13" s="20">
        <v>4293538</v>
      </c>
      <c r="F13" s="15">
        <f>17282/2</f>
        <v>8641</v>
      </c>
      <c r="G13" s="29">
        <f t="shared" si="0"/>
        <v>99.798744066082563</v>
      </c>
      <c r="H13" s="1" t="s">
        <v>682</v>
      </c>
    </row>
    <row r="14" spans="1:8" x14ac:dyDescent="0.35">
      <c r="A14" s="1" t="s">
        <v>32</v>
      </c>
      <c r="B14" s="1" t="s">
        <v>33</v>
      </c>
      <c r="C14" s="7">
        <v>1992</v>
      </c>
      <c r="D14" s="1">
        <v>1987</v>
      </c>
      <c r="E14" s="20">
        <v>4795528</v>
      </c>
      <c r="F14" s="15">
        <v>11008</v>
      </c>
      <c r="G14" s="29">
        <v>99.77</v>
      </c>
    </row>
    <row r="15" spans="1:8" x14ac:dyDescent="0.35">
      <c r="A15" s="1" t="s">
        <v>32</v>
      </c>
      <c r="B15" s="1" t="s">
        <v>33</v>
      </c>
      <c r="C15" s="7">
        <v>1992</v>
      </c>
      <c r="D15" s="1">
        <v>1988</v>
      </c>
      <c r="E15" s="20">
        <v>5160366</v>
      </c>
      <c r="F15" s="15">
        <v>11867</v>
      </c>
      <c r="G15" s="29">
        <v>99.77</v>
      </c>
    </row>
    <row r="16" spans="1:8" x14ac:dyDescent="0.35">
      <c r="A16" s="1" t="s">
        <v>32</v>
      </c>
      <c r="B16" s="1" t="s">
        <v>33</v>
      </c>
      <c r="C16" s="7">
        <v>1992</v>
      </c>
      <c r="D16" s="1">
        <v>1989</v>
      </c>
      <c r="E16" s="20">
        <v>5086813</v>
      </c>
      <c r="F16" s="15">
        <v>15263</v>
      </c>
      <c r="G16" s="29">
        <v>99.7</v>
      </c>
    </row>
    <row r="17" spans="1:8" x14ac:dyDescent="0.35">
      <c r="A17" s="1" t="s">
        <v>32</v>
      </c>
      <c r="B17" s="1" t="s">
        <v>33</v>
      </c>
      <c r="C17" s="7">
        <v>1992</v>
      </c>
      <c r="D17" s="1">
        <v>1990</v>
      </c>
      <c r="E17" s="20">
        <v>5912422</v>
      </c>
      <c r="F17" s="15">
        <v>19801</v>
      </c>
      <c r="G17" s="29">
        <v>99.67</v>
      </c>
    </row>
    <row r="18" spans="1:8" x14ac:dyDescent="0.35">
      <c r="A18" s="1" t="s">
        <v>32</v>
      </c>
      <c r="B18" s="1" t="s">
        <v>33</v>
      </c>
      <c r="C18" s="7">
        <v>1998</v>
      </c>
      <c r="D18" s="1">
        <v>1987</v>
      </c>
      <c r="E18" s="20">
        <v>4795528</v>
      </c>
      <c r="F18" s="15">
        <v>11008</v>
      </c>
      <c r="G18" s="29">
        <v>99.77</v>
      </c>
      <c r="H18" s="1" t="s">
        <v>683</v>
      </c>
    </row>
    <row r="19" spans="1:8" x14ac:dyDescent="0.35">
      <c r="A19" s="1" t="s">
        <v>32</v>
      </c>
      <c r="B19" s="1" t="s">
        <v>33</v>
      </c>
      <c r="C19" s="7">
        <v>1998</v>
      </c>
      <c r="D19" s="1">
        <v>1988</v>
      </c>
      <c r="E19" s="20">
        <v>5160366</v>
      </c>
      <c r="F19" s="15">
        <v>11867</v>
      </c>
      <c r="G19" s="29">
        <v>99.77</v>
      </c>
    </row>
    <row r="20" spans="1:8" x14ac:dyDescent="0.35">
      <c r="A20" s="1" t="s">
        <v>32</v>
      </c>
      <c r="B20" s="1" t="s">
        <v>33</v>
      </c>
      <c r="C20" s="7">
        <v>1998</v>
      </c>
      <c r="D20" s="1">
        <v>1989</v>
      </c>
      <c r="E20" s="20">
        <v>5086813</v>
      </c>
      <c r="F20" s="15">
        <v>15263</v>
      </c>
      <c r="G20" s="29">
        <v>99.7</v>
      </c>
    </row>
    <row r="21" spans="1:8" x14ac:dyDescent="0.35">
      <c r="A21" s="1" t="s">
        <v>32</v>
      </c>
      <c r="B21" s="1" t="s">
        <v>33</v>
      </c>
      <c r="C21" s="7">
        <v>1998</v>
      </c>
      <c r="D21" s="1">
        <v>1990</v>
      </c>
      <c r="E21" s="20">
        <v>5912422</v>
      </c>
      <c r="F21" s="15">
        <v>19801</v>
      </c>
      <c r="G21" s="29">
        <v>99.67</v>
      </c>
    </row>
    <row r="22" spans="1:8" x14ac:dyDescent="0.35">
      <c r="A22" s="1" t="s">
        <v>32</v>
      </c>
      <c r="B22" s="1" t="s">
        <v>33</v>
      </c>
      <c r="C22" s="7">
        <v>1998</v>
      </c>
      <c r="D22" s="1">
        <v>1991</v>
      </c>
      <c r="E22" s="20">
        <v>7529699</v>
      </c>
      <c r="F22" s="15">
        <v>36260</v>
      </c>
      <c r="G22" s="29">
        <v>99.52</v>
      </c>
    </row>
    <row r="23" spans="1:8" x14ac:dyDescent="0.35">
      <c r="A23" s="1" t="s">
        <v>32</v>
      </c>
      <c r="B23" s="1" t="s">
        <v>33</v>
      </c>
      <c r="C23" s="7">
        <v>1998</v>
      </c>
      <c r="D23" s="1">
        <v>1992</v>
      </c>
      <c r="E23" s="20">
        <v>7362343</v>
      </c>
      <c r="F23" s="15">
        <v>42953</v>
      </c>
      <c r="G23" s="29">
        <v>99.41</v>
      </c>
    </row>
    <row r="24" spans="1:8" x14ac:dyDescent="0.35">
      <c r="A24" s="1" t="s">
        <v>32</v>
      </c>
      <c r="B24" s="1" t="s">
        <v>33</v>
      </c>
      <c r="C24" s="7">
        <v>1998</v>
      </c>
      <c r="D24" s="1">
        <v>1993</v>
      </c>
      <c r="E24" s="20">
        <v>7453208</v>
      </c>
      <c r="F24" s="15">
        <v>31037</v>
      </c>
      <c r="G24" s="29">
        <v>99.58</v>
      </c>
    </row>
    <row r="25" spans="1:8" x14ac:dyDescent="0.35">
      <c r="A25" s="1" t="s">
        <v>32</v>
      </c>
      <c r="B25" s="1" t="s">
        <v>33</v>
      </c>
      <c r="C25" s="7">
        <v>1998</v>
      </c>
      <c r="D25" s="1">
        <v>1994</v>
      </c>
      <c r="E25" s="20">
        <v>7513496</v>
      </c>
      <c r="F25" s="15">
        <v>26202</v>
      </c>
      <c r="G25" s="29">
        <v>99.65</v>
      </c>
    </row>
    <row r="26" spans="1:8" x14ac:dyDescent="0.35">
      <c r="A26" s="1" t="s">
        <v>32</v>
      </c>
      <c r="B26" s="1" t="s">
        <v>33</v>
      </c>
      <c r="C26" s="7">
        <v>1998</v>
      </c>
      <c r="D26" s="1">
        <v>1995</v>
      </c>
      <c r="E26" s="20">
        <v>7638131</v>
      </c>
      <c r="F26" s="15">
        <v>26237</v>
      </c>
      <c r="G26" s="29">
        <v>99.66</v>
      </c>
    </row>
    <row r="27" spans="1:8" x14ac:dyDescent="0.35">
      <c r="A27" s="1" t="s">
        <v>32</v>
      </c>
      <c r="B27" s="1" t="s">
        <v>33</v>
      </c>
      <c r="C27" s="7">
        <v>1998</v>
      </c>
      <c r="D27" s="1">
        <v>1996</v>
      </c>
      <c r="E27" s="20">
        <v>7511667</v>
      </c>
      <c r="F27" s="15">
        <v>35349</v>
      </c>
      <c r="G27" s="29">
        <v>99.53</v>
      </c>
    </row>
    <row r="28" spans="1:8" x14ac:dyDescent="0.35">
      <c r="A28" s="1" t="s">
        <v>32</v>
      </c>
      <c r="B28" s="1" t="s">
        <v>33</v>
      </c>
      <c r="C28" s="7">
        <v>2002</v>
      </c>
      <c r="D28" s="1">
        <v>1987</v>
      </c>
      <c r="E28" s="20">
        <v>4795528</v>
      </c>
      <c r="F28" s="15">
        <v>11008</v>
      </c>
      <c r="G28" s="29">
        <v>99.77</v>
      </c>
    </row>
    <row r="29" spans="1:8" x14ac:dyDescent="0.35">
      <c r="A29" s="1" t="s">
        <v>32</v>
      </c>
      <c r="B29" s="1" t="s">
        <v>33</v>
      </c>
      <c r="C29" s="7">
        <v>2002</v>
      </c>
      <c r="D29" s="1">
        <v>1988</v>
      </c>
      <c r="E29" s="20">
        <v>5160366</v>
      </c>
      <c r="F29" s="15">
        <v>11867</v>
      </c>
      <c r="G29" s="29">
        <v>99.77</v>
      </c>
    </row>
    <row r="30" spans="1:8" x14ac:dyDescent="0.35">
      <c r="A30" s="1" t="s">
        <v>32</v>
      </c>
      <c r="B30" s="1" t="s">
        <v>33</v>
      </c>
      <c r="C30" s="7">
        <v>2002</v>
      </c>
      <c r="D30" s="1">
        <v>1989</v>
      </c>
      <c r="E30" s="20">
        <v>5086813</v>
      </c>
      <c r="F30" s="15">
        <v>15263</v>
      </c>
      <c r="G30" s="29">
        <v>99.7</v>
      </c>
    </row>
    <row r="31" spans="1:8" x14ac:dyDescent="0.35">
      <c r="A31" s="1" t="s">
        <v>32</v>
      </c>
      <c r="B31" s="1" t="s">
        <v>33</v>
      </c>
      <c r="C31" s="7">
        <v>2002</v>
      </c>
      <c r="D31" s="1">
        <v>1990</v>
      </c>
      <c r="E31" s="20">
        <v>5912422</v>
      </c>
      <c r="F31" s="15">
        <v>19801</v>
      </c>
      <c r="G31" s="29">
        <v>99.67</v>
      </c>
    </row>
    <row r="32" spans="1:8" x14ac:dyDescent="0.35">
      <c r="A32" s="1" t="s">
        <v>32</v>
      </c>
      <c r="B32" s="1" t="s">
        <v>33</v>
      </c>
      <c r="C32" s="7">
        <v>2002</v>
      </c>
      <c r="D32" s="1">
        <v>1991</v>
      </c>
      <c r="E32" s="20">
        <v>7529699</v>
      </c>
      <c r="F32" s="15">
        <v>36260</v>
      </c>
      <c r="G32" s="29">
        <v>99.52</v>
      </c>
    </row>
    <row r="33" spans="1:8" x14ac:dyDescent="0.35">
      <c r="A33" s="1" t="s">
        <v>32</v>
      </c>
      <c r="B33" s="1" t="s">
        <v>33</v>
      </c>
      <c r="C33" s="7">
        <v>2002</v>
      </c>
      <c r="D33" s="1">
        <v>1992</v>
      </c>
      <c r="E33" s="20">
        <v>7362343</v>
      </c>
      <c r="F33" s="15">
        <v>42953</v>
      </c>
      <c r="G33" s="29">
        <v>99.41</v>
      </c>
    </row>
    <row r="34" spans="1:8" x14ac:dyDescent="0.35">
      <c r="A34" s="1" t="s">
        <v>32</v>
      </c>
      <c r="B34" s="1" t="s">
        <v>33</v>
      </c>
      <c r="C34" s="7">
        <v>2002</v>
      </c>
      <c r="D34" s="1">
        <v>1993</v>
      </c>
      <c r="E34" s="20">
        <v>7453208</v>
      </c>
      <c r="F34" s="15">
        <v>31037</v>
      </c>
      <c r="G34" s="29">
        <v>99.58</v>
      </c>
    </row>
    <row r="35" spans="1:8" x14ac:dyDescent="0.35">
      <c r="A35" s="1" t="s">
        <v>32</v>
      </c>
      <c r="B35" s="1" t="s">
        <v>33</v>
      </c>
      <c r="C35" s="7">
        <v>2002</v>
      </c>
      <c r="D35" s="1">
        <v>1994</v>
      </c>
      <c r="E35" s="20">
        <v>7513496</v>
      </c>
      <c r="F35" s="15">
        <v>26202</v>
      </c>
      <c r="G35" s="29">
        <v>99.65</v>
      </c>
    </row>
    <row r="36" spans="1:8" x14ac:dyDescent="0.35">
      <c r="A36" s="1" t="s">
        <v>32</v>
      </c>
      <c r="B36" s="1" t="s">
        <v>33</v>
      </c>
      <c r="C36" s="7">
        <v>2002</v>
      </c>
      <c r="D36" s="1">
        <v>1995</v>
      </c>
      <c r="E36" s="20">
        <v>7638131</v>
      </c>
      <c r="F36" s="15">
        <v>26237</v>
      </c>
      <c r="G36" s="29">
        <v>99.66</v>
      </c>
    </row>
    <row r="37" spans="1:8" x14ac:dyDescent="0.35">
      <c r="A37" s="1" t="s">
        <v>32</v>
      </c>
      <c r="B37" s="1" t="s">
        <v>33</v>
      </c>
      <c r="C37" s="7">
        <v>2002</v>
      </c>
      <c r="D37" s="1">
        <v>1996</v>
      </c>
      <c r="E37" s="20">
        <v>7511667</v>
      </c>
      <c r="F37" s="15">
        <v>35349</v>
      </c>
      <c r="G37" s="29">
        <v>99.53</v>
      </c>
    </row>
    <row r="38" spans="1:8" x14ac:dyDescent="0.35">
      <c r="A38" s="1" t="s">
        <v>32</v>
      </c>
      <c r="B38" s="1" t="s">
        <v>33</v>
      </c>
      <c r="C38" s="7">
        <v>2002</v>
      </c>
      <c r="D38" s="1">
        <v>1997</v>
      </c>
      <c r="E38" s="20">
        <v>7630244</v>
      </c>
      <c r="F38" s="15">
        <v>33016</v>
      </c>
      <c r="G38" s="29">
        <v>99.57</v>
      </c>
    </row>
    <row r="39" spans="1:8" x14ac:dyDescent="0.35">
      <c r="A39" s="1" t="s">
        <v>32</v>
      </c>
      <c r="B39" s="1" t="s">
        <v>33</v>
      </c>
      <c r="C39" s="7">
        <v>2002</v>
      </c>
      <c r="D39" s="1">
        <v>1998</v>
      </c>
      <c r="E39" s="20">
        <v>8448881</v>
      </c>
      <c r="F39" s="15">
        <v>29704</v>
      </c>
      <c r="G39" s="29">
        <v>99.65</v>
      </c>
    </row>
    <row r="40" spans="1:8" x14ac:dyDescent="0.35">
      <c r="A40" s="1" t="s">
        <v>32</v>
      </c>
      <c r="B40" s="1" t="s">
        <v>33</v>
      </c>
      <c r="C40" s="7">
        <v>2002</v>
      </c>
      <c r="D40" s="1">
        <v>1999</v>
      </c>
      <c r="E40" s="20">
        <v>8309894</v>
      </c>
      <c r="F40" s="15">
        <v>13635</v>
      </c>
      <c r="G40" s="29">
        <v>99.84</v>
      </c>
    </row>
    <row r="41" spans="1:8" x14ac:dyDescent="0.35">
      <c r="A41" s="1" t="s">
        <v>32</v>
      </c>
      <c r="B41" s="1" t="s">
        <v>33</v>
      </c>
      <c r="C41" s="7">
        <v>2002</v>
      </c>
      <c r="D41" s="1">
        <v>2000</v>
      </c>
      <c r="E41" s="20">
        <v>7971776</v>
      </c>
      <c r="F41" s="15">
        <v>29772</v>
      </c>
      <c r="G41" s="29">
        <v>99.63</v>
      </c>
    </row>
    <row r="42" spans="1:8" x14ac:dyDescent="0.35">
      <c r="A42" s="1" t="s">
        <v>32</v>
      </c>
      <c r="B42" s="1" t="s">
        <v>33</v>
      </c>
      <c r="C42" s="7">
        <v>2002</v>
      </c>
      <c r="D42" s="1">
        <v>2001</v>
      </c>
      <c r="E42" s="20">
        <v>8019181</v>
      </c>
      <c r="F42" s="15">
        <v>28869</v>
      </c>
      <c r="G42" s="29">
        <v>99.64</v>
      </c>
    </row>
    <row r="43" spans="1:8" x14ac:dyDescent="0.35">
      <c r="A43" s="1" t="s">
        <v>32</v>
      </c>
      <c r="B43" s="1" t="s">
        <v>33</v>
      </c>
      <c r="C43" s="7">
        <v>2005</v>
      </c>
      <c r="D43" s="1">
        <v>1987</v>
      </c>
      <c r="E43" s="20">
        <v>4795528</v>
      </c>
      <c r="F43" s="15">
        <v>11008</v>
      </c>
      <c r="G43" s="29">
        <v>99.77</v>
      </c>
      <c r="H43" s="1" t="s">
        <v>684</v>
      </c>
    </row>
    <row r="44" spans="1:8" x14ac:dyDescent="0.35">
      <c r="A44" s="1" t="s">
        <v>32</v>
      </c>
      <c r="B44" s="1" t="s">
        <v>33</v>
      </c>
      <c r="C44" s="7">
        <v>2005</v>
      </c>
      <c r="D44" s="1">
        <v>1988</v>
      </c>
      <c r="E44" s="20">
        <v>5160366</v>
      </c>
      <c r="F44" s="15">
        <v>11867</v>
      </c>
      <c r="G44" s="29">
        <v>99.77</v>
      </c>
    </row>
    <row r="45" spans="1:8" x14ac:dyDescent="0.35">
      <c r="A45" s="1" t="s">
        <v>32</v>
      </c>
      <c r="B45" s="1" t="s">
        <v>33</v>
      </c>
      <c r="C45" s="7">
        <v>2005</v>
      </c>
      <c r="D45" s="1">
        <v>1989</v>
      </c>
      <c r="E45" s="20">
        <v>5086813</v>
      </c>
      <c r="F45" s="15">
        <v>15263</v>
      </c>
      <c r="G45" s="29">
        <v>99.7</v>
      </c>
    </row>
    <row r="46" spans="1:8" x14ac:dyDescent="0.35">
      <c r="A46" s="1" t="s">
        <v>32</v>
      </c>
      <c r="B46" s="1" t="s">
        <v>33</v>
      </c>
      <c r="C46" s="7">
        <v>2005</v>
      </c>
      <c r="D46" s="1">
        <v>1990</v>
      </c>
      <c r="E46" s="20">
        <v>5912422</v>
      </c>
      <c r="F46" s="15">
        <v>19801</v>
      </c>
      <c r="G46" s="29">
        <v>99.67</v>
      </c>
    </row>
    <row r="47" spans="1:8" x14ac:dyDescent="0.35">
      <c r="A47" s="1" t="s">
        <v>32</v>
      </c>
      <c r="B47" s="1" t="s">
        <v>33</v>
      </c>
      <c r="C47" s="7">
        <v>2005</v>
      </c>
      <c r="D47" s="1">
        <v>1991</v>
      </c>
      <c r="E47" s="20">
        <v>7529699</v>
      </c>
      <c r="F47" s="15">
        <v>36260</v>
      </c>
      <c r="G47" s="29">
        <v>99.52</v>
      </c>
    </row>
    <row r="48" spans="1:8" x14ac:dyDescent="0.35">
      <c r="A48" s="1" t="s">
        <v>32</v>
      </c>
      <c r="B48" s="1" t="s">
        <v>33</v>
      </c>
      <c r="C48" s="7">
        <v>2005</v>
      </c>
      <c r="D48" s="1">
        <v>1992</v>
      </c>
      <c r="E48" s="20">
        <v>7362343</v>
      </c>
      <c r="F48" s="15">
        <v>42953</v>
      </c>
      <c r="G48" s="29">
        <v>99.41</v>
      </c>
    </row>
    <row r="49" spans="1:7" x14ac:dyDescent="0.35">
      <c r="A49" s="1" t="s">
        <v>32</v>
      </c>
      <c r="B49" s="1" t="s">
        <v>33</v>
      </c>
      <c r="C49" s="7">
        <v>2005</v>
      </c>
      <c r="D49" s="1">
        <v>1993</v>
      </c>
      <c r="E49" s="20">
        <v>7453208</v>
      </c>
      <c r="F49" s="15">
        <v>31037</v>
      </c>
      <c r="G49" s="29">
        <v>99.58</v>
      </c>
    </row>
    <row r="50" spans="1:7" x14ac:dyDescent="0.35">
      <c r="A50" s="1" t="s">
        <v>32</v>
      </c>
      <c r="B50" s="1" t="s">
        <v>33</v>
      </c>
      <c r="C50" s="7">
        <v>2005</v>
      </c>
      <c r="D50" s="1">
        <v>1994</v>
      </c>
      <c r="E50" s="20">
        <v>7513496</v>
      </c>
      <c r="F50" s="15">
        <v>26202</v>
      </c>
      <c r="G50" s="29">
        <v>99.65</v>
      </c>
    </row>
    <row r="51" spans="1:7" x14ac:dyDescent="0.35">
      <c r="A51" s="1" t="s">
        <v>32</v>
      </c>
      <c r="B51" s="1" t="s">
        <v>33</v>
      </c>
      <c r="C51" s="7">
        <v>2005</v>
      </c>
      <c r="D51" s="1">
        <v>1995</v>
      </c>
      <c r="E51" s="20">
        <v>7638131</v>
      </c>
      <c r="F51" s="15">
        <v>26237</v>
      </c>
      <c r="G51" s="29">
        <v>99.66</v>
      </c>
    </row>
    <row r="52" spans="1:7" x14ac:dyDescent="0.35">
      <c r="A52" s="1" t="s">
        <v>32</v>
      </c>
      <c r="B52" s="1" t="s">
        <v>33</v>
      </c>
      <c r="C52" s="7">
        <v>2005</v>
      </c>
      <c r="D52" s="1">
        <v>1996</v>
      </c>
      <c r="E52" s="20">
        <v>7511667</v>
      </c>
      <c r="F52" s="15">
        <v>35349</v>
      </c>
      <c r="G52" s="29">
        <v>99.53</v>
      </c>
    </row>
    <row r="53" spans="1:7" x14ac:dyDescent="0.35">
      <c r="A53" s="1" t="s">
        <v>32</v>
      </c>
      <c r="B53" s="1" t="s">
        <v>33</v>
      </c>
      <c r="C53" s="7">
        <v>2005</v>
      </c>
      <c r="D53" s="1">
        <v>1997</v>
      </c>
      <c r="E53" s="20">
        <v>7630244</v>
      </c>
      <c r="F53" s="15">
        <v>33016</v>
      </c>
      <c r="G53" s="29">
        <v>99.57</v>
      </c>
    </row>
    <row r="54" spans="1:7" x14ac:dyDescent="0.35">
      <c r="A54" s="1" t="s">
        <v>32</v>
      </c>
      <c r="B54" s="1" t="s">
        <v>33</v>
      </c>
      <c r="C54" s="7">
        <v>2005</v>
      </c>
      <c r="D54" s="1">
        <v>1998</v>
      </c>
      <c r="E54" s="20">
        <v>8448881</v>
      </c>
      <c r="F54" s="15">
        <v>29704</v>
      </c>
      <c r="G54" s="29">
        <v>99.65</v>
      </c>
    </row>
    <row r="55" spans="1:7" x14ac:dyDescent="0.35">
      <c r="A55" s="1" t="s">
        <v>32</v>
      </c>
      <c r="B55" s="1" t="s">
        <v>33</v>
      </c>
      <c r="C55" s="7">
        <v>2005</v>
      </c>
      <c r="D55" s="1">
        <v>1999</v>
      </c>
      <c r="E55" s="20">
        <v>8793804</v>
      </c>
      <c r="F55" s="15">
        <v>20069</v>
      </c>
      <c r="G55" s="29">
        <v>99.76</v>
      </c>
    </row>
    <row r="56" spans="1:7" x14ac:dyDescent="0.35">
      <c r="A56" s="1" t="s">
        <v>32</v>
      </c>
      <c r="B56" s="1" t="s">
        <v>33</v>
      </c>
      <c r="C56" s="7">
        <v>2005</v>
      </c>
      <c r="D56" s="1">
        <v>2000</v>
      </c>
      <c r="E56" s="20">
        <v>8058191</v>
      </c>
      <c r="F56" s="15">
        <v>39780</v>
      </c>
      <c r="G56" s="29">
        <v>99.5</v>
      </c>
    </row>
    <row r="57" spans="1:7" x14ac:dyDescent="0.35">
      <c r="A57" s="1" t="s">
        <v>32</v>
      </c>
      <c r="B57" s="1" t="s">
        <v>33</v>
      </c>
      <c r="C57" s="7">
        <v>2005</v>
      </c>
      <c r="D57" s="1">
        <v>2001</v>
      </c>
      <c r="E57" s="20">
        <v>8305016</v>
      </c>
      <c r="F57" s="15">
        <v>29587</v>
      </c>
      <c r="G57" s="29">
        <v>99.63</v>
      </c>
    </row>
    <row r="58" spans="1:7" x14ac:dyDescent="0.35">
      <c r="A58" s="1" t="s">
        <v>32</v>
      </c>
      <c r="B58" s="1" t="s">
        <v>33</v>
      </c>
      <c r="C58" s="7">
        <v>2005</v>
      </c>
      <c r="D58" s="1">
        <v>2002</v>
      </c>
      <c r="E58" s="20">
        <v>7850514</v>
      </c>
      <c r="F58" s="15">
        <v>38116</v>
      </c>
      <c r="G58" s="29">
        <v>99.59</v>
      </c>
    </row>
    <row r="59" spans="1:7" x14ac:dyDescent="0.35">
      <c r="A59" s="1" t="s">
        <v>32</v>
      </c>
      <c r="B59" s="1" t="s">
        <v>33</v>
      </c>
      <c r="C59" s="7">
        <v>2005</v>
      </c>
      <c r="D59" s="1">
        <v>2003</v>
      </c>
      <c r="E59" s="20">
        <v>7741198</v>
      </c>
      <c r="F59" s="15">
        <v>29027</v>
      </c>
      <c r="G59" s="29">
        <v>99.77</v>
      </c>
    </row>
    <row r="60" spans="1:7" x14ac:dyDescent="0.35">
      <c r="A60" s="1" t="s">
        <v>32</v>
      </c>
      <c r="B60" s="1" t="s">
        <v>33</v>
      </c>
      <c r="C60" s="7">
        <v>2005</v>
      </c>
      <c r="D60" s="1">
        <v>2004</v>
      </c>
      <c r="E60" s="20">
        <v>7702913</v>
      </c>
      <c r="F60" s="15">
        <v>19446</v>
      </c>
      <c r="G60" s="29">
        <v>99.55</v>
      </c>
    </row>
    <row r="61" spans="1:7" x14ac:dyDescent="0.35">
      <c r="A61" s="1" t="s">
        <v>32</v>
      </c>
      <c r="B61" s="1" t="s">
        <v>33</v>
      </c>
      <c r="C61" s="7">
        <v>2008</v>
      </c>
      <c r="D61" s="1">
        <v>1997</v>
      </c>
      <c r="E61" s="20">
        <v>7630244</v>
      </c>
      <c r="F61" s="15">
        <v>33016</v>
      </c>
      <c r="G61" s="29">
        <v>99.57</v>
      </c>
    </row>
    <row r="62" spans="1:7" x14ac:dyDescent="0.35">
      <c r="A62" s="1" t="s">
        <v>32</v>
      </c>
      <c r="B62" s="1" t="s">
        <v>33</v>
      </c>
      <c r="C62" s="7">
        <v>2008</v>
      </c>
      <c r="D62" s="1">
        <v>1998</v>
      </c>
      <c r="E62" s="20">
        <v>8448881</v>
      </c>
      <c r="F62" s="15">
        <v>29704</v>
      </c>
      <c r="G62" s="29">
        <v>99.65</v>
      </c>
    </row>
    <row r="63" spans="1:7" x14ac:dyDescent="0.35">
      <c r="A63" s="1" t="s">
        <v>32</v>
      </c>
      <c r="B63" s="1" t="s">
        <v>33</v>
      </c>
      <c r="C63" s="7">
        <v>2008</v>
      </c>
      <c r="D63" s="1">
        <v>1999</v>
      </c>
      <c r="E63" s="20">
        <v>8793804</v>
      </c>
      <c r="F63" s="15">
        <v>20069</v>
      </c>
      <c r="G63" s="29">
        <v>99.76</v>
      </c>
    </row>
    <row r="64" spans="1:7" x14ac:dyDescent="0.35">
      <c r="A64" s="1" t="s">
        <v>32</v>
      </c>
      <c r="B64" s="1" t="s">
        <v>33</v>
      </c>
      <c r="C64" s="7">
        <v>2008</v>
      </c>
      <c r="D64" s="1">
        <v>2000</v>
      </c>
      <c r="E64" s="20">
        <v>8058191</v>
      </c>
      <c r="F64" s="15">
        <v>39780</v>
      </c>
      <c r="G64" s="29">
        <v>99.5</v>
      </c>
    </row>
    <row r="65" spans="1:11" x14ac:dyDescent="0.35">
      <c r="A65" s="1" t="s">
        <v>32</v>
      </c>
      <c r="B65" s="1" t="s">
        <v>33</v>
      </c>
      <c r="C65" s="7">
        <v>2008</v>
      </c>
      <c r="D65" s="1">
        <v>2001</v>
      </c>
      <c r="E65" s="20">
        <v>8305016</v>
      </c>
      <c r="F65" s="15">
        <v>29587</v>
      </c>
      <c r="G65" s="29">
        <v>99.63</v>
      </c>
    </row>
    <row r="66" spans="1:11" x14ac:dyDescent="0.35">
      <c r="A66" s="1" t="s">
        <v>32</v>
      </c>
      <c r="B66" s="1" t="s">
        <v>33</v>
      </c>
      <c r="C66" s="7">
        <v>2008</v>
      </c>
      <c r="D66" s="1">
        <v>2002</v>
      </c>
      <c r="E66" s="20">
        <v>7850514</v>
      </c>
      <c r="F66" s="15">
        <v>38116</v>
      </c>
      <c r="G66" s="29">
        <v>99.59</v>
      </c>
    </row>
    <row r="67" spans="1:11" x14ac:dyDescent="0.35">
      <c r="A67" s="1" t="s">
        <v>32</v>
      </c>
      <c r="B67" s="1" t="s">
        <v>33</v>
      </c>
      <c r="C67" s="7">
        <v>2008</v>
      </c>
      <c r="D67" s="1">
        <v>2003</v>
      </c>
      <c r="E67" s="20">
        <v>7741198</v>
      </c>
      <c r="F67" s="15">
        <v>29027</v>
      </c>
      <c r="G67" s="29">
        <v>99.77</v>
      </c>
    </row>
    <row r="68" spans="1:11" x14ac:dyDescent="0.35">
      <c r="A68" s="1" t="s">
        <v>32</v>
      </c>
      <c r="B68" s="1" t="s">
        <v>33</v>
      </c>
      <c r="C68" s="7">
        <v>2008</v>
      </c>
      <c r="D68" s="1">
        <v>2004</v>
      </c>
      <c r="E68" s="20">
        <v>7702913</v>
      </c>
      <c r="F68" s="15">
        <v>19446</v>
      </c>
      <c r="G68" s="29">
        <v>99.55</v>
      </c>
    </row>
    <row r="69" spans="1:11" x14ac:dyDescent="0.35">
      <c r="A69" s="1" t="s">
        <v>32</v>
      </c>
      <c r="B69" s="1" t="s">
        <v>33</v>
      </c>
      <c r="C69" s="7">
        <v>2008</v>
      </c>
      <c r="D69" s="1">
        <v>2005</v>
      </c>
      <c r="E69" s="20">
        <v>7534414</v>
      </c>
      <c r="F69" s="15">
        <v>16823</v>
      </c>
      <c r="G69" s="29">
        <v>99.78</v>
      </c>
    </row>
    <row r="70" spans="1:11" x14ac:dyDescent="0.35">
      <c r="A70" s="1" t="s">
        <v>32</v>
      </c>
      <c r="B70" s="1" t="s">
        <v>33</v>
      </c>
      <c r="C70" s="7">
        <v>2008</v>
      </c>
      <c r="D70" s="1">
        <v>2006</v>
      </c>
      <c r="E70" s="20">
        <v>7463850</v>
      </c>
      <c r="F70" s="15">
        <v>37330</v>
      </c>
      <c r="G70" s="29">
        <v>99.5</v>
      </c>
    </row>
    <row r="71" spans="1:11" x14ac:dyDescent="0.35">
      <c r="A71" s="1" t="s">
        <v>32</v>
      </c>
      <c r="B71" s="1" t="s">
        <v>33</v>
      </c>
      <c r="C71" s="7">
        <v>2008</v>
      </c>
      <c r="D71" s="1">
        <v>2007</v>
      </c>
      <c r="E71" s="20">
        <v>7453085</v>
      </c>
      <c r="F71" s="15">
        <v>33223</v>
      </c>
      <c r="G71" s="29">
        <v>99.55</v>
      </c>
    </row>
    <row r="72" spans="1:11" x14ac:dyDescent="0.35">
      <c r="A72" s="1" t="s">
        <v>32</v>
      </c>
      <c r="B72" s="1" t="s">
        <v>33</v>
      </c>
      <c r="C72" s="7">
        <v>2012</v>
      </c>
      <c r="D72" s="1">
        <v>2008</v>
      </c>
      <c r="E72" s="20">
        <v>7315544</v>
      </c>
      <c r="F72" s="15">
        <v>47000</v>
      </c>
      <c r="G72" s="29">
        <v>99.35</v>
      </c>
      <c r="H72" s="1" t="s">
        <v>685</v>
      </c>
    </row>
    <row r="73" spans="1:11" x14ac:dyDescent="0.35">
      <c r="A73" s="1" t="s">
        <v>32</v>
      </c>
      <c r="B73" s="1" t="s">
        <v>33</v>
      </c>
      <c r="C73" s="7">
        <v>2012</v>
      </c>
      <c r="D73" s="1">
        <v>2009</v>
      </c>
      <c r="E73" s="20">
        <v>8356872</v>
      </c>
      <c r="F73" s="15">
        <v>30755</v>
      </c>
      <c r="G73" s="29">
        <v>99.63</v>
      </c>
    </row>
    <row r="74" spans="1:11" x14ac:dyDescent="0.35">
      <c r="A74" s="1" t="s">
        <v>32</v>
      </c>
      <c r="B74" s="1" t="s">
        <v>33</v>
      </c>
      <c r="C74" s="7">
        <v>2013</v>
      </c>
      <c r="D74" s="1">
        <v>2002</v>
      </c>
      <c r="E74" s="41">
        <v>7955867</v>
      </c>
      <c r="F74" s="41">
        <v>43926</v>
      </c>
      <c r="G74" s="29">
        <v>99.5</v>
      </c>
      <c r="H74" s="1" t="s">
        <v>686</v>
      </c>
    </row>
    <row r="75" spans="1:11" x14ac:dyDescent="0.35">
      <c r="A75" s="1" t="s">
        <v>32</v>
      </c>
      <c r="B75" s="1" t="s">
        <v>33</v>
      </c>
      <c r="C75" s="7">
        <v>2013</v>
      </c>
      <c r="D75" s="1">
        <v>2003</v>
      </c>
      <c r="E75" s="41">
        <v>7996369</v>
      </c>
      <c r="F75" s="41">
        <v>29646</v>
      </c>
      <c r="G75" s="29">
        <v>99.63</v>
      </c>
    </row>
    <row r="76" spans="1:11" x14ac:dyDescent="0.35">
      <c r="A76" s="1" t="s">
        <v>32</v>
      </c>
      <c r="B76" s="1" t="s">
        <v>33</v>
      </c>
      <c r="C76" s="7">
        <v>2013</v>
      </c>
      <c r="D76" s="1">
        <v>2004</v>
      </c>
      <c r="E76" s="41">
        <v>7850514</v>
      </c>
      <c r="F76" s="41">
        <v>38116</v>
      </c>
      <c r="G76" s="29">
        <v>99.59</v>
      </c>
    </row>
    <row r="77" spans="1:11" x14ac:dyDescent="0.35">
      <c r="A77" s="1" t="s">
        <v>32</v>
      </c>
      <c r="B77" s="1" t="s">
        <v>33</v>
      </c>
      <c r="C77" s="7">
        <v>2013</v>
      </c>
      <c r="D77" s="1">
        <v>2005</v>
      </c>
      <c r="E77" s="41">
        <v>7741198</v>
      </c>
      <c r="F77" s="41">
        <v>29027</v>
      </c>
      <c r="G77" s="29">
        <v>99.77</v>
      </c>
    </row>
    <row r="78" spans="1:11" x14ac:dyDescent="0.35">
      <c r="A78" s="1" t="s">
        <v>32</v>
      </c>
      <c r="B78" s="1" t="s">
        <v>33</v>
      </c>
      <c r="C78" s="7">
        <v>2013</v>
      </c>
      <c r="D78" s="1">
        <v>2006</v>
      </c>
      <c r="E78" s="41">
        <v>7702913</v>
      </c>
      <c r="F78" s="41">
        <v>19446</v>
      </c>
      <c r="G78" s="29">
        <v>99.55</v>
      </c>
      <c r="I78" s="40"/>
      <c r="J78" s="41"/>
      <c r="K78" s="18"/>
    </row>
    <row r="79" spans="1:11" x14ac:dyDescent="0.35">
      <c r="A79" s="1" t="s">
        <v>32</v>
      </c>
      <c r="B79" s="1" t="s">
        <v>33</v>
      </c>
      <c r="C79" s="7">
        <v>2013</v>
      </c>
      <c r="D79" s="1">
        <v>2007</v>
      </c>
      <c r="E79" s="41">
        <v>7534414</v>
      </c>
      <c r="F79" s="41">
        <v>16823</v>
      </c>
      <c r="G79" s="29">
        <v>99.78</v>
      </c>
      <c r="K79" s="18"/>
    </row>
    <row r="80" spans="1:11" x14ac:dyDescent="0.35">
      <c r="A80" s="1" t="s">
        <v>32</v>
      </c>
      <c r="B80" s="1" t="s">
        <v>33</v>
      </c>
      <c r="C80" s="7">
        <v>2013</v>
      </c>
      <c r="D80" s="1">
        <v>2008</v>
      </c>
      <c r="E80" s="41">
        <v>7463850</v>
      </c>
      <c r="F80" s="41">
        <v>37330</v>
      </c>
      <c r="G80" s="29">
        <v>99.5</v>
      </c>
      <c r="K80" s="18"/>
    </row>
    <row r="81" spans="1:11" x14ac:dyDescent="0.35">
      <c r="A81" s="1" t="s">
        <v>32</v>
      </c>
      <c r="B81" s="1" t="s">
        <v>33</v>
      </c>
      <c r="C81" s="7">
        <v>2013</v>
      </c>
      <c r="D81" s="1">
        <v>2009</v>
      </c>
      <c r="E81" s="41">
        <v>7453085</v>
      </c>
      <c r="F81" s="41">
        <v>33223</v>
      </c>
      <c r="G81" s="29">
        <v>99.55</v>
      </c>
      <c r="K81" s="18"/>
    </row>
    <row r="82" spans="1:11" x14ac:dyDescent="0.35">
      <c r="A82" s="1" t="s">
        <v>32</v>
      </c>
      <c r="B82" s="1" t="s">
        <v>33</v>
      </c>
      <c r="C82" s="7">
        <v>2013</v>
      </c>
      <c r="D82" s="1">
        <v>2010</v>
      </c>
      <c r="E82" s="41">
        <v>7315544</v>
      </c>
      <c r="F82" s="41">
        <v>47000</v>
      </c>
      <c r="G82" s="29">
        <v>99.35</v>
      </c>
      <c r="K82" s="18"/>
    </row>
    <row r="83" spans="1:11" x14ac:dyDescent="0.35">
      <c r="A83" s="1" t="s">
        <v>32</v>
      </c>
      <c r="B83" s="1" t="s">
        <v>33</v>
      </c>
      <c r="C83" s="7">
        <v>2013</v>
      </c>
      <c r="D83" s="1">
        <v>2011</v>
      </c>
      <c r="E83" s="41">
        <v>8356872</v>
      </c>
      <c r="F83" s="41">
        <v>30755</v>
      </c>
      <c r="G83" s="29">
        <v>99.63</v>
      </c>
      <c r="K83" s="18"/>
    </row>
    <row r="84" spans="1:11" x14ac:dyDescent="0.35">
      <c r="A84" s="1" t="s">
        <v>32</v>
      </c>
      <c r="B84" s="1" t="s">
        <v>33</v>
      </c>
      <c r="C84" s="7">
        <v>2013</v>
      </c>
      <c r="D84" s="1">
        <v>2012</v>
      </c>
      <c r="E84" s="20">
        <v>8781373</v>
      </c>
      <c r="F84" s="15">
        <v>36309</v>
      </c>
      <c r="G84" s="29">
        <v>99.59</v>
      </c>
      <c r="K84" s="18"/>
    </row>
    <row r="85" spans="1:11" x14ac:dyDescent="0.35">
      <c r="K85" s="18"/>
    </row>
    <row r="86" spans="1:11" x14ac:dyDescent="0.35">
      <c r="K86" s="18"/>
    </row>
    <row r="87" spans="1:11" x14ac:dyDescent="0.35">
      <c r="K87" s="18"/>
    </row>
    <row r="88" spans="1:11" x14ac:dyDescent="0.35">
      <c r="K88" s="18"/>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273"/>
  <sheetViews>
    <sheetView workbookViewId="0">
      <selection activeCell="H2" sqref="H2"/>
    </sheetView>
  </sheetViews>
  <sheetFormatPr defaultColWidth="8.81640625" defaultRowHeight="14.5" x14ac:dyDescent="0.35"/>
  <cols>
    <col min="1" max="1" width="10.1796875" style="1" bestFit="1" customWidth="1"/>
    <col min="2" max="2" width="30.54296875" style="1" bestFit="1" customWidth="1"/>
    <col min="3" max="3" width="8.81640625" style="1"/>
    <col min="4" max="4" width="8.81640625" style="7"/>
    <col min="5" max="5" width="11.453125" style="7" bestFit="1" customWidth="1"/>
    <col min="6" max="6" width="8.81640625" style="7"/>
    <col min="7" max="7" width="10.26953125" style="7" bestFit="1" customWidth="1"/>
    <col min="8" max="16384" width="8.81640625" style="1"/>
  </cols>
  <sheetData>
    <row r="1" spans="1:8" x14ac:dyDescent="0.35">
      <c r="A1" s="5" t="s">
        <v>1</v>
      </c>
      <c r="B1" s="5" t="s">
        <v>14</v>
      </c>
      <c r="C1" s="5" t="s">
        <v>15</v>
      </c>
      <c r="D1" s="5" t="s">
        <v>83</v>
      </c>
      <c r="E1" s="5" t="s">
        <v>214</v>
      </c>
      <c r="F1" s="5" t="s">
        <v>135</v>
      </c>
      <c r="G1" s="5" t="s">
        <v>687</v>
      </c>
      <c r="H1" s="5" t="s">
        <v>31</v>
      </c>
    </row>
    <row r="2" spans="1:8" x14ac:dyDescent="0.35">
      <c r="A2" s="1" t="s">
        <v>32</v>
      </c>
      <c r="B2" s="1" t="s">
        <v>33</v>
      </c>
      <c r="C2" s="7">
        <v>1992</v>
      </c>
      <c r="D2" s="7" t="s">
        <v>512</v>
      </c>
      <c r="E2" s="7" t="s">
        <v>302</v>
      </c>
      <c r="F2" s="7">
        <v>1962</v>
      </c>
      <c r="G2" s="7">
        <v>1350</v>
      </c>
      <c r="H2" s="1" t="s">
        <v>688</v>
      </c>
    </row>
    <row r="3" spans="1:8" x14ac:dyDescent="0.35">
      <c r="A3" s="1" t="s">
        <v>32</v>
      </c>
      <c r="B3" s="1" t="s">
        <v>33</v>
      </c>
      <c r="C3" s="7">
        <v>1992</v>
      </c>
      <c r="D3" s="7" t="s">
        <v>512</v>
      </c>
      <c r="E3" s="7" t="s">
        <v>302</v>
      </c>
      <c r="F3" s="7">
        <v>1970</v>
      </c>
      <c r="G3" s="7">
        <v>1030</v>
      </c>
    </row>
    <row r="4" spans="1:8" x14ac:dyDescent="0.35">
      <c r="A4" s="1" t="s">
        <v>32</v>
      </c>
      <c r="B4" s="1" t="s">
        <v>33</v>
      </c>
      <c r="C4" s="7">
        <v>1992</v>
      </c>
      <c r="D4" s="7" t="s">
        <v>512</v>
      </c>
      <c r="E4" s="7" t="s">
        <v>302</v>
      </c>
      <c r="F4" s="7">
        <v>1980</v>
      </c>
      <c r="G4" s="7">
        <v>650</v>
      </c>
    </row>
    <row r="5" spans="1:8" x14ac:dyDescent="0.35">
      <c r="A5" s="1" t="s">
        <v>32</v>
      </c>
      <c r="B5" s="1" t="s">
        <v>33</v>
      </c>
      <c r="C5" s="7">
        <v>1992</v>
      </c>
      <c r="D5" s="7" t="s">
        <v>512</v>
      </c>
      <c r="E5" s="7" t="s">
        <v>302</v>
      </c>
      <c r="F5" s="7">
        <v>1984</v>
      </c>
      <c r="G5" s="7">
        <v>950</v>
      </c>
    </row>
    <row r="6" spans="1:8" x14ac:dyDescent="0.35">
      <c r="A6" s="1" t="s">
        <v>32</v>
      </c>
      <c r="B6" s="1" t="s">
        <v>33</v>
      </c>
      <c r="C6" s="7">
        <v>1992</v>
      </c>
      <c r="D6" s="7" t="s">
        <v>512</v>
      </c>
      <c r="E6" s="7" t="s">
        <v>302</v>
      </c>
      <c r="F6" s="7">
        <v>1990</v>
      </c>
      <c r="G6" s="7">
        <v>883</v>
      </c>
    </row>
    <row r="7" spans="1:8" x14ac:dyDescent="0.35">
      <c r="A7" s="1" t="s">
        <v>32</v>
      </c>
      <c r="B7" s="1" t="s">
        <v>33</v>
      </c>
      <c r="C7" s="7">
        <v>1992</v>
      </c>
      <c r="D7" s="7" t="s">
        <v>689</v>
      </c>
      <c r="E7" s="7" t="s">
        <v>302</v>
      </c>
      <c r="F7" s="7">
        <v>2000</v>
      </c>
      <c r="G7" s="7">
        <v>774</v>
      </c>
    </row>
    <row r="8" spans="1:8" x14ac:dyDescent="0.35">
      <c r="A8" s="1" t="s">
        <v>32</v>
      </c>
      <c r="B8" s="1" t="s">
        <v>33</v>
      </c>
      <c r="C8" s="7">
        <v>1992</v>
      </c>
      <c r="D8" s="7" t="s">
        <v>689</v>
      </c>
      <c r="E8" s="7" t="s">
        <v>302</v>
      </c>
      <c r="F8" s="7">
        <v>2010</v>
      </c>
      <c r="G8" s="7">
        <v>749</v>
      </c>
    </row>
    <row r="9" spans="1:8" x14ac:dyDescent="0.35">
      <c r="A9" s="1" t="s">
        <v>32</v>
      </c>
      <c r="B9" s="1" t="s">
        <v>33</v>
      </c>
      <c r="C9" s="7">
        <v>1992</v>
      </c>
      <c r="D9" s="7" t="s">
        <v>689</v>
      </c>
      <c r="E9" s="7" t="s">
        <v>302</v>
      </c>
      <c r="F9" s="7">
        <v>2020</v>
      </c>
      <c r="G9" s="7">
        <v>743</v>
      </c>
    </row>
    <row r="10" spans="1:8" x14ac:dyDescent="0.35">
      <c r="A10" s="1" t="s">
        <v>32</v>
      </c>
      <c r="B10" s="1" t="s">
        <v>33</v>
      </c>
      <c r="C10" s="7">
        <v>1992</v>
      </c>
      <c r="D10" s="7" t="s">
        <v>512</v>
      </c>
      <c r="E10" s="7" t="s">
        <v>297</v>
      </c>
      <c r="F10" s="7">
        <v>1962</v>
      </c>
      <c r="G10" s="7">
        <f>30+990</f>
        <v>1020</v>
      </c>
    </row>
    <row r="11" spans="1:8" x14ac:dyDescent="0.35">
      <c r="A11" s="1" t="s">
        <v>32</v>
      </c>
      <c r="B11" s="1" t="s">
        <v>33</v>
      </c>
      <c r="C11" s="7">
        <v>1992</v>
      </c>
      <c r="D11" s="7" t="s">
        <v>512</v>
      </c>
      <c r="E11" s="7" t="s">
        <v>297</v>
      </c>
      <c r="F11" s="7">
        <v>1970</v>
      </c>
      <c r="G11" s="7">
        <f>30+1020</f>
        <v>1050</v>
      </c>
    </row>
    <row r="12" spans="1:8" x14ac:dyDescent="0.35">
      <c r="A12" s="1" t="s">
        <v>32</v>
      </c>
      <c r="B12" s="1" t="s">
        <v>33</v>
      </c>
      <c r="C12" s="7">
        <v>1992</v>
      </c>
      <c r="D12" s="7" t="s">
        <v>512</v>
      </c>
      <c r="E12" s="7" t="s">
        <v>297</v>
      </c>
      <c r="F12" s="7">
        <v>1980</v>
      </c>
      <c r="G12" s="7">
        <f>30+800</f>
        <v>830</v>
      </c>
    </row>
    <row r="13" spans="1:8" x14ac:dyDescent="0.35">
      <c r="A13" s="1" t="s">
        <v>32</v>
      </c>
      <c r="B13" s="1" t="s">
        <v>33</v>
      </c>
      <c r="C13" s="7">
        <v>1992</v>
      </c>
      <c r="D13" s="7" t="s">
        <v>512</v>
      </c>
      <c r="E13" s="7" t="s">
        <v>297</v>
      </c>
      <c r="F13" s="7">
        <v>1984</v>
      </c>
      <c r="G13" s="7">
        <f>30+810</f>
        <v>840</v>
      </c>
    </row>
    <row r="14" spans="1:8" x14ac:dyDescent="0.35">
      <c r="A14" s="1" t="s">
        <v>32</v>
      </c>
      <c r="B14" s="1" t="s">
        <v>33</v>
      </c>
      <c r="C14" s="7">
        <v>1992</v>
      </c>
      <c r="D14" s="7" t="s">
        <v>512</v>
      </c>
      <c r="E14" s="7" t="s">
        <v>297</v>
      </c>
      <c r="F14" s="7">
        <v>1990</v>
      </c>
      <c r="G14" s="7">
        <f>28+762</f>
        <v>790</v>
      </c>
    </row>
    <row r="15" spans="1:8" x14ac:dyDescent="0.35">
      <c r="A15" s="1" t="s">
        <v>32</v>
      </c>
      <c r="B15" s="1" t="s">
        <v>33</v>
      </c>
      <c r="C15" s="7">
        <v>1992</v>
      </c>
      <c r="D15" s="7" t="s">
        <v>689</v>
      </c>
      <c r="E15" s="7" t="s">
        <v>297</v>
      </c>
      <c r="F15" s="7">
        <v>2000</v>
      </c>
      <c r="G15" s="7">
        <f>26+730</f>
        <v>756</v>
      </c>
    </row>
    <row r="16" spans="1:8" x14ac:dyDescent="0.35">
      <c r="A16" s="1" t="s">
        <v>32</v>
      </c>
      <c r="B16" s="1" t="s">
        <v>33</v>
      </c>
      <c r="C16" s="7">
        <v>1992</v>
      </c>
      <c r="D16" s="7" t="s">
        <v>689</v>
      </c>
      <c r="E16" s="7" t="s">
        <v>297</v>
      </c>
      <c r="F16" s="7">
        <v>2010</v>
      </c>
      <c r="G16" s="7">
        <f>26+722</f>
        <v>748</v>
      </c>
    </row>
    <row r="17" spans="1:7" x14ac:dyDescent="0.35">
      <c r="A17" s="1" t="s">
        <v>32</v>
      </c>
      <c r="B17" s="1" t="s">
        <v>33</v>
      </c>
      <c r="C17" s="7">
        <v>1992</v>
      </c>
      <c r="D17" s="7" t="s">
        <v>689</v>
      </c>
      <c r="E17" s="7" t="s">
        <v>297</v>
      </c>
      <c r="F17" s="7">
        <v>2020</v>
      </c>
      <c r="G17" s="7">
        <f>25+720</f>
        <v>745</v>
      </c>
    </row>
    <row r="18" spans="1:7" x14ac:dyDescent="0.35">
      <c r="A18" s="1" t="s">
        <v>32</v>
      </c>
      <c r="B18" s="1" t="s">
        <v>33</v>
      </c>
      <c r="C18" s="7">
        <v>1992</v>
      </c>
      <c r="D18" s="7" t="s">
        <v>512</v>
      </c>
      <c r="E18" s="7" t="s">
        <v>304</v>
      </c>
      <c r="F18" s="7">
        <v>1962</v>
      </c>
      <c r="G18" s="7">
        <v>2700</v>
      </c>
    </row>
    <row r="19" spans="1:7" x14ac:dyDescent="0.35">
      <c r="A19" s="1" t="s">
        <v>32</v>
      </c>
      <c r="B19" s="1" t="s">
        <v>33</v>
      </c>
      <c r="C19" s="7">
        <v>1992</v>
      </c>
      <c r="D19" s="7" t="s">
        <v>512</v>
      </c>
      <c r="E19" s="7" t="s">
        <v>304</v>
      </c>
      <c r="F19" s="7">
        <v>1970</v>
      </c>
      <c r="G19" s="7">
        <v>2270</v>
      </c>
    </row>
    <row r="20" spans="1:7" x14ac:dyDescent="0.35">
      <c r="A20" s="1" t="s">
        <v>32</v>
      </c>
      <c r="B20" s="1" t="s">
        <v>33</v>
      </c>
      <c r="C20" s="7">
        <v>1992</v>
      </c>
      <c r="D20" s="7" t="s">
        <v>512</v>
      </c>
      <c r="E20" s="7" t="s">
        <v>304</v>
      </c>
      <c r="F20" s="7">
        <v>1980</v>
      </c>
      <c r="G20" s="7">
        <v>1900</v>
      </c>
    </row>
    <row r="21" spans="1:7" x14ac:dyDescent="0.35">
      <c r="A21" s="1" t="s">
        <v>32</v>
      </c>
      <c r="B21" s="1" t="s">
        <v>33</v>
      </c>
      <c r="C21" s="7">
        <v>1992</v>
      </c>
      <c r="D21" s="7" t="s">
        <v>512</v>
      </c>
      <c r="E21" s="7" t="s">
        <v>304</v>
      </c>
      <c r="F21" s="7">
        <v>1984</v>
      </c>
      <c r="G21" s="7">
        <v>1760</v>
      </c>
    </row>
    <row r="22" spans="1:7" x14ac:dyDescent="0.35">
      <c r="A22" s="1" t="s">
        <v>32</v>
      </c>
      <c r="B22" s="1" t="s">
        <v>33</v>
      </c>
      <c r="C22" s="7">
        <v>1992</v>
      </c>
      <c r="D22" s="7" t="s">
        <v>512</v>
      </c>
      <c r="E22" s="7" t="s">
        <v>304</v>
      </c>
      <c r="F22" s="7">
        <v>1990</v>
      </c>
      <c r="G22" s="7">
        <v>1495</v>
      </c>
    </row>
    <row r="23" spans="1:7" x14ac:dyDescent="0.35">
      <c r="A23" s="1" t="s">
        <v>32</v>
      </c>
      <c r="B23" s="1" t="s">
        <v>33</v>
      </c>
      <c r="C23" s="7">
        <v>1992</v>
      </c>
      <c r="D23" s="7" t="s">
        <v>689</v>
      </c>
      <c r="E23" s="7" t="s">
        <v>304</v>
      </c>
      <c r="F23" s="7">
        <v>2000</v>
      </c>
      <c r="G23" s="7">
        <v>1272</v>
      </c>
    </row>
    <row r="24" spans="1:7" x14ac:dyDescent="0.35">
      <c r="A24" s="1" t="s">
        <v>32</v>
      </c>
      <c r="B24" s="1" t="s">
        <v>33</v>
      </c>
      <c r="C24" s="7">
        <v>1992</v>
      </c>
      <c r="D24" s="7" t="s">
        <v>689</v>
      </c>
      <c r="E24" s="7" t="s">
        <v>304</v>
      </c>
      <c r="F24" s="7">
        <v>2010</v>
      </c>
      <c r="G24" s="7">
        <v>1222</v>
      </c>
    </row>
    <row r="25" spans="1:7" x14ac:dyDescent="0.35">
      <c r="A25" s="1" t="s">
        <v>32</v>
      </c>
      <c r="B25" s="1" t="s">
        <v>33</v>
      </c>
      <c r="C25" s="7">
        <v>1992</v>
      </c>
      <c r="D25" s="7" t="s">
        <v>689</v>
      </c>
      <c r="E25" s="7" t="s">
        <v>304</v>
      </c>
      <c r="F25" s="7">
        <v>2020</v>
      </c>
      <c r="G25" s="7">
        <v>1210</v>
      </c>
    </row>
    <row r="26" spans="1:7" x14ac:dyDescent="0.35">
      <c r="A26" s="1" t="s">
        <v>32</v>
      </c>
      <c r="B26" s="1" t="s">
        <v>33</v>
      </c>
      <c r="C26" s="7">
        <v>1992</v>
      </c>
      <c r="D26" s="7" t="s">
        <v>512</v>
      </c>
      <c r="E26" s="7" t="s">
        <v>305</v>
      </c>
      <c r="F26" s="7">
        <v>1962</v>
      </c>
      <c r="G26" s="7">
        <v>3050</v>
      </c>
    </row>
    <row r="27" spans="1:7" x14ac:dyDescent="0.35">
      <c r="A27" s="1" t="s">
        <v>32</v>
      </c>
      <c r="B27" s="1" t="s">
        <v>33</v>
      </c>
      <c r="C27" s="7">
        <v>1992</v>
      </c>
      <c r="D27" s="7" t="s">
        <v>512</v>
      </c>
      <c r="E27" s="7" t="s">
        <v>305</v>
      </c>
      <c r="F27" s="7">
        <v>1970</v>
      </c>
      <c r="G27" s="7">
        <v>2710</v>
      </c>
    </row>
    <row r="28" spans="1:7" x14ac:dyDescent="0.35">
      <c r="A28" s="1" t="s">
        <v>32</v>
      </c>
      <c r="B28" s="1" t="s">
        <v>33</v>
      </c>
      <c r="C28" s="7">
        <v>1992</v>
      </c>
      <c r="D28" s="7" t="s">
        <v>512</v>
      </c>
      <c r="E28" s="7" t="s">
        <v>305</v>
      </c>
      <c r="F28" s="7">
        <v>1980</v>
      </c>
      <c r="G28" s="7">
        <v>2120</v>
      </c>
    </row>
    <row r="29" spans="1:7" x14ac:dyDescent="0.35">
      <c r="A29" s="1" t="s">
        <v>32</v>
      </c>
      <c r="B29" s="1" t="s">
        <v>33</v>
      </c>
      <c r="C29" s="7">
        <v>1992</v>
      </c>
      <c r="D29" s="7" t="s">
        <v>512</v>
      </c>
      <c r="E29" s="7" t="s">
        <v>305</v>
      </c>
      <c r="F29" s="7">
        <v>1984</v>
      </c>
      <c r="G29" s="7">
        <v>1950</v>
      </c>
    </row>
    <row r="30" spans="1:7" x14ac:dyDescent="0.35">
      <c r="A30" s="1" t="s">
        <v>32</v>
      </c>
      <c r="B30" s="1" t="s">
        <v>33</v>
      </c>
      <c r="C30" s="7">
        <v>1992</v>
      </c>
      <c r="D30" s="7" t="s">
        <v>512</v>
      </c>
      <c r="E30" s="7" t="s">
        <v>305</v>
      </c>
      <c r="F30" s="7">
        <v>1990</v>
      </c>
      <c r="G30" s="7">
        <v>1702</v>
      </c>
    </row>
    <row r="31" spans="1:7" x14ac:dyDescent="0.35">
      <c r="A31" s="1" t="s">
        <v>32</v>
      </c>
      <c r="B31" s="1" t="s">
        <v>33</v>
      </c>
      <c r="C31" s="7">
        <v>1992</v>
      </c>
      <c r="D31" s="7" t="s">
        <v>689</v>
      </c>
      <c r="E31" s="7" t="s">
        <v>305</v>
      </c>
      <c r="F31" s="7">
        <v>2000</v>
      </c>
      <c r="G31" s="7">
        <v>1466</v>
      </c>
    </row>
    <row r="32" spans="1:7" x14ac:dyDescent="0.35">
      <c r="A32" s="1" t="s">
        <v>32</v>
      </c>
      <c r="B32" s="1" t="s">
        <v>33</v>
      </c>
      <c r="C32" s="7">
        <v>1992</v>
      </c>
      <c r="D32" s="7" t="s">
        <v>689</v>
      </c>
      <c r="E32" s="7" t="s">
        <v>305</v>
      </c>
      <c r="F32" s="7">
        <v>2010</v>
      </c>
      <c r="G32" s="7">
        <v>1413</v>
      </c>
    </row>
    <row r="33" spans="1:7" x14ac:dyDescent="0.35">
      <c r="A33" s="1" t="s">
        <v>32</v>
      </c>
      <c r="B33" s="1" t="s">
        <v>33</v>
      </c>
      <c r="C33" s="7">
        <v>1992</v>
      </c>
      <c r="D33" s="7" t="s">
        <v>689</v>
      </c>
      <c r="E33" s="7" t="s">
        <v>305</v>
      </c>
      <c r="F33" s="7">
        <v>2020</v>
      </c>
      <c r="G33" s="7">
        <v>1400</v>
      </c>
    </row>
    <row r="34" spans="1:7" x14ac:dyDescent="0.35">
      <c r="A34" s="1" t="s">
        <v>32</v>
      </c>
      <c r="B34" s="1" t="s">
        <v>33</v>
      </c>
      <c r="C34" s="7">
        <v>1992</v>
      </c>
      <c r="D34" s="7" t="s">
        <v>512</v>
      </c>
      <c r="E34" s="7" t="s">
        <v>330</v>
      </c>
      <c r="F34" s="7">
        <v>1962</v>
      </c>
      <c r="G34" s="7">
        <v>180</v>
      </c>
    </row>
    <row r="35" spans="1:7" x14ac:dyDescent="0.35">
      <c r="A35" s="1" t="s">
        <v>32</v>
      </c>
      <c r="B35" s="1" t="s">
        <v>33</v>
      </c>
      <c r="C35" s="7">
        <v>1992</v>
      </c>
      <c r="D35" s="7" t="s">
        <v>512</v>
      </c>
      <c r="E35" s="7" t="s">
        <v>330</v>
      </c>
      <c r="F35" s="7">
        <v>1970</v>
      </c>
      <c r="G35" s="7">
        <v>180</v>
      </c>
    </row>
    <row r="36" spans="1:7" x14ac:dyDescent="0.35">
      <c r="A36" s="1" t="s">
        <v>32</v>
      </c>
      <c r="B36" s="1" t="s">
        <v>33</v>
      </c>
      <c r="C36" s="7">
        <v>1992</v>
      </c>
      <c r="D36" s="7" t="s">
        <v>512</v>
      </c>
      <c r="E36" s="7" t="s">
        <v>330</v>
      </c>
      <c r="F36" s="7">
        <v>1980</v>
      </c>
      <c r="G36" s="7">
        <v>150</v>
      </c>
    </row>
    <row r="37" spans="1:7" x14ac:dyDescent="0.35">
      <c r="A37" s="1" t="s">
        <v>32</v>
      </c>
      <c r="B37" s="1" t="s">
        <v>33</v>
      </c>
      <c r="C37" s="7">
        <v>1992</v>
      </c>
      <c r="D37" s="7" t="s">
        <v>512</v>
      </c>
      <c r="E37" s="7" t="s">
        <v>330</v>
      </c>
      <c r="F37" s="7">
        <v>1984</v>
      </c>
      <c r="G37" s="7">
        <v>150</v>
      </c>
    </row>
    <row r="38" spans="1:7" x14ac:dyDescent="0.35">
      <c r="A38" s="1" t="s">
        <v>32</v>
      </c>
      <c r="B38" s="1" t="s">
        <v>33</v>
      </c>
      <c r="C38" s="7">
        <v>1992</v>
      </c>
      <c r="D38" s="7" t="s">
        <v>512</v>
      </c>
      <c r="E38" s="7" t="s">
        <v>330</v>
      </c>
      <c r="F38" s="7">
        <v>1990</v>
      </c>
      <c r="G38" s="7">
        <v>125</v>
      </c>
    </row>
    <row r="39" spans="1:7" x14ac:dyDescent="0.35">
      <c r="A39" s="1" t="s">
        <v>32</v>
      </c>
      <c r="B39" s="1" t="s">
        <v>33</v>
      </c>
      <c r="C39" s="7">
        <v>1992</v>
      </c>
      <c r="D39" s="7" t="s">
        <v>689</v>
      </c>
      <c r="E39" s="7" t="s">
        <v>330</v>
      </c>
      <c r="F39" s="7">
        <v>2000</v>
      </c>
      <c r="G39" s="7">
        <v>107</v>
      </c>
    </row>
    <row r="40" spans="1:7" x14ac:dyDescent="0.35">
      <c r="A40" s="1" t="s">
        <v>32</v>
      </c>
      <c r="B40" s="1" t="s">
        <v>33</v>
      </c>
      <c r="C40" s="7">
        <v>1992</v>
      </c>
      <c r="D40" s="7" t="s">
        <v>689</v>
      </c>
      <c r="E40" s="7" t="s">
        <v>330</v>
      </c>
      <c r="F40" s="7">
        <v>2010</v>
      </c>
      <c r="G40" s="7">
        <v>103</v>
      </c>
    </row>
    <row r="41" spans="1:7" x14ac:dyDescent="0.35">
      <c r="A41" s="1" t="s">
        <v>32</v>
      </c>
      <c r="B41" s="1" t="s">
        <v>33</v>
      </c>
      <c r="C41" s="7">
        <v>1992</v>
      </c>
      <c r="D41" s="7" t="s">
        <v>689</v>
      </c>
      <c r="E41" s="7" t="s">
        <v>330</v>
      </c>
      <c r="F41" s="7">
        <v>2020</v>
      </c>
      <c r="G41" s="7">
        <v>102</v>
      </c>
    </row>
    <row r="42" spans="1:7" x14ac:dyDescent="0.35">
      <c r="A42" s="1" t="s">
        <v>32</v>
      </c>
      <c r="B42" s="1" t="s">
        <v>33</v>
      </c>
      <c r="C42" s="7">
        <v>1992</v>
      </c>
      <c r="D42" s="7" t="s">
        <v>512</v>
      </c>
      <c r="E42" s="7" t="s">
        <v>306</v>
      </c>
      <c r="F42" s="7">
        <v>1962</v>
      </c>
      <c r="G42" s="7">
        <v>2600</v>
      </c>
    </row>
    <row r="43" spans="1:7" x14ac:dyDescent="0.35">
      <c r="A43" s="1" t="s">
        <v>32</v>
      </c>
      <c r="B43" s="1" t="s">
        <v>33</v>
      </c>
      <c r="C43" s="7">
        <v>1992</v>
      </c>
      <c r="D43" s="7" t="s">
        <v>512</v>
      </c>
      <c r="E43" s="7" t="s">
        <v>306</v>
      </c>
      <c r="F43" s="7">
        <v>1970</v>
      </c>
      <c r="G43" s="7">
        <v>2480</v>
      </c>
    </row>
    <row r="44" spans="1:7" x14ac:dyDescent="0.35">
      <c r="A44" s="1" t="s">
        <v>32</v>
      </c>
      <c r="B44" s="1" t="s">
        <v>33</v>
      </c>
      <c r="C44" s="7">
        <v>1992</v>
      </c>
      <c r="D44" s="7" t="s">
        <v>512</v>
      </c>
      <c r="E44" s="7" t="s">
        <v>306</v>
      </c>
      <c r="F44" s="7">
        <v>1980</v>
      </c>
      <c r="G44" s="7">
        <v>2200</v>
      </c>
    </row>
    <row r="45" spans="1:7" x14ac:dyDescent="0.35">
      <c r="A45" s="1" t="s">
        <v>32</v>
      </c>
      <c r="B45" s="1" t="s">
        <v>33</v>
      </c>
      <c r="C45" s="7">
        <v>1992</v>
      </c>
      <c r="D45" s="7" t="s">
        <v>512</v>
      </c>
      <c r="E45" s="7" t="s">
        <v>306</v>
      </c>
      <c r="F45" s="7">
        <v>1984</v>
      </c>
      <c r="G45" s="7">
        <v>2120</v>
      </c>
    </row>
    <row r="46" spans="1:7" x14ac:dyDescent="0.35">
      <c r="A46" s="1" t="s">
        <v>32</v>
      </c>
      <c r="B46" s="1" t="s">
        <v>33</v>
      </c>
      <c r="C46" s="7">
        <v>1992</v>
      </c>
      <c r="D46" s="7" t="s">
        <v>512</v>
      </c>
      <c r="E46" s="7" t="s">
        <v>306</v>
      </c>
      <c r="F46" s="7">
        <v>1990</v>
      </c>
      <c r="G46" s="7">
        <v>1842</v>
      </c>
    </row>
    <row r="47" spans="1:7" x14ac:dyDescent="0.35">
      <c r="A47" s="1" t="s">
        <v>32</v>
      </c>
      <c r="B47" s="1" t="s">
        <v>33</v>
      </c>
      <c r="C47" s="7">
        <v>1992</v>
      </c>
      <c r="D47" s="7" t="s">
        <v>689</v>
      </c>
      <c r="E47" s="7" t="s">
        <v>306</v>
      </c>
      <c r="F47" s="7">
        <v>2000</v>
      </c>
      <c r="G47" s="7">
        <v>1634</v>
      </c>
    </row>
    <row r="48" spans="1:7" x14ac:dyDescent="0.35">
      <c r="A48" s="1" t="s">
        <v>32</v>
      </c>
      <c r="B48" s="1" t="s">
        <v>33</v>
      </c>
      <c r="C48" s="7">
        <v>1992</v>
      </c>
      <c r="D48" s="7" t="s">
        <v>689</v>
      </c>
      <c r="E48" s="7" t="s">
        <v>306</v>
      </c>
      <c r="F48" s="7">
        <v>2010</v>
      </c>
      <c r="G48" s="7">
        <v>1587</v>
      </c>
    </row>
    <row r="49" spans="1:7" x14ac:dyDescent="0.35">
      <c r="A49" s="1" t="s">
        <v>32</v>
      </c>
      <c r="B49" s="1" t="s">
        <v>33</v>
      </c>
      <c r="C49" s="7">
        <v>1992</v>
      </c>
      <c r="D49" s="7" t="s">
        <v>689</v>
      </c>
      <c r="E49" s="7" t="s">
        <v>306</v>
      </c>
      <c r="F49" s="7">
        <v>2020</v>
      </c>
      <c r="G49" s="7">
        <v>1575</v>
      </c>
    </row>
    <row r="50" spans="1:7" x14ac:dyDescent="0.35">
      <c r="A50" s="1" t="s">
        <v>32</v>
      </c>
      <c r="B50" s="1" t="s">
        <v>33</v>
      </c>
      <c r="C50" s="7">
        <v>1992</v>
      </c>
      <c r="D50" s="7" t="s">
        <v>512</v>
      </c>
      <c r="E50" s="7" t="s">
        <v>307</v>
      </c>
      <c r="F50" s="7">
        <v>1962</v>
      </c>
      <c r="G50" s="7">
        <v>1150</v>
      </c>
    </row>
    <row r="51" spans="1:7" x14ac:dyDescent="0.35">
      <c r="A51" s="1" t="s">
        <v>32</v>
      </c>
      <c r="B51" s="1" t="s">
        <v>33</v>
      </c>
      <c r="C51" s="7">
        <v>1992</v>
      </c>
      <c r="D51" s="7" t="s">
        <v>512</v>
      </c>
      <c r="E51" s="7" t="s">
        <v>307</v>
      </c>
      <c r="F51" s="7">
        <v>1970</v>
      </c>
      <c r="G51" s="7">
        <v>860</v>
      </c>
    </row>
    <row r="52" spans="1:7" x14ac:dyDescent="0.35">
      <c r="A52" s="1" t="s">
        <v>32</v>
      </c>
      <c r="B52" s="1" t="s">
        <v>33</v>
      </c>
      <c r="C52" s="7">
        <v>1992</v>
      </c>
      <c r="D52" s="7" t="s">
        <v>512</v>
      </c>
      <c r="E52" s="7" t="s">
        <v>307</v>
      </c>
      <c r="F52" s="7">
        <v>1980</v>
      </c>
      <c r="G52" s="7">
        <v>560</v>
      </c>
    </row>
    <row r="53" spans="1:7" x14ac:dyDescent="0.35">
      <c r="A53" s="1" t="s">
        <v>32</v>
      </c>
      <c r="B53" s="1" t="s">
        <v>33</v>
      </c>
      <c r="C53" s="7">
        <v>1992</v>
      </c>
      <c r="D53" s="7" t="s">
        <v>512</v>
      </c>
      <c r="E53" s="7" t="s">
        <v>307</v>
      </c>
      <c r="F53" s="7">
        <v>1984</v>
      </c>
      <c r="G53" s="7">
        <v>500</v>
      </c>
    </row>
    <row r="54" spans="1:7" x14ac:dyDescent="0.35">
      <c r="A54" s="1" t="s">
        <v>32</v>
      </c>
      <c r="B54" s="1" t="s">
        <v>33</v>
      </c>
      <c r="C54" s="7">
        <v>1992</v>
      </c>
      <c r="D54" s="7" t="s">
        <v>512</v>
      </c>
      <c r="E54" s="7" t="s">
        <v>307</v>
      </c>
      <c r="F54" s="7">
        <v>1990</v>
      </c>
      <c r="G54" s="7">
        <v>472</v>
      </c>
    </row>
    <row r="55" spans="1:7" x14ac:dyDescent="0.35">
      <c r="A55" s="1" t="s">
        <v>32</v>
      </c>
      <c r="B55" s="1" t="s">
        <v>33</v>
      </c>
      <c r="C55" s="7">
        <v>1992</v>
      </c>
      <c r="D55" s="7" t="s">
        <v>689</v>
      </c>
      <c r="E55" s="7" t="s">
        <v>307</v>
      </c>
      <c r="F55" s="7">
        <v>2000</v>
      </c>
      <c r="G55" s="7">
        <v>421</v>
      </c>
    </row>
    <row r="56" spans="1:7" x14ac:dyDescent="0.35">
      <c r="A56" s="1" t="s">
        <v>32</v>
      </c>
      <c r="B56" s="1" t="s">
        <v>33</v>
      </c>
      <c r="C56" s="7">
        <v>1992</v>
      </c>
      <c r="D56" s="7" t="s">
        <v>689</v>
      </c>
      <c r="E56" s="7" t="s">
        <v>307</v>
      </c>
      <c r="F56" s="7">
        <v>2010</v>
      </c>
      <c r="G56" s="7">
        <v>409</v>
      </c>
    </row>
    <row r="57" spans="1:7" x14ac:dyDescent="0.35">
      <c r="A57" s="1" t="s">
        <v>32</v>
      </c>
      <c r="B57" s="1" t="s">
        <v>33</v>
      </c>
      <c r="C57" s="7">
        <v>1992</v>
      </c>
      <c r="D57" s="7" t="s">
        <v>689</v>
      </c>
      <c r="E57" s="7" t="s">
        <v>307</v>
      </c>
      <c r="F57" s="7">
        <v>2020</v>
      </c>
      <c r="G57" s="7">
        <v>407</v>
      </c>
    </row>
    <row r="58" spans="1:7" x14ac:dyDescent="0.35">
      <c r="A58" s="1" t="s">
        <v>32</v>
      </c>
      <c r="B58" s="1" t="s">
        <v>33</v>
      </c>
      <c r="C58" s="7">
        <v>1992</v>
      </c>
      <c r="D58" s="7" t="s">
        <v>512</v>
      </c>
      <c r="E58" s="7" t="s">
        <v>300</v>
      </c>
      <c r="F58" s="7">
        <v>1962</v>
      </c>
      <c r="G58" s="7">
        <v>46440</v>
      </c>
    </row>
    <row r="59" spans="1:7" x14ac:dyDescent="0.35">
      <c r="A59" s="1" t="s">
        <v>32</v>
      </c>
      <c r="B59" s="1" t="s">
        <v>33</v>
      </c>
      <c r="C59" s="7">
        <v>1992</v>
      </c>
      <c r="D59" s="7" t="s">
        <v>512</v>
      </c>
      <c r="E59" s="7" t="s">
        <v>300</v>
      </c>
      <c r="F59" s="7">
        <v>1970</v>
      </c>
      <c r="G59" s="7">
        <v>42470</v>
      </c>
    </row>
    <row r="60" spans="1:7" x14ac:dyDescent="0.35">
      <c r="A60" s="1" t="s">
        <v>32</v>
      </c>
      <c r="B60" s="1" t="s">
        <v>33</v>
      </c>
      <c r="C60" s="7">
        <v>1992</v>
      </c>
      <c r="D60" s="7" t="s">
        <v>512</v>
      </c>
      <c r="E60" s="7" t="s">
        <v>300</v>
      </c>
      <c r="F60" s="7">
        <v>1980</v>
      </c>
      <c r="G60" s="7">
        <v>35490</v>
      </c>
    </row>
    <row r="61" spans="1:7" x14ac:dyDescent="0.35">
      <c r="A61" s="1" t="s">
        <v>32</v>
      </c>
      <c r="B61" s="1" t="s">
        <v>33</v>
      </c>
      <c r="C61" s="7">
        <v>1992</v>
      </c>
      <c r="D61" s="7" t="s">
        <v>512</v>
      </c>
      <c r="E61" s="7" t="s">
        <v>300</v>
      </c>
      <c r="F61" s="7">
        <v>1984</v>
      </c>
      <c r="G61" s="7">
        <v>33130</v>
      </c>
    </row>
    <row r="62" spans="1:7" x14ac:dyDescent="0.35">
      <c r="A62" s="1" t="s">
        <v>32</v>
      </c>
      <c r="B62" s="1" t="s">
        <v>33</v>
      </c>
      <c r="C62" s="7">
        <v>1992</v>
      </c>
      <c r="D62" s="7" t="s">
        <v>512</v>
      </c>
      <c r="E62" s="7" t="s">
        <v>300</v>
      </c>
      <c r="F62" s="7">
        <v>1990</v>
      </c>
      <c r="G62" s="7">
        <v>29327</v>
      </c>
    </row>
    <row r="63" spans="1:7" x14ac:dyDescent="0.35">
      <c r="A63" s="1" t="s">
        <v>32</v>
      </c>
      <c r="B63" s="1" t="s">
        <v>33</v>
      </c>
      <c r="C63" s="7">
        <v>1992</v>
      </c>
      <c r="D63" s="7" t="s">
        <v>689</v>
      </c>
      <c r="E63" s="7" t="s">
        <v>300</v>
      </c>
      <c r="F63" s="7">
        <v>2000</v>
      </c>
      <c r="G63" s="7">
        <v>25815</v>
      </c>
    </row>
    <row r="64" spans="1:7" x14ac:dyDescent="0.35">
      <c r="A64" s="1" t="s">
        <v>32</v>
      </c>
      <c r="B64" s="1" t="s">
        <v>33</v>
      </c>
      <c r="C64" s="7">
        <v>1992</v>
      </c>
      <c r="D64" s="7" t="s">
        <v>689</v>
      </c>
      <c r="E64" s="7" t="s">
        <v>300</v>
      </c>
      <c r="F64" s="7">
        <v>2010</v>
      </c>
      <c r="G64" s="7">
        <v>25009</v>
      </c>
    </row>
    <row r="65" spans="1:7" x14ac:dyDescent="0.35">
      <c r="A65" s="1" t="s">
        <v>32</v>
      </c>
      <c r="B65" s="1" t="s">
        <v>33</v>
      </c>
      <c r="C65" s="7">
        <v>1992</v>
      </c>
      <c r="D65" s="7" t="s">
        <v>689</v>
      </c>
      <c r="E65" s="7" t="s">
        <v>300</v>
      </c>
      <c r="F65" s="7">
        <v>2020</v>
      </c>
      <c r="G65" s="7">
        <v>24812</v>
      </c>
    </row>
    <row r="66" spans="1:7" x14ac:dyDescent="0.35">
      <c r="A66" s="1" t="s">
        <v>32</v>
      </c>
      <c r="B66" s="1" t="s">
        <v>33</v>
      </c>
      <c r="C66" s="7">
        <v>1992</v>
      </c>
      <c r="D66" s="7" t="s">
        <v>512</v>
      </c>
      <c r="E66" s="7" t="s">
        <v>308</v>
      </c>
      <c r="F66" s="7">
        <v>1962</v>
      </c>
      <c r="G66" s="7">
        <v>1020</v>
      </c>
    </row>
    <row r="67" spans="1:7" x14ac:dyDescent="0.35">
      <c r="A67" s="1" t="s">
        <v>32</v>
      </c>
      <c r="B67" s="1" t="s">
        <v>33</v>
      </c>
      <c r="C67" s="7">
        <v>1992</v>
      </c>
      <c r="D67" s="7" t="s">
        <v>512</v>
      </c>
      <c r="E67" s="7" t="s">
        <v>308</v>
      </c>
      <c r="F67" s="7">
        <v>1970</v>
      </c>
      <c r="G67" s="7">
        <v>970</v>
      </c>
    </row>
    <row r="68" spans="1:7" x14ac:dyDescent="0.35">
      <c r="A68" s="1" t="s">
        <v>32</v>
      </c>
      <c r="B68" s="1" t="s">
        <v>33</v>
      </c>
      <c r="C68" s="7">
        <v>1992</v>
      </c>
      <c r="D68" s="7" t="s">
        <v>512</v>
      </c>
      <c r="E68" s="7" t="s">
        <v>308</v>
      </c>
      <c r="F68" s="7">
        <v>1980</v>
      </c>
      <c r="G68" s="7">
        <v>990</v>
      </c>
    </row>
    <row r="69" spans="1:7" x14ac:dyDescent="0.35">
      <c r="A69" s="1" t="s">
        <v>32</v>
      </c>
      <c r="B69" s="1" t="s">
        <v>33</v>
      </c>
      <c r="C69" s="7">
        <v>1992</v>
      </c>
      <c r="D69" s="7" t="s">
        <v>512</v>
      </c>
      <c r="E69" s="7" t="s">
        <v>308</v>
      </c>
      <c r="F69" s="7">
        <v>1984</v>
      </c>
      <c r="G69" s="7">
        <v>830</v>
      </c>
    </row>
    <row r="70" spans="1:7" x14ac:dyDescent="0.35">
      <c r="A70" s="1" t="s">
        <v>32</v>
      </c>
      <c r="B70" s="1" t="s">
        <v>33</v>
      </c>
      <c r="C70" s="7">
        <v>1992</v>
      </c>
      <c r="D70" s="7" t="s">
        <v>512</v>
      </c>
      <c r="E70" s="7" t="s">
        <v>308</v>
      </c>
      <c r="F70" s="7">
        <v>1990</v>
      </c>
      <c r="G70" s="7">
        <v>754</v>
      </c>
    </row>
    <row r="71" spans="1:7" x14ac:dyDescent="0.35">
      <c r="A71" s="1" t="s">
        <v>32</v>
      </c>
      <c r="B71" s="1" t="s">
        <v>33</v>
      </c>
      <c r="C71" s="7">
        <v>1992</v>
      </c>
      <c r="D71" s="7" t="s">
        <v>689</v>
      </c>
      <c r="E71" s="7" t="s">
        <v>308</v>
      </c>
      <c r="F71" s="7">
        <v>2000</v>
      </c>
      <c r="G71" s="7">
        <v>631</v>
      </c>
    </row>
    <row r="72" spans="1:7" x14ac:dyDescent="0.35">
      <c r="A72" s="1" t="s">
        <v>32</v>
      </c>
      <c r="B72" s="1" t="s">
        <v>33</v>
      </c>
      <c r="C72" s="7">
        <v>1992</v>
      </c>
      <c r="D72" s="7" t="s">
        <v>689</v>
      </c>
      <c r="E72" s="7" t="s">
        <v>308</v>
      </c>
      <c r="F72" s="7">
        <v>2010</v>
      </c>
      <c r="G72" s="7">
        <v>603</v>
      </c>
    </row>
    <row r="73" spans="1:7" x14ac:dyDescent="0.35">
      <c r="A73" s="1" t="s">
        <v>32</v>
      </c>
      <c r="B73" s="1" t="s">
        <v>33</v>
      </c>
      <c r="C73" s="7">
        <v>1992</v>
      </c>
      <c r="D73" s="7" t="s">
        <v>689</v>
      </c>
      <c r="E73" s="7" t="s">
        <v>308</v>
      </c>
      <c r="F73" s="7">
        <v>2020</v>
      </c>
      <c r="G73" s="7">
        <v>597</v>
      </c>
    </row>
    <row r="74" spans="1:7" x14ac:dyDescent="0.35">
      <c r="A74" s="1" t="s">
        <v>32</v>
      </c>
      <c r="B74" s="1" t="s">
        <v>33</v>
      </c>
      <c r="C74" s="7">
        <v>1992</v>
      </c>
      <c r="D74" s="7" t="s">
        <v>512</v>
      </c>
      <c r="E74" s="7" t="s">
        <v>311</v>
      </c>
      <c r="F74" s="7">
        <v>1962</v>
      </c>
      <c r="G74" s="7">
        <v>3470</v>
      </c>
    </row>
    <row r="75" spans="1:7" x14ac:dyDescent="0.35">
      <c r="A75" s="1" t="s">
        <v>32</v>
      </c>
      <c r="B75" s="1" t="s">
        <v>33</v>
      </c>
      <c r="C75" s="7">
        <v>1992</v>
      </c>
      <c r="D75" s="7" t="s">
        <v>512</v>
      </c>
      <c r="E75" s="7" t="s">
        <v>311</v>
      </c>
      <c r="F75" s="7">
        <v>1970</v>
      </c>
      <c r="G75" s="7">
        <v>3650</v>
      </c>
    </row>
    <row r="76" spans="1:7" x14ac:dyDescent="0.35">
      <c r="A76" s="1" t="s">
        <v>32</v>
      </c>
      <c r="B76" s="1" t="s">
        <v>33</v>
      </c>
      <c r="C76" s="7">
        <v>1992</v>
      </c>
      <c r="D76" s="7" t="s">
        <v>512</v>
      </c>
      <c r="E76" s="7" t="s">
        <v>311</v>
      </c>
      <c r="F76" s="7">
        <v>1980</v>
      </c>
      <c r="G76" s="7">
        <v>3900</v>
      </c>
    </row>
    <row r="77" spans="1:7" x14ac:dyDescent="0.35">
      <c r="A77" s="1" t="s">
        <v>32</v>
      </c>
      <c r="B77" s="1" t="s">
        <v>33</v>
      </c>
      <c r="C77" s="7">
        <v>1992</v>
      </c>
      <c r="D77" s="7" t="s">
        <v>512</v>
      </c>
      <c r="E77" s="7" t="s">
        <v>311</v>
      </c>
      <c r="F77" s="7">
        <v>1984</v>
      </c>
      <c r="G77" s="7">
        <v>3250</v>
      </c>
    </row>
    <row r="78" spans="1:7" x14ac:dyDescent="0.35">
      <c r="A78" s="1" t="s">
        <v>32</v>
      </c>
      <c r="B78" s="1" t="s">
        <v>33</v>
      </c>
      <c r="C78" s="7">
        <v>1992</v>
      </c>
      <c r="D78" s="7" t="s">
        <v>512</v>
      </c>
      <c r="E78" s="7" t="s">
        <v>311</v>
      </c>
      <c r="F78" s="7">
        <v>1990</v>
      </c>
      <c r="G78" s="7">
        <v>3384</v>
      </c>
    </row>
    <row r="79" spans="1:7" x14ac:dyDescent="0.35">
      <c r="A79" s="1" t="s">
        <v>32</v>
      </c>
      <c r="B79" s="1" t="s">
        <v>33</v>
      </c>
      <c r="C79" s="7">
        <v>1992</v>
      </c>
      <c r="D79" s="7" t="s">
        <v>689</v>
      </c>
      <c r="E79" s="7" t="s">
        <v>311</v>
      </c>
      <c r="F79" s="7">
        <v>2000</v>
      </c>
      <c r="G79" s="7">
        <v>3013</v>
      </c>
    </row>
    <row r="80" spans="1:7" x14ac:dyDescent="0.35">
      <c r="A80" s="1" t="s">
        <v>32</v>
      </c>
      <c r="B80" s="1" t="s">
        <v>33</v>
      </c>
      <c r="C80" s="7">
        <v>1992</v>
      </c>
      <c r="D80" s="7" t="s">
        <v>689</v>
      </c>
      <c r="E80" s="7" t="s">
        <v>311</v>
      </c>
      <c r="F80" s="7">
        <v>2010</v>
      </c>
      <c r="G80" s="7">
        <v>2927</v>
      </c>
    </row>
    <row r="81" spans="1:7" x14ac:dyDescent="0.35">
      <c r="A81" s="1" t="s">
        <v>32</v>
      </c>
      <c r="B81" s="1" t="s">
        <v>33</v>
      </c>
      <c r="C81" s="7">
        <v>1992</v>
      </c>
      <c r="D81" s="7" t="s">
        <v>689</v>
      </c>
      <c r="E81" s="7" t="s">
        <v>311</v>
      </c>
      <c r="F81" s="7">
        <v>2020</v>
      </c>
      <c r="G81" s="7">
        <v>2906</v>
      </c>
    </row>
    <row r="82" spans="1:7" x14ac:dyDescent="0.35">
      <c r="A82" s="1" t="s">
        <v>32</v>
      </c>
      <c r="B82" s="1" t="s">
        <v>33</v>
      </c>
      <c r="C82" s="7">
        <v>1992</v>
      </c>
      <c r="D82" s="7" t="s">
        <v>512</v>
      </c>
      <c r="E82" s="7" t="s">
        <v>312</v>
      </c>
      <c r="F82" s="7">
        <v>1962</v>
      </c>
      <c r="G82" s="7">
        <v>0</v>
      </c>
    </row>
    <row r="83" spans="1:7" x14ac:dyDescent="0.35">
      <c r="A83" s="1" t="s">
        <v>32</v>
      </c>
      <c r="B83" s="1" t="s">
        <v>33</v>
      </c>
      <c r="C83" s="7">
        <v>1992</v>
      </c>
      <c r="D83" s="7" t="s">
        <v>512</v>
      </c>
      <c r="E83" s="7" t="s">
        <v>312</v>
      </c>
      <c r="F83" s="7">
        <v>1970</v>
      </c>
      <c r="G83" s="7">
        <v>0</v>
      </c>
    </row>
    <row r="84" spans="1:7" x14ac:dyDescent="0.35">
      <c r="A84" s="1" t="s">
        <v>32</v>
      </c>
      <c r="B84" s="1" t="s">
        <v>33</v>
      </c>
      <c r="C84" s="7">
        <v>1992</v>
      </c>
      <c r="D84" s="7" t="s">
        <v>512</v>
      </c>
      <c r="E84" s="7" t="s">
        <v>312</v>
      </c>
      <c r="F84" s="7">
        <v>1980</v>
      </c>
      <c r="G84" s="7">
        <v>800</v>
      </c>
    </row>
    <row r="85" spans="1:7" x14ac:dyDescent="0.35">
      <c r="A85" s="1" t="s">
        <v>32</v>
      </c>
      <c r="B85" s="1" t="s">
        <v>33</v>
      </c>
      <c r="C85" s="7">
        <v>1992</v>
      </c>
      <c r="D85" s="7" t="s">
        <v>512</v>
      </c>
      <c r="E85" s="7" t="s">
        <v>312</v>
      </c>
      <c r="F85" s="7">
        <v>1984</v>
      </c>
      <c r="G85" s="7">
        <v>950</v>
      </c>
    </row>
    <row r="86" spans="1:7" x14ac:dyDescent="0.35">
      <c r="A86" s="1" t="s">
        <v>32</v>
      </c>
      <c r="B86" s="1" t="s">
        <v>33</v>
      </c>
      <c r="C86" s="7">
        <v>1992</v>
      </c>
      <c r="D86" s="7" t="s">
        <v>512</v>
      </c>
      <c r="E86" s="7" t="s">
        <v>312</v>
      </c>
      <c r="F86" s="7">
        <v>1990</v>
      </c>
      <c r="G86" s="7">
        <v>1017</v>
      </c>
    </row>
    <row r="87" spans="1:7" x14ac:dyDescent="0.35">
      <c r="A87" s="1" t="s">
        <v>32</v>
      </c>
      <c r="B87" s="1" t="s">
        <v>33</v>
      </c>
      <c r="C87" s="7">
        <v>1992</v>
      </c>
      <c r="D87" s="7" t="s">
        <v>689</v>
      </c>
      <c r="E87" s="7" t="s">
        <v>312</v>
      </c>
      <c r="F87" s="7">
        <v>2000</v>
      </c>
      <c r="G87" s="7">
        <v>1019</v>
      </c>
    </row>
    <row r="88" spans="1:7" x14ac:dyDescent="0.35">
      <c r="A88" s="1" t="s">
        <v>32</v>
      </c>
      <c r="B88" s="1" t="s">
        <v>33</v>
      </c>
      <c r="C88" s="7">
        <v>1992</v>
      </c>
      <c r="D88" s="7" t="s">
        <v>689</v>
      </c>
      <c r="E88" s="7" t="s">
        <v>312</v>
      </c>
      <c r="F88" s="7">
        <v>2010</v>
      </c>
      <c r="G88" s="7">
        <v>1019</v>
      </c>
    </row>
    <row r="89" spans="1:7" x14ac:dyDescent="0.35">
      <c r="A89" s="1" t="s">
        <v>32</v>
      </c>
      <c r="B89" s="1" t="s">
        <v>33</v>
      </c>
      <c r="C89" s="7">
        <v>1992</v>
      </c>
      <c r="D89" s="7" t="s">
        <v>689</v>
      </c>
      <c r="E89" s="7" t="s">
        <v>312</v>
      </c>
      <c r="F89" s="7">
        <v>2020</v>
      </c>
      <c r="G89" s="7">
        <v>1019</v>
      </c>
    </row>
    <row r="90" spans="1:7" x14ac:dyDescent="0.35">
      <c r="A90" s="1" t="s">
        <v>32</v>
      </c>
      <c r="B90" s="1" t="s">
        <v>33</v>
      </c>
      <c r="C90" s="7">
        <v>1992</v>
      </c>
      <c r="D90" s="7" t="s">
        <v>512</v>
      </c>
      <c r="E90" s="7" t="s">
        <v>309</v>
      </c>
      <c r="F90" s="7">
        <v>1962</v>
      </c>
      <c r="G90" s="7">
        <v>2750</v>
      </c>
    </row>
    <row r="91" spans="1:7" x14ac:dyDescent="0.35">
      <c r="A91" s="1" t="s">
        <v>32</v>
      </c>
      <c r="B91" s="1" t="s">
        <v>33</v>
      </c>
      <c r="C91" s="7">
        <v>1992</v>
      </c>
      <c r="D91" s="7" t="s">
        <v>512</v>
      </c>
      <c r="E91" s="7" t="s">
        <v>309</v>
      </c>
      <c r="F91" s="7">
        <v>1970</v>
      </c>
      <c r="G91" s="7">
        <v>2650</v>
      </c>
    </row>
    <row r="92" spans="1:7" x14ac:dyDescent="0.35">
      <c r="A92" s="1" t="s">
        <v>32</v>
      </c>
      <c r="B92" s="1" t="s">
        <v>33</v>
      </c>
      <c r="C92" s="7">
        <v>1992</v>
      </c>
      <c r="D92" s="7" t="s">
        <v>512</v>
      </c>
      <c r="E92" s="7" t="s">
        <v>309</v>
      </c>
      <c r="F92" s="7">
        <v>1980</v>
      </c>
      <c r="G92" s="7">
        <v>2680</v>
      </c>
    </row>
    <row r="93" spans="1:7" x14ac:dyDescent="0.35">
      <c r="A93" s="1" t="s">
        <v>32</v>
      </c>
      <c r="B93" s="1" t="s">
        <v>33</v>
      </c>
      <c r="C93" s="7">
        <v>1992</v>
      </c>
      <c r="D93" s="7" t="s">
        <v>512</v>
      </c>
      <c r="E93" s="7" t="s">
        <v>309</v>
      </c>
      <c r="F93" s="7">
        <v>1984</v>
      </c>
      <c r="G93" s="7">
        <v>2670</v>
      </c>
    </row>
    <row r="94" spans="1:7" x14ac:dyDescent="0.35">
      <c r="A94" s="1" t="s">
        <v>32</v>
      </c>
      <c r="B94" s="1" t="s">
        <v>33</v>
      </c>
      <c r="C94" s="7">
        <v>1992</v>
      </c>
      <c r="D94" s="7" t="s">
        <v>512</v>
      </c>
      <c r="E94" s="7" t="s">
        <v>309</v>
      </c>
      <c r="F94" s="7">
        <v>1990</v>
      </c>
      <c r="G94" s="7">
        <v>2656</v>
      </c>
    </row>
    <row r="95" spans="1:7" x14ac:dyDescent="0.35">
      <c r="A95" s="1" t="s">
        <v>32</v>
      </c>
      <c r="B95" s="1" t="s">
        <v>33</v>
      </c>
      <c r="C95" s="7">
        <v>1992</v>
      </c>
      <c r="D95" s="7" t="s">
        <v>689</v>
      </c>
      <c r="E95" s="7" t="s">
        <v>309</v>
      </c>
      <c r="F95" s="7">
        <v>2000</v>
      </c>
      <c r="G95" s="7">
        <v>2639</v>
      </c>
    </row>
    <row r="96" spans="1:7" x14ac:dyDescent="0.35">
      <c r="A96" s="1" t="s">
        <v>32</v>
      </c>
      <c r="B96" s="1" t="s">
        <v>33</v>
      </c>
      <c r="C96" s="7">
        <v>1992</v>
      </c>
      <c r="D96" s="7" t="s">
        <v>689</v>
      </c>
      <c r="E96" s="7" t="s">
        <v>309</v>
      </c>
      <c r="F96" s="7">
        <v>2010</v>
      </c>
      <c r="G96" s="7">
        <v>2635</v>
      </c>
    </row>
    <row r="97" spans="1:7" x14ac:dyDescent="0.35">
      <c r="A97" s="1" t="s">
        <v>32</v>
      </c>
      <c r="B97" s="1" t="s">
        <v>33</v>
      </c>
      <c r="C97" s="7">
        <v>1992</v>
      </c>
      <c r="D97" s="7" t="s">
        <v>689</v>
      </c>
      <c r="E97" s="7" t="s">
        <v>309</v>
      </c>
      <c r="F97" s="7">
        <v>2020</v>
      </c>
      <c r="G97" s="7">
        <v>2634</v>
      </c>
    </row>
    <row r="98" spans="1:7" x14ac:dyDescent="0.35">
      <c r="A98" s="1" t="s">
        <v>32</v>
      </c>
      <c r="B98" s="1" t="s">
        <v>33</v>
      </c>
      <c r="C98" s="7">
        <v>1992</v>
      </c>
      <c r="D98" s="7" t="s">
        <v>512</v>
      </c>
      <c r="E98" s="7" t="s">
        <v>313</v>
      </c>
      <c r="F98" s="7">
        <v>1962</v>
      </c>
      <c r="G98" s="7">
        <v>2300</v>
      </c>
    </row>
    <row r="99" spans="1:7" x14ac:dyDescent="0.35">
      <c r="A99" s="1" t="s">
        <v>32</v>
      </c>
      <c r="B99" s="1" t="s">
        <v>33</v>
      </c>
      <c r="C99" s="7">
        <v>1992</v>
      </c>
      <c r="D99" s="7" t="s">
        <v>512</v>
      </c>
      <c r="E99" s="7" t="s">
        <v>313</v>
      </c>
      <c r="F99" s="7">
        <v>1970</v>
      </c>
      <c r="G99" s="7">
        <v>2220</v>
      </c>
    </row>
    <row r="100" spans="1:7" x14ac:dyDescent="0.35">
      <c r="A100" s="1" t="s">
        <v>32</v>
      </c>
      <c r="B100" s="1" t="s">
        <v>33</v>
      </c>
      <c r="C100" s="7">
        <v>1992</v>
      </c>
      <c r="D100" s="7" t="s">
        <v>512</v>
      </c>
      <c r="E100" s="7" t="s">
        <v>313</v>
      </c>
      <c r="F100" s="7">
        <v>1980</v>
      </c>
      <c r="G100" s="7">
        <v>1950</v>
      </c>
    </row>
    <row r="101" spans="1:7" x14ac:dyDescent="0.35">
      <c r="A101" s="1" t="s">
        <v>32</v>
      </c>
      <c r="B101" s="1" t="s">
        <v>33</v>
      </c>
      <c r="C101" s="7">
        <v>1992</v>
      </c>
      <c r="D101" s="7" t="s">
        <v>512</v>
      </c>
      <c r="E101" s="7" t="s">
        <v>313</v>
      </c>
      <c r="F101" s="7">
        <v>1984</v>
      </c>
      <c r="G101" s="7">
        <v>1950</v>
      </c>
    </row>
    <row r="102" spans="1:7" x14ac:dyDescent="0.35">
      <c r="A102" s="1" t="s">
        <v>32</v>
      </c>
      <c r="B102" s="1" t="s">
        <v>33</v>
      </c>
      <c r="C102" s="7">
        <v>1992</v>
      </c>
      <c r="D102" s="7" t="s">
        <v>512</v>
      </c>
      <c r="E102" s="7" t="s">
        <v>313</v>
      </c>
      <c r="F102" s="7">
        <v>1990</v>
      </c>
      <c r="G102" s="7">
        <v>1841</v>
      </c>
    </row>
    <row r="103" spans="1:7" x14ac:dyDescent="0.35">
      <c r="A103" s="1" t="s">
        <v>32</v>
      </c>
      <c r="B103" s="1" t="s">
        <v>33</v>
      </c>
      <c r="C103" s="7">
        <v>1992</v>
      </c>
      <c r="D103" s="7" t="s">
        <v>689</v>
      </c>
      <c r="E103" s="7" t="s">
        <v>313</v>
      </c>
      <c r="F103" s="7">
        <v>2000</v>
      </c>
      <c r="G103" s="7">
        <v>1763</v>
      </c>
    </row>
    <row r="104" spans="1:7" x14ac:dyDescent="0.35">
      <c r="A104" s="1" t="s">
        <v>32</v>
      </c>
      <c r="B104" s="1" t="s">
        <v>33</v>
      </c>
      <c r="C104" s="7">
        <v>1992</v>
      </c>
      <c r="D104" s="7" t="s">
        <v>689</v>
      </c>
      <c r="E104" s="7" t="s">
        <v>313</v>
      </c>
      <c r="F104" s="7">
        <v>2010</v>
      </c>
      <c r="G104" s="7">
        <v>1744</v>
      </c>
    </row>
    <row r="105" spans="1:7" x14ac:dyDescent="0.35">
      <c r="A105" s="1" t="s">
        <v>32</v>
      </c>
      <c r="B105" s="1" t="s">
        <v>33</v>
      </c>
      <c r="C105" s="7">
        <v>1992</v>
      </c>
      <c r="D105" s="7" t="s">
        <v>689</v>
      </c>
      <c r="E105" s="7" t="s">
        <v>313</v>
      </c>
      <c r="F105" s="7">
        <v>2020</v>
      </c>
      <c r="G105" s="7">
        <v>1740</v>
      </c>
    </row>
    <row r="106" spans="1:7" x14ac:dyDescent="0.35">
      <c r="A106" s="1" t="s">
        <v>32</v>
      </c>
      <c r="B106" s="1" t="s">
        <v>33</v>
      </c>
      <c r="C106" s="7">
        <v>1992</v>
      </c>
      <c r="D106" s="7" t="s">
        <v>512</v>
      </c>
      <c r="E106" s="7" t="s">
        <v>314</v>
      </c>
      <c r="F106" s="7">
        <v>1962</v>
      </c>
      <c r="G106" s="7">
        <v>5030</v>
      </c>
    </row>
    <row r="107" spans="1:7" x14ac:dyDescent="0.35">
      <c r="A107" s="1" t="s">
        <v>32</v>
      </c>
      <c r="B107" s="1" t="s">
        <v>33</v>
      </c>
      <c r="C107" s="7">
        <v>1992</v>
      </c>
      <c r="D107" s="7" t="s">
        <v>512</v>
      </c>
      <c r="E107" s="7" t="s">
        <v>314</v>
      </c>
      <c r="F107" s="7">
        <v>1970</v>
      </c>
      <c r="G107" s="7">
        <v>5600</v>
      </c>
    </row>
    <row r="108" spans="1:7" x14ac:dyDescent="0.35">
      <c r="A108" s="1" t="s">
        <v>32</v>
      </c>
      <c r="B108" s="1" t="s">
        <v>33</v>
      </c>
      <c r="C108" s="7">
        <v>1992</v>
      </c>
      <c r="D108" s="7" t="s">
        <v>512</v>
      </c>
      <c r="E108" s="7" t="s">
        <v>314</v>
      </c>
      <c r="F108" s="7">
        <v>1980</v>
      </c>
      <c r="G108" s="7">
        <v>5400</v>
      </c>
    </row>
    <row r="109" spans="1:7" x14ac:dyDescent="0.35">
      <c r="A109" s="1" t="s">
        <v>32</v>
      </c>
      <c r="B109" s="1" t="s">
        <v>33</v>
      </c>
      <c r="C109" s="7">
        <v>1992</v>
      </c>
      <c r="D109" s="7" t="s">
        <v>512</v>
      </c>
      <c r="E109" s="7" t="s">
        <v>314</v>
      </c>
      <c r="F109" s="7">
        <v>1984</v>
      </c>
      <c r="G109" s="7">
        <v>5400</v>
      </c>
    </row>
    <row r="110" spans="1:7" x14ac:dyDescent="0.35">
      <c r="A110" s="1" t="s">
        <v>32</v>
      </c>
      <c r="B110" s="1" t="s">
        <v>33</v>
      </c>
      <c r="C110" s="7">
        <v>1992</v>
      </c>
      <c r="D110" s="7" t="s">
        <v>512</v>
      </c>
      <c r="E110" s="7" t="s">
        <v>314</v>
      </c>
      <c r="F110" s="7">
        <v>1990</v>
      </c>
      <c r="G110" s="7">
        <v>5276</v>
      </c>
    </row>
    <row r="111" spans="1:7" x14ac:dyDescent="0.35">
      <c r="A111" s="1" t="s">
        <v>32</v>
      </c>
      <c r="B111" s="1" t="s">
        <v>33</v>
      </c>
      <c r="C111" s="7">
        <v>1992</v>
      </c>
      <c r="D111" s="7" t="s">
        <v>689</v>
      </c>
      <c r="E111" s="7" t="s">
        <v>314</v>
      </c>
      <c r="F111" s="7">
        <v>2000</v>
      </c>
      <c r="G111" s="7">
        <v>5179</v>
      </c>
    </row>
    <row r="112" spans="1:7" x14ac:dyDescent="0.35">
      <c r="A112" s="1" t="s">
        <v>32</v>
      </c>
      <c r="B112" s="1" t="s">
        <v>33</v>
      </c>
      <c r="C112" s="7">
        <v>1992</v>
      </c>
      <c r="D112" s="7" t="s">
        <v>689</v>
      </c>
      <c r="E112" s="7" t="s">
        <v>314</v>
      </c>
      <c r="F112" s="7">
        <v>2010</v>
      </c>
      <c r="G112" s="7">
        <v>5155</v>
      </c>
    </row>
    <row r="113" spans="1:7" x14ac:dyDescent="0.35">
      <c r="A113" s="1" t="s">
        <v>32</v>
      </c>
      <c r="B113" s="1" t="s">
        <v>33</v>
      </c>
      <c r="C113" s="7">
        <v>1992</v>
      </c>
      <c r="D113" s="7" t="s">
        <v>689</v>
      </c>
      <c r="E113" s="7" t="s">
        <v>314</v>
      </c>
      <c r="F113" s="7">
        <v>2020</v>
      </c>
      <c r="G113" s="7">
        <v>5149</v>
      </c>
    </row>
    <row r="114" spans="1:7" x14ac:dyDescent="0.35">
      <c r="A114" s="1" t="s">
        <v>32</v>
      </c>
      <c r="B114" s="1" t="s">
        <v>33</v>
      </c>
      <c r="C114" s="7">
        <v>1992</v>
      </c>
      <c r="D114" s="7" t="s">
        <v>512</v>
      </c>
      <c r="E114" s="7" t="s">
        <v>310</v>
      </c>
      <c r="F114" s="7">
        <v>1962</v>
      </c>
      <c r="G114" s="7">
        <v>6570</v>
      </c>
    </row>
    <row r="115" spans="1:7" x14ac:dyDescent="0.35">
      <c r="A115" s="1" t="s">
        <v>32</v>
      </c>
      <c r="B115" s="1" t="s">
        <v>33</v>
      </c>
      <c r="C115" s="7">
        <v>1992</v>
      </c>
      <c r="D115" s="7" t="s">
        <v>512</v>
      </c>
      <c r="E115" s="7" t="s">
        <v>310</v>
      </c>
      <c r="F115" s="7">
        <v>1970</v>
      </c>
      <c r="G115" s="7">
        <v>6670</v>
      </c>
    </row>
    <row r="116" spans="1:7" x14ac:dyDescent="0.35">
      <c r="A116" s="1" t="s">
        <v>32</v>
      </c>
      <c r="B116" s="1" t="s">
        <v>33</v>
      </c>
      <c r="C116" s="7">
        <v>1992</v>
      </c>
      <c r="D116" s="7" t="s">
        <v>512</v>
      </c>
      <c r="E116" s="7" t="s">
        <v>310</v>
      </c>
      <c r="F116" s="7">
        <v>1980</v>
      </c>
      <c r="G116" s="7">
        <v>6110</v>
      </c>
    </row>
    <row r="117" spans="1:7" x14ac:dyDescent="0.35">
      <c r="A117" s="1" t="s">
        <v>32</v>
      </c>
      <c r="B117" s="1" t="s">
        <v>33</v>
      </c>
      <c r="C117" s="7">
        <v>1992</v>
      </c>
      <c r="D117" s="7" t="s">
        <v>512</v>
      </c>
      <c r="E117" s="7" t="s">
        <v>310</v>
      </c>
      <c r="F117" s="7">
        <v>1984</v>
      </c>
      <c r="G117" s="7">
        <v>5790</v>
      </c>
    </row>
    <row r="118" spans="1:7" x14ac:dyDescent="0.35">
      <c r="A118" s="1" t="s">
        <v>32</v>
      </c>
      <c r="B118" s="1" t="s">
        <v>33</v>
      </c>
      <c r="C118" s="7">
        <v>1992</v>
      </c>
      <c r="D118" s="7" t="s">
        <v>512</v>
      </c>
      <c r="E118" s="7" t="s">
        <v>310</v>
      </c>
      <c r="F118" s="7">
        <v>1990</v>
      </c>
      <c r="G118" s="7">
        <v>5543</v>
      </c>
    </row>
    <row r="119" spans="1:7" x14ac:dyDescent="0.35">
      <c r="A119" s="1" t="s">
        <v>32</v>
      </c>
      <c r="B119" s="1" t="s">
        <v>33</v>
      </c>
      <c r="C119" s="7">
        <v>1992</v>
      </c>
      <c r="D119" s="7" t="s">
        <v>689</v>
      </c>
      <c r="E119" s="7" t="s">
        <v>310</v>
      </c>
      <c r="F119" s="7">
        <v>2000</v>
      </c>
      <c r="G119" s="7">
        <v>5191</v>
      </c>
    </row>
    <row r="120" spans="1:7" x14ac:dyDescent="0.35">
      <c r="A120" s="1" t="s">
        <v>32</v>
      </c>
      <c r="B120" s="1" t="s">
        <v>33</v>
      </c>
      <c r="C120" s="7">
        <v>1992</v>
      </c>
      <c r="D120" s="7" t="s">
        <v>689</v>
      </c>
      <c r="E120" s="7" t="s">
        <v>310</v>
      </c>
      <c r="F120" s="7">
        <v>2010</v>
      </c>
      <c r="G120" s="7">
        <v>5107</v>
      </c>
    </row>
    <row r="121" spans="1:7" x14ac:dyDescent="0.35">
      <c r="A121" s="1" t="s">
        <v>32</v>
      </c>
      <c r="B121" s="1" t="s">
        <v>33</v>
      </c>
      <c r="C121" s="7">
        <v>1992</v>
      </c>
      <c r="D121" s="7" t="s">
        <v>689</v>
      </c>
      <c r="E121" s="7" t="s">
        <v>310</v>
      </c>
      <c r="F121" s="7">
        <v>2020</v>
      </c>
      <c r="G121" s="7">
        <v>5086</v>
      </c>
    </row>
    <row r="122" spans="1:7" x14ac:dyDescent="0.35">
      <c r="A122" s="1" t="s">
        <v>32</v>
      </c>
      <c r="B122" s="1" t="s">
        <v>33</v>
      </c>
      <c r="C122" s="7">
        <v>1992</v>
      </c>
      <c r="D122" s="7" t="s">
        <v>512</v>
      </c>
      <c r="E122" s="7" t="s">
        <v>315</v>
      </c>
      <c r="F122" s="7">
        <v>1962</v>
      </c>
      <c r="G122" s="7">
        <v>670</v>
      </c>
    </row>
    <row r="123" spans="1:7" x14ac:dyDescent="0.35">
      <c r="A123" s="1" t="s">
        <v>32</v>
      </c>
      <c r="B123" s="1" t="s">
        <v>33</v>
      </c>
      <c r="C123" s="7">
        <v>1992</v>
      </c>
      <c r="D123" s="7" t="s">
        <v>512</v>
      </c>
      <c r="E123" s="7" t="s">
        <v>315</v>
      </c>
      <c r="F123" s="7">
        <v>1970</v>
      </c>
      <c r="G123" s="7">
        <v>690</v>
      </c>
    </row>
    <row r="124" spans="1:7" x14ac:dyDescent="0.35">
      <c r="A124" s="1" t="s">
        <v>32</v>
      </c>
      <c r="B124" s="1" t="s">
        <v>33</v>
      </c>
      <c r="C124" s="7">
        <v>1992</v>
      </c>
      <c r="D124" s="7" t="s">
        <v>512</v>
      </c>
      <c r="E124" s="7" t="s">
        <v>315</v>
      </c>
      <c r="F124" s="7">
        <v>1980</v>
      </c>
      <c r="G124" s="7">
        <v>770</v>
      </c>
    </row>
    <row r="125" spans="1:7" x14ac:dyDescent="0.35">
      <c r="A125" s="1" t="s">
        <v>32</v>
      </c>
      <c r="B125" s="1" t="s">
        <v>33</v>
      </c>
      <c r="C125" s="7">
        <v>1992</v>
      </c>
      <c r="D125" s="7" t="s">
        <v>512</v>
      </c>
      <c r="E125" s="7" t="s">
        <v>315</v>
      </c>
      <c r="F125" s="7">
        <v>1984</v>
      </c>
      <c r="G125" s="7">
        <v>760</v>
      </c>
    </row>
    <row r="126" spans="1:7" x14ac:dyDescent="0.35">
      <c r="A126" s="1" t="s">
        <v>32</v>
      </c>
      <c r="B126" s="1" t="s">
        <v>33</v>
      </c>
      <c r="C126" s="7">
        <v>1992</v>
      </c>
      <c r="D126" s="7" t="s">
        <v>512</v>
      </c>
      <c r="E126" s="7" t="s">
        <v>315</v>
      </c>
      <c r="F126" s="7">
        <v>1990</v>
      </c>
      <c r="G126" s="7">
        <v>816</v>
      </c>
    </row>
    <row r="127" spans="1:7" x14ac:dyDescent="0.35">
      <c r="A127" s="1" t="s">
        <v>32</v>
      </c>
      <c r="B127" s="1" t="s">
        <v>33</v>
      </c>
      <c r="C127" s="7">
        <v>1992</v>
      </c>
      <c r="D127" s="7" t="s">
        <v>689</v>
      </c>
      <c r="E127" s="7" t="s">
        <v>315</v>
      </c>
      <c r="F127" s="7">
        <v>2000</v>
      </c>
      <c r="G127" s="7">
        <v>786</v>
      </c>
    </row>
    <row r="128" spans="1:7" x14ac:dyDescent="0.35">
      <c r="A128" s="1" t="s">
        <v>32</v>
      </c>
      <c r="B128" s="1" t="s">
        <v>33</v>
      </c>
      <c r="C128" s="7">
        <v>1992</v>
      </c>
      <c r="D128" s="7" t="s">
        <v>689</v>
      </c>
      <c r="E128" s="7" t="s">
        <v>315</v>
      </c>
      <c r="F128" s="7">
        <v>2010</v>
      </c>
      <c r="G128" s="7">
        <v>779</v>
      </c>
    </row>
    <row r="129" spans="1:7" x14ac:dyDescent="0.35">
      <c r="A129" s="1" t="s">
        <v>32</v>
      </c>
      <c r="B129" s="1" t="s">
        <v>33</v>
      </c>
      <c r="C129" s="7">
        <v>1992</v>
      </c>
      <c r="D129" s="7" t="s">
        <v>689</v>
      </c>
      <c r="E129" s="7" t="s">
        <v>315</v>
      </c>
      <c r="F129" s="7">
        <v>2020</v>
      </c>
      <c r="G129" s="7">
        <v>777</v>
      </c>
    </row>
    <row r="130" spans="1:7" x14ac:dyDescent="0.35">
      <c r="A130" s="1" t="s">
        <v>32</v>
      </c>
      <c r="B130" s="1" t="s">
        <v>33</v>
      </c>
      <c r="C130" s="7">
        <v>1992</v>
      </c>
      <c r="D130" s="7" t="s">
        <v>512</v>
      </c>
      <c r="E130" s="7" t="s">
        <v>166</v>
      </c>
      <c r="F130" s="7">
        <v>1962</v>
      </c>
      <c r="G130" s="7">
        <v>80300</v>
      </c>
    </row>
    <row r="131" spans="1:7" x14ac:dyDescent="0.35">
      <c r="A131" s="1" t="s">
        <v>32</v>
      </c>
      <c r="B131" s="1" t="s">
        <v>33</v>
      </c>
      <c r="C131" s="7">
        <v>1992</v>
      </c>
      <c r="D131" s="7" t="s">
        <v>512</v>
      </c>
      <c r="E131" s="7" t="s">
        <v>166</v>
      </c>
      <c r="F131" s="7">
        <v>1970</v>
      </c>
      <c r="G131" s="7">
        <v>75500</v>
      </c>
    </row>
    <row r="132" spans="1:7" x14ac:dyDescent="0.35">
      <c r="A132" s="1" t="s">
        <v>32</v>
      </c>
      <c r="B132" s="1" t="s">
        <v>33</v>
      </c>
      <c r="C132" s="7">
        <v>1992</v>
      </c>
      <c r="D132" s="7" t="s">
        <v>512</v>
      </c>
      <c r="E132" s="7" t="s">
        <v>166</v>
      </c>
      <c r="F132" s="7">
        <v>1980</v>
      </c>
      <c r="G132" s="7">
        <v>66500</v>
      </c>
    </row>
    <row r="133" spans="1:7" x14ac:dyDescent="0.35">
      <c r="A133" s="1" t="s">
        <v>32</v>
      </c>
      <c r="B133" s="1" t="s">
        <v>33</v>
      </c>
      <c r="C133" s="7">
        <v>1992</v>
      </c>
      <c r="D133" s="7" t="s">
        <v>512</v>
      </c>
      <c r="E133" s="7" t="s">
        <v>166</v>
      </c>
      <c r="F133" s="7">
        <v>1984</v>
      </c>
      <c r="G133" s="7">
        <v>63000</v>
      </c>
    </row>
    <row r="134" spans="1:7" x14ac:dyDescent="0.35">
      <c r="A134" s="1" t="s">
        <v>32</v>
      </c>
      <c r="B134" s="1" t="s">
        <v>33</v>
      </c>
      <c r="C134" s="7">
        <v>1992</v>
      </c>
      <c r="D134" s="7" t="s">
        <v>512</v>
      </c>
      <c r="E134" s="7" t="s">
        <v>166</v>
      </c>
      <c r="F134" s="7">
        <v>1990</v>
      </c>
      <c r="G134" s="7">
        <v>57923</v>
      </c>
    </row>
    <row r="135" spans="1:7" x14ac:dyDescent="0.35">
      <c r="A135" s="1" t="s">
        <v>32</v>
      </c>
      <c r="B135" s="1" t="s">
        <v>33</v>
      </c>
      <c r="C135" s="7">
        <v>1992</v>
      </c>
      <c r="D135" s="7" t="s">
        <v>689</v>
      </c>
      <c r="E135" s="7" t="s">
        <v>166</v>
      </c>
      <c r="F135" s="7">
        <v>2000</v>
      </c>
      <c r="G135" s="7">
        <v>52466</v>
      </c>
    </row>
    <row r="136" spans="1:7" x14ac:dyDescent="0.35">
      <c r="A136" s="1" t="s">
        <v>32</v>
      </c>
      <c r="B136" s="1" t="s">
        <v>33</v>
      </c>
      <c r="C136" s="7">
        <v>1992</v>
      </c>
      <c r="D136" s="7" t="s">
        <v>689</v>
      </c>
      <c r="E136" s="7" t="s">
        <v>166</v>
      </c>
      <c r="F136" s="7">
        <v>2010</v>
      </c>
      <c r="G136" s="7">
        <v>51209</v>
      </c>
    </row>
    <row r="137" spans="1:7" x14ac:dyDescent="0.35">
      <c r="A137" s="1" t="s">
        <v>32</v>
      </c>
      <c r="B137" s="1" t="s">
        <v>33</v>
      </c>
      <c r="C137" s="7">
        <v>1992</v>
      </c>
      <c r="D137" s="7" t="s">
        <v>689</v>
      </c>
      <c r="E137" s="7" t="s">
        <v>166</v>
      </c>
      <c r="F137" s="7">
        <v>2020</v>
      </c>
      <c r="G137" s="7">
        <v>50902</v>
      </c>
    </row>
    <row r="138" spans="1:7" x14ac:dyDescent="0.35">
      <c r="A138" s="1" t="s">
        <v>32</v>
      </c>
      <c r="B138" s="1" t="s">
        <v>33</v>
      </c>
      <c r="C138" s="7">
        <v>1998</v>
      </c>
      <c r="D138" s="7" t="s">
        <v>512</v>
      </c>
      <c r="E138" s="7" t="s">
        <v>302</v>
      </c>
      <c r="F138" s="7">
        <v>1962</v>
      </c>
      <c r="G138" s="7">
        <v>1350</v>
      </c>
    </row>
    <row r="139" spans="1:7" x14ac:dyDescent="0.35">
      <c r="A139" s="1" t="s">
        <v>32</v>
      </c>
      <c r="B139" s="1" t="s">
        <v>33</v>
      </c>
      <c r="C139" s="7">
        <v>1998</v>
      </c>
      <c r="D139" s="7" t="s">
        <v>512</v>
      </c>
      <c r="E139" s="7" t="s">
        <v>302</v>
      </c>
      <c r="F139" s="7">
        <v>1970</v>
      </c>
      <c r="G139" s="7">
        <v>1030</v>
      </c>
    </row>
    <row r="140" spans="1:7" x14ac:dyDescent="0.35">
      <c r="A140" s="1" t="s">
        <v>32</v>
      </c>
      <c r="B140" s="1" t="s">
        <v>33</v>
      </c>
      <c r="C140" s="7">
        <v>1998</v>
      </c>
      <c r="D140" s="7" t="s">
        <v>512</v>
      </c>
      <c r="E140" s="7" t="s">
        <v>302</v>
      </c>
      <c r="F140" s="7">
        <v>1980</v>
      </c>
      <c r="G140" s="7">
        <v>650</v>
      </c>
    </row>
    <row r="141" spans="1:7" x14ac:dyDescent="0.35">
      <c r="A141" s="1" t="s">
        <v>32</v>
      </c>
      <c r="B141" s="1" t="s">
        <v>33</v>
      </c>
      <c r="C141" s="7">
        <v>1998</v>
      </c>
      <c r="D141" s="7" t="s">
        <v>512</v>
      </c>
      <c r="E141" s="7" t="s">
        <v>302</v>
      </c>
      <c r="F141" s="7">
        <v>1984</v>
      </c>
      <c r="G141" s="7">
        <v>950</v>
      </c>
    </row>
    <row r="142" spans="1:7" x14ac:dyDescent="0.35">
      <c r="A142" s="1" t="s">
        <v>32</v>
      </c>
      <c r="B142" s="1" t="s">
        <v>33</v>
      </c>
      <c r="C142" s="7">
        <v>1998</v>
      </c>
      <c r="D142" s="7" t="s">
        <v>512</v>
      </c>
      <c r="E142" s="7" t="s">
        <v>302</v>
      </c>
      <c r="F142" s="7">
        <v>1990</v>
      </c>
      <c r="G142" s="7">
        <v>883</v>
      </c>
    </row>
    <row r="143" spans="1:7" x14ac:dyDescent="0.35">
      <c r="A143" s="1" t="s">
        <v>32</v>
      </c>
      <c r="B143" s="1" t="s">
        <v>33</v>
      </c>
      <c r="C143" s="7">
        <v>1998</v>
      </c>
      <c r="D143" s="7" t="s">
        <v>689</v>
      </c>
      <c r="E143" s="7" t="s">
        <v>302</v>
      </c>
      <c r="F143" s="7">
        <v>2000</v>
      </c>
      <c r="G143" s="7">
        <v>774</v>
      </c>
    </row>
    <row r="144" spans="1:7" x14ac:dyDescent="0.35">
      <c r="A144" s="1" t="s">
        <v>32</v>
      </c>
      <c r="B144" s="1" t="s">
        <v>33</v>
      </c>
      <c r="C144" s="7">
        <v>1998</v>
      </c>
      <c r="D144" s="7" t="s">
        <v>689</v>
      </c>
      <c r="E144" s="7" t="s">
        <v>302</v>
      </c>
      <c r="F144" s="7">
        <v>2010</v>
      </c>
      <c r="G144" s="7">
        <v>749</v>
      </c>
    </row>
    <row r="145" spans="1:7" x14ac:dyDescent="0.35">
      <c r="A145" s="1" t="s">
        <v>32</v>
      </c>
      <c r="B145" s="1" t="s">
        <v>33</v>
      </c>
      <c r="C145" s="7">
        <v>1998</v>
      </c>
      <c r="D145" s="7" t="s">
        <v>689</v>
      </c>
      <c r="E145" s="7" t="s">
        <v>302</v>
      </c>
      <c r="F145" s="7">
        <v>2020</v>
      </c>
      <c r="G145" s="7">
        <v>743</v>
      </c>
    </row>
    <row r="146" spans="1:7" x14ac:dyDescent="0.35">
      <c r="A146" s="1" t="s">
        <v>32</v>
      </c>
      <c r="B146" s="1" t="s">
        <v>33</v>
      </c>
      <c r="C146" s="7">
        <v>1998</v>
      </c>
      <c r="D146" s="7" t="s">
        <v>512</v>
      </c>
      <c r="E146" s="7" t="s">
        <v>297</v>
      </c>
      <c r="F146" s="7">
        <v>1962</v>
      </c>
      <c r="G146" s="7">
        <f>30+990</f>
        <v>1020</v>
      </c>
    </row>
    <row r="147" spans="1:7" x14ac:dyDescent="0.35">
      <c r="A147" s="1" t="s">
        <v>32</v>
      </c>
      <c r="B147" s="1" t="s">
        <v>33</v>
      </c>
      <c r="C147" s="7">
        <v>1998</v>
      </c>
      <c r="D147" s="7" t="s">
        <v>512</v>
      </c>
      <c r="E147" s="7" t="s">
        <v>297</v>
      </c>
      <c r="F147" s="7">
        <v>1970</v>
      </c>
      <c r="G147" s="7">
        <f>30+1020</f>
        <v>1050</v>
      </c>
    </row>
    <row r="148" spans="1:7" x14ac:dyDescent="0.35">
      <c r="A148" s="1" t="s">
        <v>32</v>
      </c>
      <c r="B148" s="1" t="s">
        <v>33</v>
      </c>
      <c r="C148" s="7">
        <v>1998</v>
      </c>
      <c r="D148" s="7" t="s">
        <v>512</v>
      </c>
      <c r="E148" s="7" t="s">
        <v>297</v>
      </c>
      <c r="F148" s="7">
        <v>1980</v>
      </c>
      <c r="G148" s="7">
        <f>30+800</f>
        <v>830</v>
      </c>
    </row>
    <row r="149" spans="1:7" x14ac:dyDescent="0.35">
      <c r="A149" s="1" t="s">
        <v>32</v>
      </c>
      <c r="B149" s="1" t="s">
        <v>33</v>
      </c>
      <c r="C149" s="7">
        <v>1998</v>
      </c>
      <c r="D149" s="7" t="s">
        <v>512</v>
      </c>
      <c r="E149" s="7" t="s">
        <v>297</v>
      </c>
      <c r="F149" s="7">
        <v>1984</v>
      </c>
      <c r="G149" s="7">
        <f>30+810</f>
        <v>840</v>
      </c>
    </row>
    <row r="150" spans="1:7" x14ac:dyDescent="0.35">
      <c r="A150" s="1" t="s">
        <v>32</v>
      </c>
      <c r="B150" s="1" t="s">
        <v>33</v>
      </c>
      <c r="C150" s="7">
        <v>1998</v>
      </c>
      <c r="D150" s="7" t="s">
        <v>512</v>
      </c>
      <c r="E150" s="7" t="s">
        <v>297</v>
      </c>
      <c r="F150" s="7">
        <v>1990</v>
      </c>
      <c r="G150" s="7">
        <f>28+762</f>
        <v>790</v>
      </c>
    </row>
    <row r="151" spans="1:7" x14ac:dyDescent="0.35">
      <c r="A151" s="1" t="s">
        <v>32</v>
      </c>
      <c r="B151" s="1" t="s">
        <v>33</v>
      </c>
      <c r="C151" s="7">
        <v>1998</v>
      </c>
      <c r="D151" s="7" t="s">
        <v>689</v>
      </c>
      <c r="E151" s="7" t="s">
        <v>297</v>
      </c>
      <c r="F151" s="7">
        <v>2000</v>
      </c>
      <c r="G151" s="7">
        <f>26+730</f>
        <v>756</v>
      </c>
    </row>
    <row r="152" spans="1:7" x14ac:dyDescent="0.35">
      <c r="A152" s="1" t="s">
        <v>32</v>
      </c>
      <c r="B152" s="1" t="s">
        <v>33</v>
      </c>
      <c r="C152" s="7">
        <v>1998</v>
      </c>
      <c r="D152" s="7" t="s">
        <v>689</v>
      </c>
      <c r="E152" s="7" t="s">
        <v>297</v>
      </c>
      <c r="F152" s="7">
        <v>2010</v>
      </c>
      <c r="G152" s="7">
        <f>26+722</f>
        <v>748</v>
      </c>
    </row>
    <row r="153" spans="1:7" x14ac:dyDescent="0.35">
      <c r="A153" s="1" t="s">
        <v>32</v>
      </c>
      <c r="B153" s="1" t="s">
        <v>33</v>
      </c>
      <c r="C153" s="7">
        <v>1998</v>
      </c>
      <c r="D153" s="7" t="s">
        <v>689</v>
      </c>
      <c r="E153" s="7" t="s">
        <v>297</v>
      </c>
      <c r="F153" s="7">
        <v>2020</v>
      </c>
      <c r="G153" s="7">
        <f>25+720</f>
        <v>745</v>
      </c>
    </row>
    <row r="154" spans="1:7" x14ac:dyDescent="0.35">
      <c r="A154" s="1" t="s">
        <v>32</v>
      </c>
      <c r="B154" s="1" t="s">
        <v>33</v>
      </c>
      <c r="C154" s="7">
        <v>1998</v>
      </c>
      <c r="D154" s="7" t="s">
        <v>512</v>
      </c>
      <c r="E154" s="7" t="s">
        <v>304</v>
      </c>
      <c r="F154" s="7">
        <v>1962</v>
      </c>
      <c r="G154" s="7">
        <v>2700</v>
      </c>
    </row>
    <row r="155" spans="1:7" x14ac:dyDescent="0.35">
      <c r="A155" s="1" t="s">
        <v>32</v>
      </c>
      <c r="B155" s="1" t="s">
        <v>33</v>
      </c>
      <c r="C155" s="7">
        <v>1998</v>
      </c>
      <c r="D155" s="7" t="s">
        <v>512</v>
      </c>
      <c r="E155" s="7" t="s">
        <v>304</v>
      </c>
      <c r="F155" s="7">
        <v>1970</v>
      </c>
      <c r="G155" s="7">
        <v>2270</v>
      </c>
    </row>
    <row r="156" spans="1:7" x14ac:dyDescent="0.35">
      <c r="A156" s="1" t="s">
        <v>32</v>
      </c>
      <c r="B156" s="1" t="s">
        <v>33</v>
      </c>
      <c r="C156" s="7">
        <v>1998</v>
      </c>
      <c r="D156" s="7" t="s">
        <v>512</v>
      </c>
      <c r="E156" s="7" t="s">
        <v>304</v>
      </c>
      <c r="F156" s="7">
        <v>1980</v>
      </c>
      <c r="G156" s="7">
        <v>1900</v>
      </c>
    </row>
    <row r="157" spans="1:7" x14ac:dyDescent="0.35">
      <c r="A157" s="1" t="s">
        <v>32</v>
      </c>
      <c r="B157" s="1" t="s">
        <v>33</v>
      </c>
      <c r="C157" s="7">
        <v>1998</v>
      </c>
      <c r="D157" s="7" t="s">
        <v>512</v>
      </c>
      <c r="E157" s="7" t="s">
        <v>304</v>
      </c>
      <c r="F157" s="7">
        <v>1984</v>
      </c>
      <c r="G157" s="7">
        <v>1760</v>
      </c>
    </row>
    <row r="158" spans="1:7" x14ac:dyDescent="0.35">
      <c r="A158" s="1" t="s">
        <v>32</v>
      </c>
      <c r="B158" s="1" t="s">
        <v>33</v>
      </c>
      <c r="C158" s="7">
        <v>1998</v>
      </c>
      <c r="D158" s="7" t="s">
        <v>512</v>
      </c>
      <c r="E158" s="7" t="s">
        <v>304</v>
      </c>
      <c r="F158" s="7">
        <v>1990</v>
      </c>
      <c r="G158" s="7">
        <v>1495</v>
      </c>
    </row>
    <row r="159" spans="1:7" x14ac:dyDescent="0.35">
      <c r="A159" s="1" t="s">
        <v>32</v>
      </c>
      <c r="B159" s="1" t="s">
        <v>33</v>
      </c>
      <c r="C159" s="7">
        <v>1998</v>
      </c>
      <c r="D159" s="7" t="s">
        <v>689</v>
      </c>
      <c r="E159" s="7" t="s">
        <v>304</v>
      </c>
      <c r="F159" s="7">
        <v>2000</v>
      </c>
      <c r="G159" s="7">
        <v>1272</v>
      </c>
    </row>
    <row r="160" spans="1:7" x14ac:dyDescent="0.35">
      <c r="A160" s="1" t="s">
        <v>32</v>
      </c>
      <c r="B160" s="1" t="s">
        <v>33</v>
      </c>
      <c r="C160" s="7">
        <v>1998</v>
      </c>
      <c r="D160" s="7" t="s">
        <v>689</v>
      </c>
      <c r="E160" s="7" t="s">
        <v>304</v>
      </c>
      <c r="F160" s="7">
        <v>2010</v>
      </c>
      <c r="G160" s="7">
        <v>1222</v>
      </c>
    </row>
    <row r="161" spans="1:7" x14ac:dyDescent="0.35">
      <c r="A161" s="1" t="s">
        <v>32</v>
      </c>
      <c r="B161" s="1" t="s">
        <v>33</v>
      </c>
      <c r="C161" s="7">
        <v>1998</v>
      </c>
      <c r="D161" s="7" t="s">
        <v>689</v>
      </c>
      <c r="E161" s="7" t="s">
        <v>304</v>
      </c>
      <c r="F161" s="7">
        <v>2020</v>
      </c>
      <c r="G161" s="7">
        <v>1210</v>
      </c>
    </row>
    <row r="162" spans="1:7" x14ac:dyDescent="0.35">
      <c r="A162" s="1" t="s">
        <v>32</v>
      </c>
      <c r="B162" s="1" t="s">
        <v>33</v>
      </c>
      <c r="C162" s="7">
        <v>1998</v>
      </c>
      <c r="D162" s="7" t="s">
        <v>512</v>
      </c>
      <c r="E162" s="7" t="s">
        <v>305</v>
      </c>
      <c r="F162" s="7">
        <v>1962</v>
      </c>
      <c r="G162" s="7">
        <v>3050</v>
      </c>
    </row>
    <row r="163" spans="1:7" x14ac:dyDescent="0.35">
      <c r="A163" s="1" t="s">
        <v>32</v>
      </c>
      <c r="B163" s="1" t="s">
        <v>33</v>
      </c>
      <c r="C163" s="7">
        <v>1998</v>
      </c>
      <c r="D163" s="7" t="s">
        <v>512</v>
      </c>
      <c r="E163" s="7" t="s">
        <v>305</v>
      </c>
      <c r="F163" s="7">
        <v>1970</v>
      </c>
      <c r="G163" s="7">
        <v>2710</v>
      </c>
    </row>
    <row r="164" spans="1:7" x14ac:dyDescent="0.35">
      <c r="A164" s="1" t="s">
        <v>32</v>
      </c>
      <c r="B164" s="1" t="s">
        <v>33</v>
      </c>
      <c r="C164" s="7">
        <v>1998</v>
      </c>
      <c r="D164" s="7" t="s">
        <v>512</v>
      </c>
      <c r="E164" s="7" t="s">
        <v>305</v>
      </c>
      <c r="F164" s="7">
        <v>1980</v>
      </c>
      <c r="G164" s="7">
        <v>2120</v>
      </c>
    </row>
    <row r="165" spans="1:7" x14ac:dyDescent="0.35">
      <c r="A165" s="1" t="s">
        <v>32</v>
      </c>
      <c r="B165" s="1" t="s">
        <v>33</v>
      </c>
      <c r="C165" s="7">
        <v>1998</v>
      </c>
      <c r="D165" s="7" t="s">
        <v>512</v>
      </c>
      <c r="E165" s="7" t="s">
        <v>305</v>
      </c>
      <c r="F165" s="7">
        <v>1984</v>
      </c>
      <c r="G165" s="7">
        <v>1950</v>
      </c>
    </row>
    <row r="166" spans="1:7" x14ac:dyDescent="0.35">
      <c r="A166" s="1" t="s">
        <v>32</v>
      </c>
      <c r="B166" s="1" t="s">
        <v>33</v>
      </c>
      <c r="C166" s="7">
        <v>1998</v>
      </c>
      <c r="D166" s="7" t="s">
        <v>512</v>
      </c>
      <c r="E166" s="7" t="s">
        <v>305</v>
      </c>
      <c r="F166" s="7">
        <v>1990</v>
      </c>
      <c r="G166" s="7">
        <v>1702</v>
      </c>
    </row>
    <row r="167" spans="1:7" x14ac:dyDescent="0.35">
      <c r="A167" s="1" t="s">
        <v>32</v>
      </c>
      <c r="B167" s="1" t="s">
        <v>33</v>
      </c>
      <c r="C167" s="7">
        <v>1998</v>
      </c>
      <c r="D167" s="7" t="s">
        <v>689</v>
      </c>
      <c r="E167" s="7" t="s">
        <v>305</v>
      </c>
      <c r="F167" s="7">
        <v>2000</v>
      </c>
      <c r="G167" s="7">
        <v>1466</v>
      </c>
    </row>
    <row r="168" spans="1:7" x14ac:dyDescent="0.35">
      <c r="A168" s="1" t="s">
        <v>32</v>
      </c>
      <c r="B168" s="1" t="s">
        <v>33</v>
      </c>
      <c r="C168" s="7">
        <v>1998</v>
      </c>
      <c r="D168" s="7" t="s">
        <v>689</v>
      </c>
      <c r="E168" s="7" t="s">
        <v>305</v>
      </c>
      <c r="F168" s="7">
        <v>2010</v>
      </c>
      <c r="G168" s="7">
        <v>1413</v>
      </c>
    </row>
    <row r="169" spans="1:7" x14ac:dyDescent="0.35">
      <c r="A169" s="1" t="s">
        <v>32</v>
      </c>
      <c r="B169" s="1" t="s">
        <v>33</v>
      </c>
      <c r="C169" s="7">
        <v>1998</v>
      </c>
      <c r="D169" s="7" t="s">
        <v>689</v>
      </c>
      <c r="E169" s="7" t="s">
        <v>305</v>
      </c>
      <c r="F169" s="7">
        <v>2020</v>
      </c>
      <c r="G169" s="7">
        <v>1400</v>
      </c>
    </row>
    <row r="170" spans="1:7" x14ac:dyDescent="0.35">
      <c r="A170" s="1" t="s">
        <v>32</v>
      </c>
      <c r="B170" s="1" t="s">
        <v>33</v>
      </c>
      <c r="C170" s="7">
        <v>1998</v>
      </c>
      <c r="D170" s="7" t="s">
        <v>512</v>
      </c>
      <c r="E170" s="7" t="s">
        <v>330</v>
      </c>
      <c r="F170" s="7">
        <v>1962</v>
      </c>
      <c r="G170" s="7">
        <v>180</v>
      </c>
    </row>
    <row r="171" spans="1:7" x14ac:dyDescent="0.35">
      <c r="A171" s="1" t="s">
        <v>32</v>
      </c>
      <c r="B171" s="1" t="s">
        <v>33</v>
      </c>
      <c r="C171" s="7">
        <v>1998</v>
      </c>
      <c r="D171" s="7" t="s">
        <v>512</v>
      </c>
      <c r="E171" s="7" t="s">
        <v>330</v>
      </c>
      <c r="F171" s="7">
        <v>1970</v>
      </c>
      <c r="G171" s="7">
        <v>180</v>
      </c>
    </row>
    <row r="172" spans="1:7" x14ac:dyDescent="0.35">
      <c r="A172" s="1" t="s">
        <v>32</v>
      </c>
      <c r="B172" s="1" t="s">
        <v>33</v>
      </c>
      <c r="C172" s="7">
        <v>1998</v>
      </c>
      <c r="D172" s="7" t="s">
        <v>512</v>
      </c>
      <c r="E172" s="7" t="s">
        <v>330</v>
      </c>
      <c r="F172" s="7">
        <v>1980</v>
      </c>
      <c r="G172" s="7">
        <v>150</v>
      </c>
    </row>
    <row r="173" spans="1:7" x14ac:dyDescent="0.35">
      <c r="A173" s="1" t="s">
        <v>32</v>
      </c>
      <c r="B173" s="1" t="s">
        <v>33</v>
      </c>
      <c r="C173" s="7">
        <v>1998</v>
      </c>
      <c r="D173" s="7" t="s">
        <v>512</v>
      </c>
      <c r="E173" s="7" t="s">
        <v>330</v>
      </c>
      <c r="F173" s="7">
        <v>1984</v>
      </c>
      <c r="G173" s="7">
        <v>150</v>
      </c>
    </row>
    <row r="174" spans="1:7" x14ac:dyDescent="0.35">
      <c r="A174" s="1" t="s">
        <v>32</v>
      </c>
      <c r="B174" s="1" t="s">
        <v>33</v>
      </c>
      <c r="C174" s="7">
        <v>1998</v>
      </c>
      <c r="D174" s="7" t="s">
        <v>512</v>
      </c>
      <c r="E174" s="7" t="s">
        <v>330</v>
      </c>
      <c r="F174" s="7">
        <v>1990</v>
      </c>
      <c r="G174" s="7">
        <v>125</v>
      </c>
    </row>
    <row r="175" spans="1:7" x14ac:dyDescent="0.35">
      <c r="A175" s="1" t="s">
        <v>32</v>
      </c>
      <c r="B175" s="1" t="s">
        <v>33</v>
      </c>
      <c r="C175" s="7">
        <v>1998</v>
      </c>
      <c r="D175" s="7" t="s">
        <v>689</v>
      </c>
      <c r="E175" s="7" t="s">
        <v>330</v>
      </c>
      <c r="F175" s="7">
        <v>2000</v>
      </c>
      <c r="G175" s="7">
        <v>107</v>
      </c>
    </row>
    <row r="176" spans="1:7" x14ac:dyDescent="0.35">
      <c r="A176" s="1" t="s">
        <v>32</v>
      </c>
      <c r="B176" s="1" t="s">
        <v>33</v>
      </c>
      <c r="C176" s="7">
        <v>1998</v>
      </c>
      <c r="D176" s="7" t="s">
        <v>689</v>
      </c>
      <c r="E176" s="7" t="s">
        <v>330</v>
      </c>
      <c r="F176" s="7">
        <v>2010</v>
      </c>
      <c r="G176" s="7">
        <v>103</v>
      </c>
    </row>
    <row r="177" spans="1:7" x14ac:dyDescent="0.35">
      <c r="A177" s="1" t="s">
        <v>32</v>
      </c>
      <c r="B177" s="1" t="s">
        <v>33</v>
      </c>
      <c r="C177" s="7">
        <v>1998</v>
      </c>
      <c r="D177" s="7" t="s">
        <v>689</v>
      </c>
      <c r="E177" s="7" t="s">
        <v>330</v>
      </c>
      <c r="F177" s="7">
        <v>2020</v>
      </c>
      <c r="G177" s="7">
        <v>102</v>
      </c>
    </row>
    <row r="178" spans="1:7" x14ac:dyDescent="0.35">
      <c r="A178" s="1" t="s">
        <v>32</v>
      </c>
      <c r="B178" s="1" t="s">
        <v>33</v>
      </c>
      <c r="C178" s="7">
        <v>1998</v>
      </c>
      <c r="D178" s="7" t="s">
        <v>512</v>
      </c>
      <c r="E178" s="7" t="s">
        <v>306</v>
      </c>
      <c r="F178" s="7">
        <v>1962</v>
      </c>
      <c r="G178" s="7">
        <v>2600</v>
      </c>
    </row>
    <row r="179" spans="1:7" x14ac:dyDescent="0.35">
      <c r="A179" s="1" t="s">
        <v>32</v>
      </c>
      <c r="B179" s="1" t="s">
        <v>33</v>
      </c>
      <c r="C179" s="7">
        <v>1998</v>
      </c>
      <c r="D179" s="7" t="s">
        <v>512</v>
      </c>
      <c r="E179" s="7" t="s">
        <v>306</v>
      </c>
      <c r="F179" s="7">
        <v>1970</v>
      </c>
      <c r="G179" s="7">
        <v>2480</v>
      </c>
    </row>
    <row r="180" spans="1:7" x14ac:dyDescent="0.35">
      <c r="A180" s="1" t="s">
        <v>32</v>
      </c>
      <c r="B180" s="1" t="s">
        <v>33</v>
      </c>
      <c r="C180" s="7">
        <v>1998</v>
      </c>
      <c r="D180" s="7" t="s">
        <v>512</v>
      </c>
      <c r="E180" s="7" t="s">
        <v>306</v>
      </c>
      <c r="F180" s="7">
        <v>1980</v>
      </c>
      <c r="G180" s="7">
        <v>2200</v>
      </c>
    </row>
    <row r="181" spans="1:7" x14ac:dyDescent="0.35">
      <c r="A181" s="1" t="s">
        <v>32</v>
      </c>
      <c r="B181" s="1" t="s">
        <v>33</v>
      </c>
      <c r="C181" s="7">
        <v>1998</v>
      </c>
      <c r="D181" s="7" t="s">
        <v>512</v>
      </c>
      <c r="E181" s="7" t="s">
        <v>306</v>
      </c>
      <c r="F181" s="7">
        <v>1984</v>
      </c>
      <c r="G181" s="7">
        <v>2120</v>
      </c>
    </row>
    <row r="182" spans="1:7" x14ac:dyDescent="0.35">
      <c r="A182" s="1" t="s">
        <v>32</v>
      </c>
      <c r="B182" s="1" t="s">
        <v>33</v>
      </c>
      <c r="C182" s="7">
        <v>1998</v>
      </c>
      <c r="D182" s="7" t="s">
        <v>512</v>
      </c>
      <c r="E182" s="7" t="s">
        <v>306</v>
      </c>
      <c r="F182" s="7">
        <v>1990</v>
      </c>
      <c r="G182" s="7">
        <v>1842</v>
      </c>
    </row>
    <row r="183" spans="1:7" x14ac:dyDescent="0.35">
      <c r="A183" s="1" t="s">
        <v>32</v>
      </c>
      <c r="B183" s="1" t="s">
        <v>33</v>
      </c>
      <c r="C183" s="7">
        <v>1998</v>
      </c>
      <c r="D183" s="7" t="s">
        <v>689</v>
      </c>
      <c r="E183" s="7" t="s">
        <v>306</v>
      </c>
      <c r="F183" s="7">
        <v>2000</v>
      </c>
      <c r="G183" s="7">
        <v>1634</v>
      </c>
    </row>
    <row r="184" spans="1:7" x14ac:dyDescent="0.35">
      <c r="A184" s="1" t="s">
        <v>32</v>
      </c>
      <c r="B184" s="1" t="s">
        <v>33</v>
      </c>
      <c r="C184" s="7">
        <v>1998</v>
      </c>
      <c r="D184" s="7" t="s">
        <v>689</v>
      </c>
      <c r="E184" s="7" t="s">
        <v>306</v>
      </c>
      <c r="F184" s="7">
        <v>2010</v>
      </c>
      <c r="G184" s="7">
        <v>1587</v>
      </c>
    </row>
    <row r="185" spans="1:7" x14ac:dyDescent="0.35">
      <c r="A185" s="1" t="s">
        <v>32</v>
      </c>
      <c r="B185" s="1" t="s">
        <v>33</v>
      </c>
      <c r="C185" s="7">
        <v>1998</v>
      </c>
      <c r="D185" s="7" t="s">
        <v>689</v>
      </c>
      <c r="E185" s="7" t="s">
        <v>306</v>
      </c>
      <c r="F185" s="7">
        <v>2020</v>
      </c>
      <c r="G185" s="7">
        <v>1575</v>
      </c>
    </row>
    <row r="186" spans="1:7" x14ac:dyDescent="0.35">
      <c r="A186" s="1" t="s">
        <v>32</v>
      </c>
      <c r="B186" s="1" t="s">
        <v>33</v>
      </c>
      <c r="C186" s="7">
        <v>1998</v>
      </c>
      <c r="D186" s="7" t="s">
        <v>512</v>
      </c>
      <c r="E186" s="7" t="s">
        <v>307</v>
      </c>
      <c r="F186" s="7">
        <v>1962</v>
      </c>
      <c r="G186" s="7">
        <v>1150</v>
      </c>
    </row>
    <row r="187" spans="1:7" x14ac:dyDescent="0.35">
      <c r="A187" s="1" t="s">
        <v>32</v>
      </c>
      <c r="B187" s="1" t="s">
        <v>33</v>
      </c>
      <c r="C187" s="7">
        <v>1998</v>
      </c>
      <c r="D187" s="7" t="s">
        <v>512</v>
      </c>
      <c r="E187" s="7" t="s">
        <v>307</v>
      </c>
      <c r="F187" s="7">
        <v>1970</v>
      </c>
      <c r="G187" s="7">
        <v>860</v>
      </c>
    </row>
    <row r="188" spans="1:7" x14ac:dyDescent="0.35">
      <c r="A188" s="1" t="s">
        <v>32</v>
      </c>
      <c r="B188" s="1" t="s">
        <v>33</v>
      </c>
      <c r="C188" s="7">
        <v>1998</v>
      </c>
      <c r="D188" s="7" t="s">
        <v>512</v>
      </c>
      <c r="E188" s="7" t="s">
        <v>307</v>
      </c>
      <c r="F188" s="7">
        <v>1980</v>
      </c>
      <c r="G188" s="7">
        <v>560</v>
      </c>
    </row>
    <row r="189" spans="1:7" x14ac:dyDescent="0.35">
      <c r="A189" s="1" t="s">
        <v>32</v>
      </c>
      <c r="B189" s="1" t="s">
        <v>33</v>
      </c>
      <c r="C189" s="7">
        <v>1998</v>
      </c>
      <c r="D189" s="7" t="s">
        <v>512</v>
      </c>
      <c r="E189" s="7" t="s">
        <v>307</v>
      </c>
      <c r="F189" s="7">
        <v>1984</v>
      </c>
      <c r="G189" s="7">
        <v>500</v>
      </c>
    </row>
    <row r="190" spans="1:7" x14ac:dyDescent="0.35">
      <c r="A190" s="1" t="s">
        <v>32</v>
      </c>
      <c r="B190" s="1" t="s">
        <v>33</v>
      </c>
      <c r="C190" s="7">
        <v>1998</v>
      </c>
      <c r="D190" s="7" t="s">
        <v>512</v>
      </c>
      <c r="E190" s="7" t="s">
        <v>307</v>
      </c>
      <c r="F190" s="7">
        <v>1990</v>
      </c>
      <c r="G190" s="7">
        <v>472</v>
      </c>
    </row>
    <row r="191" spans="1:7" x14ac:dyDescent="0.35">
      <c r="A191" s="1" t="s">
        <v>32</v>
      </c>
      <c r="B191" s="1" t="s">
        <v>33</v>
      </c>
      <c r="C191" s="7">
        <v>1998</v>
      </c>
      <c r="D191" s="7" t="s">
        <v>689</v>
      </c>
      <c r="E191" s="7" t="s">
        <v>307</v>
      </c>
      <c r="F191" s="7">
        <v>2000</v>
      </c>
      <c r="G191" s="7">
        <v>421</v>
      </c>
    </row>
    <row r="192" spans="1:7" x14ac:dyDescent="0.35">
      <c r="A192" s="1" t="s">
        <v>32</v>
      </c>
      <c r="B192" s="1" t="s">
        <v>33</v>
      </c>
      <c r="C192" s="7">
        <v>1998</v>
      </c>
      <c r="D192" s="7" t="s">
        <v>689</v>
      </c>
      <c r="E192" s="7" t="s">
        <v>307</v>
      </c>
      <c r="F192" s="7">
        <v>2010</v>
      </c>
      <c r="G192" s="7">
        <v>409</v>
      </c>
    </row>
    <row r="193" spans="1:7" x14ac:dyDescent="0.35">
      <c r="A193" s="1" t="s">
        <v>32</v>
      </c>
      <c r="B193" s="1" t="s">
        <v>33</v>
      </c>
      <c r="C193" s="7">
        <v>1998</v>
      </c>
      <c r="D193" s="7" t="s">
        <v>689</v>
      </c>
      <c r="E193" s="7" t="s">
        <v>307</v>
      </c>
      <c r="F193" s="7">
        <v>2020</v>
      </c>
      <c r="G193" s="7">
        <v>407</v>
      </c>
    </row>
    <row r="194" spans="1:7" x14ac:dyDescent="0.35">
      <c r="A194" s="1" t="s">
        <v>32</v>
      </c>
      <c r="B194" s="1" t="s">
        <v>33</v>
      </c>
      <c r="C194" s="7">
        <v>1998</v>
      </c>
      <c r="D194" s="7" t="s">
        <v>512</v>
      </c>
      <c r="E194" s="7" t="s">
        <v>300</v>
      </c>
      <c r="F194" s="7">
        <v>1962</v>
      </c>
      <c r="G194" s="7">
        <v>46440</v>
      </c>
    </row>
    <row r="195" spans="1:7" x14ac:dyDescent="0.35">
      <c r="A195" s="1" t="s">
        <v>32</v>
      </c>
      <c r="B195" s="1" t="s">
        <v>33</v>
      </c>
      <c r="C195" s="7">
        <v>1998</v>
      </c>
      <c r="D195" s="7" t="s">
        <v>512</v>
      </c>
      <c r="E195" s="7" t="s">
        <v>300</v>
      </c>
      <c r="F195" s="7">
        <v>1970</v>
      </c>
      <c r="G195" s="7">
        <v>42470</v>
      </c>
    </row>
    <row r="196" spans="1:7" x14ac:dyDescent="0.35">
      <c r="A196" s="1" t="s">
        <v>32</v>
      </c>
      <c r="B196" s="1" t="s">
        <v>33</v>
      </c>
      <c r="C196" s="7">
        <v>1998</v>
      </c>
      <c r="D196" s="7" t="s">
        <v>512</v>
      </c>
      <c r="E196" s="7" t="s">
        <v>300</v>
      </c>
      <c r="F196" s="7">
        <v>1980</v>
      </c>
      <c r="G196" s="7">
        <v>35490</v>
      </c>
    </row>
    <row r="197" spans="1:7" x14ac:dyDescent="0.35">
      <c r="A197" s="1" t="s">
        <v>32</v>
      </c>
      <c r="B197" s="1" t="s">
        <v>33</v>
      </c>
      <c r="C197" s="7">
        <v>1998</v>
      </c>
      <c r="D197" s="7" t="s">
        <v>512</v>
      </c>
      <c r="E197" s="7" t="s">
        <v>300</v>
      </c>
      <c r="F197" s="7">
        <v>1984</v>
      </c>
      <c r="G197" s="7">
        <v>33130</v>
      </c>
    </row>
    <row r="198" spans="1:7" x14ac:dyDescent="0.35">
      <c r="A198" s="1" t="s">
        <v>32</v>
      </c>
      <c r="B198" s="1" t="s">
        <v>33</v>
      </c>
      <c r="C198" s="7">
        <v>1998</v>
      </c>
      <c r="D198" s="7" t="s">
        <v>512</v>
      </c>
      <c r="E198" s="7" t="s">
        <v>300</v>
      </c>
      <c r="F198" s="7">
        <v>1990</v>
      </c>
      <c r="G198" s="7">
        <v>29327</v>
      </c>
    </row>
    <row r="199" spans="1:7" x14ac:dyDescent="0.35">
      <c r="A199" s="1" t="s">
        <v>32</v>
      </c>
      <c r="B199" s="1" t="s">
        <v>33</v>
      </c>
      <c r="C199" s="7">
        <v>1998</v>
      </c>
      <c r="D199" s="7" t="s">
        <v>689</v>
      </c>
      <c r="E199" s="7" t="s">
        <v>300</v>
      </c>
      <c r="F199" s="7">
        <v>2000</v>
      </c>
      <c r="G199" s="7">
        <v>25815</v>
      </c>
    </row>
    <row r="200" spans="1:7" x14ac:dyDescent="0.35">
      <c r="A200" s="1" t="s">
        <v>32</v>
      </c>
      <c r="B200" s="1" t="s">
        <v>33</v>
      </c>
      <c r="C200" s="7">
        <v>1998</v>
      </c>
      <c r="D200" s="7" t="s">
        <v>689</v>
      </c>
      <c r="E200" s="7" t="s">
        <v>300</v>
      </c>
      <c r="F200" s="7">
        <v>2010</v>
      </c>
      <c r="G200" s="7">
        <v>25009</v>
      </c>
    </row>
    <row r="201" spans="1:7" x14ac:dyDescent="0.35">
      <c r="A201" s="1" t="s">
        <v>32</v>
      </c>
      <c r="B201" s="1" t="s">
        <v>33</v>
      </c>
      <c r="C201" s="7">
        <v>1998</v>
      </c>
      <c r="D201" s="7" t="s">
        <v>689</v>
      </c>
      <c r="E201" s="7" t="s">
        <v>300</v>
      </c>
      <c r="F201" s="7">
        <v>2020</v>
      </c>
      <c r="G201" s="7">
        <v>24812</v>
      </c>
    </row>
    <row r="202" spans="1:7" x14ac:dyDescent="0.35">
      <c r="A202" s="1" t="s">
        <v>32</v>
      </c>
      <c r="B202" s="1" t="s">
        <v>33</v>
      </c>
      <c r="C202" s="7">
        <v>1998</v>
      </c>
      <c r="D202" s="7" t="s">
        <v>512</v>
      </c>
      <c r="E202" s="7" t="s">
        <v>308</v>
      </c>
      <c r="F202" s="7">
        <v>1962</v>
      </c>
      <c r="G202" s="7">
        <v>1020</v>
      </c>
    </row>
    <row r="203" spans="1:7" x14ac:dyDescent="0.35">
      <c r="A203" s="1" t="s">
        <v>32</v>
      </c>
      <c r="B203" s="1" t="s">
        <v>33</v>
      </c>
      <c r="C203" s="7">
        <v>1998</v>
      </c>
      <c r="D203" s="7" t="s">
        <v>512</v>
      </c>
      <c r="E203" s="7" t="s">
        <v>308</v>
      </c>
      <c r="F203" s="7">
        <v>1970</v>
      </c>
      <c r="G203" s="7">
        <v>970</v>
      </c>
    </row>
    <row r="204" spans="1:7" x14ac:dyDescent="0.35">
      <c r="A204" s="1" t="s">
        <v>32</v>
      </c>
      <c r="B204" s="1" t="s">
        <v>33</v>
      </c>
      <c r="C204" s="7">
        <v>1998</v>
      </c>
      <c r="D204" s="7" t="s">
        <v>512</v>
      </c>
      <c r="E204" s="7" t="s">
        <v>308</v>
      </c>
      <c r="F204" s="7">
        <v>1980</v>
      </c>
      <c r="G204" s="7">
        <v>990</v>
      </c>
    </row>
    <row r="205" spans="1:7" x14ac:dyDescent="0.35">
      <c r="A205" s="1" t="s">
        <v>32</v>
      </c>
      <c r="B205" s="1" t="s">
        <v>33</v>
      </c>
      <c r="C205" s="7">
        <v>1998</v>
      </c>
      <c r="D205" s="7" t="s">
        <v>512</v>
      </c>
      <c r="E205" s="7" t="s">
        <v>308</v>
      </c>
      <c r="F205" s="7">
        <v>1984</v>
      </c>
      <c r="G205" s="7">
        <v>830</v>
      </c>
    </row>
    <row r="206" spans="1:7" x14ac:dyDescent="0.35">
      <c r="A206" s="1" t="s">
        <v>32</v>
      </c>
      <c r="B206" s="1" t="s">
        <v>33</v>
      </c>
      <c r="C206" s="7">
        <v>1998</v>
      </c>
      <c r="D206" s="7" t="s">
        <v>512</v>
      </c>
      <c r="E206" s="7" t="s">
        <v>308</v>
      </c>
      <c r="F206" s="7">
        <v>1990</v>
      </c>
      <c r="G206" s="7">
        <v>754</v>
      </c>
    </row>
    <row r="207" spans="1:7" x14ac:dyDescent="0.35">
      <c r="A207" s="1" t="s">
        <v>32</v>
      </c>
      <c r="B207" s="1" t="s">
        <v>33</v>
      </c>
      <c r="C207" s="7">
        <v>1998</v>
      </c>
      <c r="D207" s="7" t="s">
        <v>689</v>
      </c>
      <c r="E207" s="7" t="s">
        <v>308</v>
      </c>
      <c r="F207" s="7">
        <v>2000</v>
      </c>
      <c r="G207" s="7">
        <v>631</v>
      </c>
    </row>
    <row r="208" spans="1:7" x14ac:dyDescent="0.35">
      <c r="A208" s="1" t="s">
        <v>32</v>
      </c>
      <c r="B208" s="1" t="s">
        <v>33</v>
      </c>
      <c r="C208" s="7">
        <v>1998</v>
      </c>
      <c r="D208" s="7" t="s">
        <v>689</v>
      </c>
      <c r="E208" s="7" t="s">
        <v>308</v>
      </c>
      <c r="F208" s="7">
        <v>2010</v>
      </c>
      <c r="G208" s="7">
        <v>603</v>
      </c>
    </row>
    <row r="209" spans="1:7" x14ac:dyDescent="0.35">
      <c r="A209" s="1" t="s">
        <v>32</v>
      </c>
      <c r="B209" s="1" t="s">
        <v>33</v>
      </c>
      <c r="C209" s="7">
        <v>1998</v>
      </c>
      <c r="D209" s="7" t="s">
        <v>689</v>
      </c>
      <c r="E209" s="7" t="s">
        <v>308</v>
      </c>
      <c r="F209" s="7">
        <v>2020</v>
      </c>
      <c r="G209" s="7">
        <v>597</v>
      </c>
    </row>
    <row r="210" spans="1:7" x14ac:dyDescent="0.35">
      <c r="A210" s="1" t="s">
        <v>32</v>
      </c>
      <c r="B210" s="1" t="s">
        <v>33</v>
      </c>
      <c r="C210" s="7">
        <v>1998</v>
      </c>
      <c r="D210" s="7" t="s">
        <v>512</v>
      </c>
      <c r="E210" s="7" t="s">
        <v>311</v>
      </c>
      <c r="F210" s="7">
        <v>1962</v>
      </c>
      <c r="G210" s="7">
        <v>3470</v>
      </c>
    </row>
    <row r="211" spans="1:7" x14ac:dyDescent="0.35">
      <c r="A211" s="1" t="s">
        <v>32</v>
      </c>
      <c r="B211" s="1" t="s">
        <v>33</v>
      </c>
      <c r="C211" s="7">
        <v>1998</v>
      </c>
      <c r="D211" s="7" t="s">
        <v>512</v>
      </c>
      <c r="E211" s="7" t="s">
        <v>311</v>
      </c>
      <c r="F211" s="7">
        <v>1970</v>
      </c>
      <c r="G211" s="7">
        <v>3650</v>
      </c>
    </row>
    <row r="212" spans="1:7" x14ac:dyDescent="0.35">
      <c r="A212" s="1" t="s">
        <v>32</v>
      </c>
      <c r="B212" s="1" t="s">
        <v>33</v>
      </c>
      <c r="C212" s="7">
        <v>1998</v>
      </c>
      <c r="D212" s="7" t="s">
        <v>512</v>
      </c>
      <c r="E212" s="7" t="s">
        <v>311</v>
      </c>
      <c r="F212" s="7">
        <v>1980</v>
      </c>
      <c r="G212" s="7">
        <v>3900</v>
      </c>
    </row>
    <row r="213" spans="1:7" x14ac:dyDescent="0.35">
      <c r="A213" s="1" t="s">
        <v>32</v>
      </c>
      <c r="B213" s="1" t="s">
        <v>33</v>
      </c>
      <c r="C213" s="7">
        <v>1998</v>
      </c>
      <c r="D213" s="7" t="s">
        <v>512</v>
      </c>
      <c r="E213" s="7" t="s">
        <v>311</v>
      </c>
      <c r="F213" s="7">
        <v>1984</v>
      </c>
      <c r="G213" s="7">
        <v>3250</v>
      </c>
    </row>
    <row r="214" spans="1:7" x14ac:dyDescent="0.35">
      <c r="A214" s="1" t="s">
        <v>32</v>
      </c>
      <c r="B214" s="1" t="s">
        <v>33</v>
      </c>
      <c r="C214" s="7">
        <v>1998</v>
      </c>
      <c r="D214" s="7" t="s">
        <v>512</v>
      </c>
      <c r="E214" s="7" t="s">
        <v>311</v>
      </c>
      <c r="F214" s="7">
        <v>1990</v>
      </c>
      <c r="G214" s="7">
        <v>3384</v>
      </c>
    </row>
    <row r="215" spans="1:7" x14ac:dyDescent="0.35">
      <c r="A215" s="1" t="s">
        <v>32</v>
      </c>
      <c r="B215" s="1" t="s">
        <v>33</v>
      </c>
      <c r="C215" s="7">
        <v>1998</v>
      </c>
      <c r="D215" s="7" t="s">
        <v>689</v>
      </c>
      <c r="E215" s="7" t="s">
        <v>311</v>
      </c>
      <c r="F215" s="7">
        <v>2000</v>
      </c>
      <c r="G215" s="7">
        <v>3013</v>
      </c>
    </row>
    <row r="216" spans="1:7" x14ac:dyDescent="0.35">
      <c r="A216" s="1" t="s">
        <v>32</v>
      </c>
      <c r="B216" s="1" t="s">
        <v>33</v>
      </c>
      <c r="C216" s="7">
        <v>1998</v>
      </c>
      <c r="D216" s="7" t="s">
        <v>689</v>
      </c>
      <c r="E216" s="7" t="s">
        <v>311</v>
      </c>
      <c r="F216" s="7">
        <v>2010</v>
      </c>
      <c r="G216" s="7">
        <v>2927</v>
      </c>
    </row>
    <row r="217" spans="1:7" x14ac:dyDescent="0.35">
      <c r="A217" s="1" t="s">
        <v>32</v>
      </c>
      <c r="B217" s="1" t="s">
        <v>33</v>
      </c>
      <c r="C217" s="7">
        <v>1998</v>
      </c>
      <c r="D217" s="7" t="s">
        <v>689</v>
      </c>
      <c r="E217" s="7" t="s">
        <v>311</v>
      </c>
      <c r="F217" s="7">
        <v>2020</v>
      </c>
      <c r="G217" s="7">
        <v>2906</v>
      </c>
    </row>
    <row r="218" spans="1:7" x14ac:dyDescent="0.35">
      <c r="A218" s="1" t="s">
        <v>32</v>
      </c>
      <c r="B218" s="1" t="s">
        <v>33</v>
      </c>
      <c r="C218" s="7">
        <v>1998</v>
      </c>
      <c r="D218" s="7" t="s">
        <v>512</v>
      </c>
      <c r="E218" s="7" t="s">
        <v>312</v>
      </c>
      <c r="F218" s="7">
        <v>1962</v>
      </c>
      <c r="G218" s="7">
        <v>0</v>
      </c>
    </row>
    <row r="219" spans="1:7" x14ac:dyDescent="0.35">
      <c r="A219" s="1" t="s">
        <v>32</v>
      </c>
      <c r="B219" s="1" t="s">
        <v>33</v>
      </c>
      <c r="C219" s="7">
        <v>1998</v>
      </c>
      <c r="D219" s="7" t="s">
        <v>512</v>
      </c>
      <c r="E219" s="7" t="s">
        <v>312</v>
      </c>
      <c r="F219" s="7">
        <v>1970</v>
      </c>
      <c r="G219" s="7">
        <v>0</v>
      </c>
    </row>
    <row r="220" spans="1:7" x14ac:dyDescent="0.35">
      <c r="A220" s="1" t="s">
        <v>32</v>
      </c>
      <c r="B220" s="1" t="s">
        <v>33</v>
      </c>
      <c r="C220" s="7">
        <v>1998</v>
      </c>
      <c r="D220" s="7" t="s">
        <v>512</v>
      </c>
      <c r="E220" s="7" t="s">
        <v>312</v>
      </c>
      <c r="F220" s="7">
        <v>1980</v>
      </c>
      <c r="G220" s="7">
        <v>800</v>
      </c>
    </row>
    <row r="221" spans="1:7" x14ac:dyDescent="0.35">
      <c r="A221" s="1" t="s">
        <v>32</v>
      </c>
      <c r="B221" s="1" t="s">
        <v>33</v>
      </c>
      <c r="C221" s="7">
        <v>1998</v>
      </c>
      <c r="D221" s="7" t="s">
        <v>512</v>
      </c>
      <c r="E221" s="7" t="s">
        <v>312</v>
      </c>
      <c r="F221" s="7">
        <v>1984</v>
      </c>
      <c r="G221" s="7">
        <v>950</v>
      </c>
    </row>
    <row r="222" spans="1:7" x14ac:dyDescent="0.35">
      <c r="A222" s="1" t="s">
        <v>32</v>
      </c>
      <c r="B222" s="1" t="s">
        <v>33</v>
      </c>
      <c r="C222" s="7">
        <v>1998</v>
      </c>
      <c r="D222" s="7" t="s">
        <v>512</v>
      </c>
      <c r="E222" s="7" t="s">
        <v>312</v>
      </c>
      <c r="F222" s="7">
        <v>1990</v>
      </c>
      <c r="G222" s="7">
        <v>1017</v>
      </c>
    </row>
    <row r="223" spans="1:7" x14ac:dyDescent="0.35">
      <c r="A223" s="1" t="s">
        <v>32</v>
      </c>
      <c r="B223" s="1" t="s">
        <v>33</v>
      </c>
      <c r="C223" s="7">
        <v>1998</v>
      </c>
      <c r="D223" s="7" t="s">
        <v>689</v>
      </c>
      <c r="E223" s="7" t="s">
        <v>312</v>
      </c>
      <c r="F223" s="7">
        <v>2000</v>
      </c>
      <c r="G223" s="7">
        <v>1019</v>
      </c>
    </row>
    <row r="224" spans="1:7" x14ac:dyDescent="0.35">
      <c r="A224" s="1" t="s">
        <v>32</v>
      </c>
      <c r="B224" s="1" t="s">
        <v>33</v>
      </c>
      <c r="C224" s="7">
        <v>1998</v>
      </c>
      <c r="D224" s="7" t="s">
        <v>689</v>
      </c>
      <c r="E224" s="7" t="s">
        <v>312</v>
      </c>
      <c r="F224" s="7">
        <v>2010</v>
      </c>
      <c r="G224" s="7">
        <v>1019</v>
      </c>
    </row>
    <row r="225" spans="1:7" x14ac:dyDescent="0.35">
      <c r="A225" s="1" t="s">
        <v>32</v>
      </c>
      <c r="B225" s="1" t="s">
        <v>33</v>
      </c>
      <c r="C225" s="7">
        <v>1998</v>
      </c>
      <c r="D225" s="7" t="s">
        <v>689</v>
      </c>
      <c r="E225" s="7" t="s">
        <v>312</v>
      </c>
      <c r="F225" s="7">
        <v>2020</v>
      </c>
      <c r="G225" s="7">
        <v>1019</v>
      </c>
    </row>
    <row r="226" spans="1:7" x14ac:dyDescent="0.35">
      <c r="A226" s="1" t="s">
        <v>32</v>
      </c>
      <c r="B226" s="1" t="s">
        <v>33</v>
      </c>
      <c r="C226" s="7">
        <v>1998</v>
      </c>
      <c r="D226" s="7" t="s">
        <v>512</v>
      </c>
      <c r="E226" s="7" t="s">
        <v>309</v>
      </c>
      <c r="F226" s="7">
        <v>1962</v>
      </c>
      <c r="G226" s="7">
        <v>2750</v>
      </c>
    </row>
    <row r="227" spans="1:7" x14ac:dyDescent="0.35">
      <c r="A227" s="1" t="s">
        <v>32</v>
      </c>
      <c r="B227" s="1" t="s">
        <v>33</v>
      </c>
      <c r="C227" s="7">
        <v>1998</v>
      </c>
      <c r="D227" s="7" t="s">
        <v>512</v>
      </c>
      <c r="E227" s="7" t="s">
        <v>309</v>
      </c>
      <c r="F227" s="7">
        <v>1970</v>
      </c>
      <c r="G227" s="7">
        <v>2650</v>
      </c>
    </row>
    <row r="228" spans="1:7" x14ac:dyDescent="0.35">
      <c r="A228" s="1" t="s">
        <v>32</v>
      </c>
      <c r="B228" s="1" t="s">
        <v>33</v>
      </c>
      <c r="C228" s="7">
        <v>1998</v>
      </c>
      <c r="D228" s="7" t="s">
        <v>512</v>
      </c>
      <c r="E228" s="7" t="s">
        <v>309</v>
      </c>
      <c r="F228" s="7">
        <v>1980</v>
      </c>
      <c r="G228" s="7">
        <v>2680</v>
      </c>
    </row>
    <row r="229" spans="1:7" x14ac:dyDescent="0.35">
      <c r="A229" s="1" t="s">
        <v>32</v>
      </c>
      <c r="B229" s="1" t="s">
        <v>33</v>
      </c>
      <c r="C229" s="7">
        <v>1998</v>
      </c>
      <c r="D229" s="7" t="s">
        <v>512</v>
      </c>
      <c r="E229" s="7" t="s">
        <v>309</v>
      </c>
      <c r="F229" s="7">
        <v>1984</v>
      </c>
      <c r="G229" s="7">
        <v>2670</v>
      </c>
    </row>
    <row r="230" spans="1:7" x14ac:dyDescent="0.35">
      <c r="A230" s="1" t="s">
        <v>32</v>
      </c>
      <c r="B230" s="1" t="s">
        <v>33</v>
      </c>
      <c r="C230" s="7">
        <v>1998</v>
      </c>
      <c r="D230" s="7" t="s">
        <v>512</v>
      </c>
      <c r="E230" s="7" t="s">
        <v>309</v>
      </c>
      <c r="F230" s="7">
        <v>1990</v>
      </c>
      <c r="G230" s="7">
        <v>2656</v>
      </c>
    </row>
    <row r="231" spans="1:7" x14ac:dyDescent="0.35">
      <c r="A231" s="1" t="s">
        <v>32</v>
      </c>
      <c r="B231" s="1" t="s">
        <v>33</v>
      </c>
      <c r="C231" s="7">
        <v>1998</v>
      </c>
      <c r="D231" s="7" t="s">
        <v>689</v>
      </c>
      <c r="E231" s="7" t="s">
        <v>309</v>
      </c>
      <c r="F231" s="7">
        <v>2000</v>
      </c>
      <c r="G231" s="7">
        <v>2639</v>
      </c>
    </row>
    <row r="232" spans="1:7" x14ac:dyDescent="0.35">
      <c r="A232" s="1" t="s">
        <v>32</v>
      </c>
      <c r="B232" s="1" t="s">
        <v>33</v>
      </c>
      <c r="C232" s="7">
        <v>1998</v>
      </c>
      <c r="D232" s="7" t="s">
        <v>689</v>
      </c>
      <c r="E232" s="7" t="s">
        <v>309</v>
      </c>
      <c r="F232" s="7">
        <v>2010</v>
      </c>
      <c r="G232" s="7">
        <v>2635</v>
      </c>
    </row>
    <row r="233" spans="1:7" x14ac:dyDescent="0.35">
      <c r="A233" s="1" t="s">
        <v>32</v>
      </c>
      <c r="B233" s="1" t="s">
        <v>33</v>
      </c>
      <c r="C233" s="7">
        <v>1998</v>
      </c>
      <c r="D233" s="7" t="s">
        <v>689</v>
      </c>
      <c r="E233" s="7" t="s">
        <v>309</v>
      </c>
      <c r="F233" s="7">
        <v>2020</v>
      </c>
      <c r="G233" s="7">
        <v>2634</v>
      </c>
    </row>
    <row r="234" spans="1:7" x14ac:dyDescent="0.35">
      <c r="A234" s="1" t="s">
        <v>32</v>
      </c>
      <c r="B234" s="1" t="s">
        <v>33</v>
      </c>
      <c r="C234" s="7">
        <v>1998</v>
      </c>
      <c r="D234" s="7" t="s">
        <v>512</v>
      </c>
      <c r="E234" s="7" t="s">
        <v>313</v>
      </c>
      <c r="F234" s="7">
        <v>1962</v>
      </c>
      <c r="G234" s="7">
        <v>2300</v>
      </c>
    </row>
    <row r="235" spans="1:7" x14ac:dyDescent="0.35">
      <c r="A235" s="1" t="s">
        <v>32</v>
      </c>
      <c r="B235" s="1" t="s">
        <v>33</v>
      </c>
      <c r="C235" s="7">
        <v>1998</v>
      </c>
      <c r="D235" s="7" t="s">
        <v>512</v>
      </c>
      <c r="E235" s="7" t="s">
        <v>313</v>
      </c>
      <c r="F235" s="7">
        <v>1970</v>
      </c>
      <c r="G235" s="7">
        <v>2220</v>
      </c>
    </row>
    <row r="236" spans="1:7" x14ac:dyDescent="0.35">
      <c r="A236" s="1" t="s">
        <v>32</v>
      </c>
      <c r="B236" s="1" t="s">
        <v>33</v>
      </c>
      <c r="C236" s="7">
        <v>1998</v>
      </c>
      <c r="D236" s="7" t="s">
        <v>512</v>
      </c>
      <c r="E236" s="7" t="s">
        <v>313</v>
      </c>
      <c r="F236" s="7">
        <v>1980</v>
      </c>
      <c r="G236" s="7">
        <v>1950</v>
      </c>
    </row>
    <row r="237" spans="1:7" x14ac:dyDescent="0.35">
      <c r="A237" s="1" t="s">
        <v>32</v>
      </c>
      <c r="B237" s="1" t="s">
        <v>33</v>
      </c>
      <c r="C237" s="7">
        <v>1998</v>
      </c>
      <c r="D237" s="7" t="s">
        <v>512</v>
      </c>
      <c r="E237" s="7" t="s">
        <v>313</v>
      </c>
      <c r="F237" s="7">
        <v>1984</v>
      </c>
      <c r="G237" s="7">
        <v>1950</v>
      </c>
    </row>
    <row r="238" spans="1:7" x14ac:dyDescent="0.35">
      <c r="A238" s="1" t="s">
        <v>32</v>
      </c>
      <c r="B238" s="1" t="s">
        <v>33</v>
      </c>
      <c r="C238" s="7">
        <v>1998</v>
      </c>
      <c r="D238" s="7" t="s">
        <v>512</v>
      </c>
      <c r="E238" s="7" t="s">
        <v>313</v>
      </c>
      <c r="F238" s="7">
        <v>1990</v>
      </c>
      <c r="G238" s="7">
        <v>1841</v>
      </c>
    </row>
    <row r="239" spans="1:7" x14ac:dyDescent="0.35">
      <c r="A239" s="1" t="s">
        <v>32</v>
      </c>
      <c r="B239" s="1" t="s">
        <v>33</v>
      </c>
      <c r="C239" s="7">
        <v>1998</v>
      </c>
      <c r="D239" s="7" t="s">
        <v>689</v>
      </c>
      <c r="E239" s="7" t="s">
        <v>313</v>
      </c>
      <c r="F239" s="7">
        <v>2000</v>
      </c>
      <c r="G239" s="7">
        <v>1763</v>
      </c>
    </row>
    <row r="240" spans="1:7" x14ac:dyDescent="0.35">
      <c r="A240" s="1" t="s">
        <v>32</v>
      </c>
      <c r="B240" s="1" t="s">
        <v>33</v>
      </c>
      <c r="C240" s="7">
        <v>1998</v>
      </c>
      <c r="D240" s="7" t="s">
        <v>689</v>
      </c>
      <c r="E240" s="7" t="s">
        <v>313</v>
      </c>
      <c r="F240" s="7">
        <v>2010</v>
      </c>
      <c r="G240" s="7">
        <v>1744</v>
      </c>
    </row>
    <row r="241" spans="1:7" x14ac:dyDescent="0.35">
      <c r="A241" s="1" t="s">
        <v>32</v>
      </c>
      <c r="B241" s="1" t="s">
        <v>33</v>
      </c>
      <c r="C241" s="7">
        <v>1998</v>
      </c>
      <c r="D241" s="7" t="s">
        <v>689</v>
      </c>
      <c r="E241" s="7" t="s">
        <v>313</v>
      </c>
      <c r="F241" s="7">
        <v>2020</v>
      </c>
      <c r="G241" s="7">
        <v>1740</v>
      </c>
    </row>
    <row r="242" spans="1:7" x14ac:dyDescent="0.35">
      <c r="A242" s="1" t="s">
        <v>32</v>
      </c>
      <c r="B242" s="1" t="s">
        <v>33</v>
      </c>
      <c r="C242" s="7">
        <v>1998</v>
      </c>
      <c r="D242" s="7" t="s">
        <v>512</v>
      </c>
      <c r="E242" s="7" t="s">
        <v>314</v>
      </c>
      <c r="F242" s="7">
        <v>1962</v>
      </c>
      <c r="G242" s="7">
        <v>5030</v>
      </c>
    </row>
    <row r="243" spans="1:7" x14ac:dyDescent="0.35">
      <c r="A243" s="1" t="s">
        <v>32</v>
      </c>
      <c r="B243" s="1" t="s">
        <v>33</v>
      </c>
      <c r="C243" s="7">
        <v>1998</v>
      </c>
      <c r="D243" s="7" t="s">
        <v>512</v>
      </c>
      <c r="E243" s="7" t="s">
        <v>314</v>
      </c>
      <c r="F243" s="7">
        <v>1970</v>
      </c>
      <c r="G243" s="7">
        <v>5600</v>
      </c>
    </row>
    <row r="244" spans="1:7" x14ac:dyDescent="0.35">
      <c r="A244" s="1" t="s">
        <v>32</v>
      </c>
      <c r="B244" s="1" t="s">
        <v>33</v>
      </c>
      <c r="C244" s="7">
        <v>1998</v>
      </c>
      <c r="D244" s="7" t="s">
        <v>512</v>
      </c>
      <c r="E244" s="7" t="s">
        <v>314</v>
      </c>
      <c r="F244" s="7">
        <v>1980</v>
      </c>
      <c r="G244" s="7">
        <v>5400</v>
      </c>
    </row>
    <row r="245" spans="1:7" x14ac:dyDescent="0.35">
      <c r="A245" s="1" t="s">
        <v>32</v>
      </c>
      <c r="B245" s="1" t="s">
        <v>33</v>
      </c>
      <c r="C245" s="7">
        <v>1998</v>
      </c>
      <c r="D245" s="7" t="s">
        <v>512</v>
      </c>
      <c r="E245" s="7" t="s">
        <v>314</v>
      </c>
      <c r="F245" s="7">
        <v>1984</v>
      </c>
      <c r="G245" s="7">
        <v>5400</v>
      </c>
    </row>
    <row r="246" spans="1:7" x14ac:dyDescent="0.35">
      <c r="A246" s="1" t="s">
        <v>32</v>
      </c>
      <c r="B246" s="1" t="s">
        <v>33</v>
      </c>
      <c r="C246" s="7">
        <v>1998</v>
      </c>
      <c r="D246" s="7" t="s">
        <v>512</v>
      </c>
      <c r="E246" s="7" t="s">
        <v>314</v>
      </c>
      <c r="F246" s="7">
        <v>1990</v>
      </c>
      <c r="G246" s="7">
        <v>5276</v>
      </c>
    </row>
    <row r="247" spans="1:7" x14ac:dyDescent="0.35">
      <c r="A247" s="1" t="s">
        <v>32</v>
      </c>
      <c r="B247" s="1" t="s">
        <v>33</v>
      </c>
      <c r="C247" s="7">
        <v>1998</v>
      </c>
      <c r="D247" s="7" t="s">
        <v>689</v>
      </c>
      <c r="E247" s="7" t="s">
        <v>314</v>
      </c>
      <c r="F247" s="7">
        <v>2000</v>
      </c>
      <c r="G247" s="7">
        <v>5179</v>
      </c>
    </row>
    <row r="248" spans="1:7" x14ac:dyDescent="0.35">
      <c r="A248" s="1" t="s">
        <v>32</v>
      </c>
      <c r="B248" s="1" t="s">
        <v>33</v>
      </c>
      <c r="C248" s="7">
        <v>1998</v>
      </c>
      <c r="D248" s="7" t="s">
        <v>689</v>
      </c>
      <c r="E248" s="7" t="s">
        <v>314</v>
      </c>
      <c r="F248" s="7">
        <v>2010</v>
      </c>
      <c r="G248" s="7">
        <v>5155</v>
      </c>
    </row>
    <row r="249" spans="1:7" x14ac:dyDescent="0.35">
      <c r="A249" s="1" t="s">
        <v>32</v>
      </c>
      <c r="B249" s="1" t="s">
        <v>33</v>
      </c>
      <c r="C249" s="7">
        <v>1998</v>
      </c>
      <c r="D249" s="7" t="s">
        <v>689</v>
      </c>
      <c r="E249" s="7" t="s">
        <v>314</v>
      </c>
      <c r="F249" s="7">
        <v>2020</v>
      </c>
      <c r="G249" s="7">
        <v>5149</v>
      </c>
    </row>
    <row r="250" spans="1:7" x14ac:dyDescent="0.35">
      <c r="A250" s="1" t="s">
        <v>32</v>
      </c>
      <c r="B250" s="1" t="s">
        <v>33</v>
      </c>
      <c r="C250" s="7">
        <v>1998</v>
      </c>
      <c r="D250" s="7" t="s">
        <v>512</v>
      </c>
      <c r="E250" s="7" t="s">
        <v>310</v>
      </c>
      <c r="F250" s="7">
        <v>1962</v>
      </c>
      <c r="G250" s="7">
        <v>6570</v>
      </c>
    </row>
    <row r="251" spans="1:7" x14ac:dyDescent="0.35">
      <c r="A251" s="1" t="s">
        <v>32</v>
      </c>
      <c r="B251" s="1" t="s">
        <v>33</v>
      </c>
      <c r="C251" s="7">
        <v>1998</v>
      </c>
      <c r="D251" s="7" t="s">
        <v>512</v>
      </c>
      <c r="E251" s="7" t="s">
        <v>310</v>
      </c>
      <c r="F251" s="7">
        <v>1970</v>
      </c>
      <c r="G251" s="7">
        <v>6670</v>
      </c>
    </row>
    <row r="252" spans="1:7" x14ac:dyDescent="0.35">
      <c r="A252" s="1" t="s">
        <v>32</v>
      </c>
      <c r="B252" s="1" t="s">
        <v>33</v>
      </c>
      <c r="C252" s="7">
        <v>1998</v>
      </c>
      <c r="D252" s="7" t="s">
        <v>512</v>
      </c>
      <c r="E252" s="7" t="s">
        <v>310</v>
      </c>
      <c r="F252" s="7">
        <v>1980</v>
      </c>
      <c r="G252" s="7">
        <v>6110</v>
      </c>
    </row>
    <row r="253" spans="1:7" x14ac:dyDescent="0.35">
      <c r="A253" s="1" t="s">
        <v>32</v>
      </c>
      <c r="B253" s="1" t="s">
        <v>33</v>
      </c>
      <c r="C253" s="7">
        <v>1998</v>
      </c>
      <c r="D253" s="7" t="s">
        <v>512</v>
      </c>
      <c r="E253" s="7" t="s">
        <v>310</v>
      </c>
      <c r="F253" s="7">
        <v>1984</v>
      </c>
      <c r="G253" s="7">
        <v>5790</v>
      </c>
    </row>
    <row r="254" spans="1:7" x14ac:dyDescent="0.35">
      <c r="A254" s="1" t="s">
        <v>32</v>
      </c>
      <c r="B254" s="1" t="s">
        <v>33</v>
      </c>
      <c r="C254" s="7">
        <v>1998</v>
      </c>
      <c r="D254" s="7" t="s">
        <v>512</v>
      </c>
      <c r="E254" s="7" t="s">
        <v>310</v>
      </c>
      <c r="F254" s="7">
        <v>1990</v>
      </c>
      <c r="G254" s="7">
        <v>5543</v>
      </c>
    </row>
    <row r="255" spans="1:7" x14ac:dyDescent="0.35">
      <c r="A255" s="1" t="s">
        <v>32</v>
      </c>
      <c r="B255" s="1" t="s">
        <v>33</v>
      </c>
      <c r="C255" s="7">
        <v>1998</v>
      </c>
      <c r="D255" s="7" t="s">
        <v>689</v>
      </c>
      <c r="E255" s="7" t="s">
        <v>310</v>
      </c>
      <c r="F255" s="7">
        <v>2000</v>
      </c>
      <c r="G255" s="7">
        <v>5191</v>
      </c>
    </row>
    <row r="256" spans="1:7" x14ac:dyDescent="0.35">
      <c r="A256" s="1" t="s">
        <v>32</v>
      </c>
      <c r="B256" s="1" t="s">
        <v>33</v>
      </c>
      <c r="C256" s="7">
        <v>1998</v>
      </c>
      <c r="D256" s="7" t="s">
        <v>689</v>
      </c>
      <c r="E256" s="7" t="s">
        <v>310</v>
      </c>
      <c r="F256" s="7">
        <v>2010</v>
      </c>
      <c r="G256" s="7">
        <v>5107</v>
      </c>
    </row>
    <row r="257" spans="1:7" x14ac:dyDescent="0.35">
      <c r="A257" s="1" t="s">
        <v>32</v>
      </c>
      <c r="B257" s="1" t="s">
        <v>33</v>
      </c>
      <c r="C257" s="7">
        <v>1998</v>
      </c>
      <c r="D257" s="7" t="s">
        <v>689</v>
      </c>
      <c r="E257" s="7" t="s">
        <v>310</v>
      </c>
      <c r="F257" s="7">
        <v>2020</v>
      </c>
      <c r="G257" s="7">
        <v>5086</v>
      </c>
    </row>
    <row r="258" spans="1:7" x14ac:dyDescent="0.35">
      <c r="A258" s="1" t="s">
        <v>32</v>
      </c>
      <c r="B258" s="1" t="s">
        <v>33</v>
      </c>
      <c r="C258" s="7">
        <v>1998</v>
      </c>
      <c r="D258" s="7" t="s">
        <v>512</v>
      </c>
      <c r="E258" s="7" t="s">
        <v>315</v>
      </c>
      <c r="F258" s="7">
        <v>1962</v>
      </c>
      <c r="G258" s="7">
        <v>670</v>
      </c>
    </row>
    <row r="259" spans="1:7" x14ac:dyDescent="0.35">
      <c r="A259" s="1" t="s">
        <v>32</v>
      </c>
      <c r="B259" s="1" t="s">
        <v>33</v>
      </c>
      <c r="C259" s="7">
        <v>1998</v>
      </c>
      <c r="D259" s="7" t="s">
        <v>512</v>
      </c>
      <c r="E259" s="7" t="s">
        <v>315</v>
      </c>
      <c r="F259" s="7">
        <v>1970</v>
      </c>
      <c r="G259" s="7">
        <v>690</v>
      </c>
    </row>
    <row r="260" spans="1:7" x14ac:dyDescent="0.35">
      <c r="A260" s="1" t="s">
        <v>32</v>
      </c>
      <c r="B260" s="1" t="s">
        <v>33</v>
      </c>
      <c r="C260" s="7">
        <v>1998</v>
      </c>
      <c r="D260" s="7" t="s">
        <v>512</v>
      </c>
      <c r="E260" s="7" t="s">
        <v>315</v>
      </c>
      <c r="F260" s="7">
        <v>1980</v>
      </c>
      <c r="G260" s="7">
        <v>770</v>
      </c>
    </row>
    <row r="261" spans="1:7" x14ac:dyDescent="0.35">
      <c r="A261" s="1" t="s">
        <v>32</v>
      </c>
      <c r="B261" s="1" t="s">
        <v>33</v>
      </c>
      <c r="C261" s="7">
        <v>1998</v>
      </c>
      <c r="D261" s="7" t="s">
        <v>512</v>
      </c>
      <c r="E261" s="7" t="s">
        <v>315</v>
      </c>
      <c r="F261" s="7">
        <v>1984</v>
      </c>
      <c r="G261" s="7">
        <v>760</v>
      </c>
    </row>
    <row r="262" spans="1:7" x14ac:dyDescent="0.35">
      <c r="A262" s="1" t="s">
        <v>32</v>
      </c>
      <c r="B262" s="1" t="s">
        <v>33</v>
      </c>
      <c r="C262" s="7">
        <v>1998</v>
      </c>
      <c r="D262" s="7" t="s">
        <v>512</v>
      </c>
      <c r="E262" s="7" t="s">
        <v>315</v>
      </c>
      <c r="F262" s="7">
        <v>1990</v>
      </c>
      <c r="G262" s="7">
        <v>816</v>
      </c>
    </row>
    <row r="263" spans="1:7" x14ac:dyDescent="0.35">
      <c r="A263" s="1" t="s">
        <v>32</v>
      </c>
      <c r="B263" s="1" t="s">
        <v>33</v>
      </c>
      <c r="C263" s="7">
        <v>1998</v>
      </c>
      <c r="D263" s="7" t="s">
        <v>689</v>
      </c>
      <c r="E263" s="7" t="s">
        <v>315</v>
      </c>
      <c r="F263" s="7">
        <v>2000</v>
      </c>
      <c r="G263" s="7">
        <v>786</v>
      </c>
    </row>
    <row r="264" spans="1:7" x14ac:dyDescent="0.35">
      <c r="A264" s="1" t="s">
        <v>32</v>
      </c>
      <c r="B264" s="1" t="s">
        <v>33</v>
      </c>
      <c r="C264" s="7">
        <v>1998</v>
      </c>
      <c r="D264" s="7" t="s">
        <v>689</v>
      </c>
      <c r="E264" s="7" t="s">
        <v>315</v>
      </c>
      <c r="F264" s="7">
        <v>2010</v>
      </c>
      <c r="G264" s="7">
        <v>779</v>
      </c>
    </row>
    <row r="265" spans="1:7" x14ac:dyDescent="0.35">
      <c r="A265" s="1" t="s">
        <v>32</v>
      </c>
      <c r="B265" s="1" t="s">
        <v>33</v>
      </c>
      <c r="C265" s="7">
        <v>1998</v>
      </c>
      <c r="D265" s="7" t="s">
        <v>689</v>
      </c>
      <c r="E265" s="7" t="s">
        <v>315</v>
      </c>
      <c r="F265" s="7">
        <v>2020</v>
      </c>
      <c r="G265" s="7">
        <v>777</v>
      </c>
    </row>
    <row r="266" spans="1:7" x14ac:dyDescent="0.35">
      <c r="A266" s="1" t="s">
        <v>32</v>
      </c>
      <c r="B266" s="1" t="s">
        <v>33</v>
      </c>
      <c r="C266" s="7">
        <v>1998</v>
      </c>
      <c r="D266" s="7" t="s">
        <v>512</v>
      </c>
      <c r="E266" s="7" t="s">
        <v>166</v>
      </c>
      <c r="F266" s="7">
        <v>1962</v>
      </c>
      <c r="G266" s="7">
        <v>80300</v>
      </c>
    </row>
    <row r="267" spans="1:7" x14ac:dyDescent="0.35">
      <c r="A267" s="1" t="s">
        <v>32</v>
      </c>
      <c r="B267" s="1" t="s">
        <v>33</v>
      </c>
      <c r="C267" s="7">
        <v>1998</v>
      </c>
      <c r="D267" s="7" t="s">
        <v>512</v>
      </c>
      <c r="E267" s="7" t="s">
        <v>166</v>
      </c>
      <c r="F267" s="7">
        <v>1970</v>
      </c>
      <c r="G267" s="7">
        <v>75500</v>
      </c>
    </row>
    <row r="268" spans="1:7" x14ac:dyDescent="0.35">
      <c r="A268" s="1" t="s">
        <v>32</v>
      </c>
      <c r="B268" s="1" t="s">
        <v>33</v>
      </c>
      <c r="C268" s="7">
        <v>1998</v>
      </c>
      <c r="D268" s="7" t="s">
        <v>512</v>
      </c>
      <c r="E268" s="7" t="s">
        <v>166</v>
      </c>
      <c r="F268" s="7">
        <v>1980</v>
      </c>
      <c r="G268" s="7">
        <v>66500</v>
      </c>
    </row>
    <row r="269" spans="1:7" x14ac:dyDescent="0.35">
      <c r="A269" s="1" t="s">
        <v>32</v>
      </c>
      <c r="B269" s="1" t="s">
        <v>33</v>
      </c>
      <c r="C269" s="7">
        <v>1998</v>
      </c>
      <c r="D269" s="7" t="s">
        <v>512</v>
      </c>
      <c r="E269" s="7" t="s">
        <v>166</v>
      </c>
      <c r="F269" s="7">
        <v>1984</v>
      </c>
      <c r="G269" s="7">
        <v>63000</v>
      </c>
    </row>
    <row r="270" spans="1:7" x14ac:dyDescent="0.35">
      <c r="A270" s="1" t="s">
        <v>32</v>
      </c>
      <c r="B270" s="1" t="s">
        <v>33</v>
      </c>
      <c r="C270" s="7">
        <v>1998</v>
      </c>
      <c r="D270" s="7" t="s">
        <v>512</v>
      </c>
      <c r="E270" s="7" t="s">
        <v>166</v>
      </c>
      <c r="F270" s="7">
        <v>1990</v>
      </c>
      <c r="G270" s="7">
        <v>57923</v>
      </c>
    </row>
    <row r="271" spans="1:7" x14ac:dyDescent="0.35">
      <c r="A271" s="1" t="s">
        <v>32</v>
      </c>
      <c r="B271" s="1" t="s">
        <v>33</v>
      </c>
      <c r="C271" s="7">
        <v>1998</v>
      </c>
      <c r="D271" s="7" t="s">
        <v>689</v>
      </c>
      <c r="E271" s="7" t="s">
        <v>166</v>
      </c>
      <c r="F271" s="7">
        <v>2000</v>
      </c>
      <c r="G271" s="7">
        <v>52466</v>
      </c>
    </row>
    <row r="272" spans="1:7" x14ac:dyDescent="0.35">
      <c r="A272" s="1" t="s">
        <v>32</v>
      </c>
      <c r="B272" s="1" t="s">
        <v>33</v>
      </c>
      <c r="C272" s="7">
        <v>1998</v>
      </c>
      <c r="D272" s="7" t="s">
        <v>689</v>
      </c>
      <c r="E272" s="7" t="s">
        <v>166</v>
      </c>
      <c r="F272" s="7">
        <v>2010</v>
      </c>
      <c r="G272" s="7">
        <v>51209</v>
      </c>
    </row>
    <row r="273" spans="1:7" x14ac:dyDescent="0.35">
      <c r="A273" s="1" t="s">
        <v>32</v>
      </c>
      <c r="B273" s="1" t="s">
        <v>33</v>
      </c>
      <c r="C273" s="7">
        <v>1998</v>
      </c>
      <c r="D273" s="7" t="s">
        <v>689</v>
      </c>
      <c r="E273" s="7" t="s">
        <v>166</v>
      </c>
      <c r="F273" s="7">
        <v>2020</v>
      </c>
      <c r="G273" s="7">
        <v>50902</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I346"/>
  <sheetViews>
    <sheetView workbookViewId="0">
      <pane ySplit="1" topLeftCell="A2" activePane="bottomLeft" state="frozen"/>
      <selection pane="bottomLeft" activeCell="A2" sqref="A2"/>
    </sheetView>
  </sheetViews>
  <sheetFormatPr defaultColWidth="8.81640625" defaultRowHeight="14.5" x14ac:dyDescent="0.35"/>
  <cols>
    <col min="1" max="1" width="10.1796875" style="1" bestFit="1" customWidth="1"/>
    <col min="2" max="2" width="30.54296875" style="1" bestFit="1" customWidth="1"/>
    <col min="3" max="3" width="8.81640625" style="1"/>
    <col min="4" max="4" width="12.453125" style="24" customWidth="1"/>
    <col min="5" max="5" width="8.7265625" style="24" bestFit="1" customWidth="1"/>
    <col min="6" max="6" width="7.26953125" style="24" customWidth="1"/>
    <col min="7" max="7" width="13.453125" style="7" bestFit="1" customWidth="1"/>
    <col min="8" max="9" width="8.81640625" style="7"/>
    <col min="10" max="16384" width="8.81640625" style="1"/>
  </cols>
  <sheetData>
    <row r="1" spans="1:9" x14ac:dyDescent="0.35">
      <c r="A1" s="5" t="s">
        <v>1</v>
      </c>
      <c r="B1" s="5" t="s">
        <v>177</v>
      </c>
      <c r="C1" s="5" t="s">
        <v>15</v>
      </c>
      <c r="D1" s="5" t="s">
        <v>320</v>
      </c>
      <c r="E1" s="5" t="s">
        <v>475</v>
      </c>
      <c r="F1" s="5" t="s">
        <v>476</v>
      </c>
      <c r="G1" s="5" t="s">
        <v>690</v>
      </c>
      <c r="H1" s="5" t="s">
        <v>691</v>
      </c>
      <c r="I1" s="4" t="s">
        <v>692</v>
      </c>
    </row>
    <row r="2" spans="1:9" x14ac:dyDescent="0.35">
      <c r="A2" s="1" t="s">
        <v>32</v>
      </c>
      <c r="B2" s="1" t="s">
        <v>33</v>
      </c>
      <c r="C2" s="7">
        <v>1992</v>
      </c>
      <c r="D2" s="24" t="s">
        <v>397</v>
      </c>
      <c r="E2" s="24" t="s">
        <v>512</v>
      </c>
      <c r="F2" s="24">
        <v>1960</v>
      </c>
      <c r="G2" s="7">
        <v>2.4900000000000002</v>
      </c>
      <c r="H2" s="7" t="s">
        <v>38</v>
      </c>
      <c r="I2" s="7" t="s">
        <v>38</v>
      </c>
    </row>
    <row r="3" spans="1:9" x14ac:dyDescent="0.35">
      <c r="A3" s="1" t="s">
        <v>32</v>
      </c>
      <c r="B3" s="1" t="s">
        <v>33</v>
      </c>
      <c r="C3" s="7">
        <v>1992</v>
      </c>
      <c r="D3" s="24" t="s">
        <v>397</v>
      </c>
      <c r="E3" s="24" t="s">
        <v>512</v>
      </c>
      <c r="F3" s="24">
        <v>1961</v>
      </c>
      <c r="G3" s="7">
        <v>2.5</v>
      </c>
      <c r="H3" s="7" t="s">
        <v>38</v>
      </c>
      <c r="I3" s="7" t="s">
        <v>38</v>
      </c>
    </row>
    <row r="4" spans="1:9" x14ac:dyDescent="0.35">
      <c r="A4" s="1" t="s">
        <v>32</v>
      </c>
      <c r="B4" s="1" t="s">
        <v>33</v>
      </c>
      <c r="C4" s="7">
        <v>1992</v>
      </c>
      <c r="D4" s="24" t="s">
        <v>397</v>
      </c>
      <c r="E4" s="24" t="s">
        <v>512</v>
      </c>
      <c r="F4" s="24">
        <v>1962</v>
      </c>
      <c r="G4" s="7">
        <v>2.4500000000000002</v>
      </c>
      <c r="H4" s="7" t="s">
        <v>38</v>
      </c>
      <c r="I4" s="7" t="s">
        <v>38</v>
      </c>
    </row>
    <row r="5" spans="1:9" x14ac:dyDescent="0.35">
      <c r="A5" s="1" t="s">
        <v>32</v>
      </c>
      <c r="B5" s="1" t="s">
        <v>33</v>
      </c>
      <c r="C5" s="7">
        <v>1992</v>
      </c>
      <c r="D5" s="24" t="s">
        <v>397</v>
      </c>
      <c r="E5" s="24" t="s">
        <v>512</v>
      </c>
      <c r="F5" s="24">
        <v>1963</v>
      </c>
      <c r="G5" s="7">
        <v>2.37</v>
      </c>
      <c r="H5" s="7" t="s">
        <v>38</v>
      </c>
      <c r="I5" s="7" t="s">
        <v>38</v>
      </c>
    </row>
    <row r="6" spans="1:9" x14ac:dyDescent="0.35">
      <c r="A6" s="1" t="s">
        <v>32</v>
      </c>
      <c r="B6" s="1" t="s">
        <v>33</v>
      </c>
      <c r="C6" s="7">
        <v>1992</v>
      </c>
      <c r="D6" s="24" t="s">
        <v>397</v>
      </c>
      <c r="E6" s="24" t="s">
        <v>512</v>
      </c>
      <c r="F6" s="24">
        <v>1964</v>
      </c>
      <c r="G6" s="7">
        <v>2.33</v>
      </c>
      <c r="H6" s="7" t="s">
        <v>38</v>
      </c>
      <c r="I6" s="7" t="s">
        <v>38</v>
      </c>
    </row>
    <row r="7" spans="1:9" x14ac:dyDescent="0.35">
      <c r="A7" s="1" t="s">
        <v>32</v>
      </c>
      <c r="B7" s="1" t="s">
        <v>33</v>
      </c>
      <c r="C7" s="7">
        <v>1992</v>
      </c>
      <c r="D7" s="24" t="s">
        <v>397</v>
      </c>
      <c r="E7" s="24" t="s">
        <v>512</v>
      </c>
      <c r="F7" s="24">
        <v>1965</v>
      </c>
      <c r="G7" s="7">
        <v>2.2999999999999998</v>
      </c>
      <c r="H7" s="7" t="s">
        <v>38</v>
      </c>
      <c r="I7" s="7" t="s">
        <v>38</v>
      </c>
    </row>
    <row r="8" spans="1:9" x14ac:dyDescent="0.35">
      <c r="A8" s="1" t="s">
        <v>32</v>
      </c>
      <c r="B8" s="1" t="s">
        <v>33</v>
      </c>
      <c r="C8" s="7">
        <v>1992</v>
      </c>
      <c r="D8" s="24" t="s">
        <v>397</v>
      </c>
      <c r="E8" s="24" t="s">
        <v>512</v>
      </c>
      <c r="F8" s="24">
        <v>1966</v>
      </c>
      <c r="G8" s="7">
        <v>2.35</v>
      </c>
      <c r="H8" s="7" t="s">
        <v>38</v>
      </c>
      <c r="I8" s="7" t="s">
        <v>38</v>
      </c>
    </row>
    <row r="9" spans="1:9" x14ac:dyDescent="0.35">
      <c r="A9" s="1" t="s">
        <v>32</v>
      </c>
      <c r="B9" s="1" t="s">
        <v>33</v>
      </c>
      <c r="C9" s="7">
        <v>1992</v>
      </c>
      <c r="D9" s="24" t="s">
        <v>397</v>
      </c>
      <c r="E9" s="24" t="s">
        <v>512</v>
      </c>
      <c r="F9" s="24">
        <v>1967</v>
      </c>
      <c r="G9" s="7">
        <v>2.37</v>
      </c>
      <c r="H9" s="7" t="s">
        <v>38</v>
      </c>
      <c r="I9" s="7" t="s">
        <v>38</v>
      </c>
    </row>
    <row r="10" spans="1:9" x14ac:dyDescent="0.35">
      <c r="A10" s="1" t="s">
        <v>32</v>
      </c>
      <c r="B10" s="1" t="s">
        <v>33</v>
      </c>
      <c r="C10" s="7">
        <v>1992</v>
      </c>
      <c r="D10" s="24" t="s">
        <v>397</v>
      </c>
      <c r="E10" s="24" t="s">
        <v>512</v>
      </c>
      <c r="F10" s="24">
        <v>1968</v>
      </c>
      <c r="G10" s="7">
        <v>2.38</v>
      </c>
      <c r="H10" s="7" t="s">
        <v>38</v>
      </c>
      <c r="I10" s="7" t="s">
        <v>38</v>
      </c>
    </row>
    <row r="11" spans="1:9" x14ac:dyDescent="0.35">
      <c r="A11" s="1" t="s">
        <v>32</v>
      </c>
      <c r="B11" s="1" t="s">
        <v>33</v>
      </c>
      <c r="C11" s="7">
        <v>1992</v>
      </c>
      <c r="D11" s="24" t="s">
        <v>397</v>
      </c>
      <c r="E11" s="24" t="s">
        <v>512</v>
      </c>
      <c r="F11" s="24">
        <v>1969</v>
      </c>
      <c r="G11" s="7">
        <v>2.42</v>
      </c>
      <c r="H11" s="7" t="s">
        <v>38</v>
      </c>
      <c r="I11" s="7" t="s">
        <v>38</v>
      </c>
    </row>
    <row r="12" spans="1:9" x14ac:dyDescent="0.35">
      <c r="A12" s="1" t="s">
        <v>32</v>
      </c>
      <c r="B12" s="1" t="s">
        <v>33</v>
      </c>
      <c r="C12" s="7">
        <v>1992</v>
      </c>
      <c r="D12" s="24" t="s">
        <v>397</v>
      </c>
      <c r="E12" s="24" t="s">
        <v>512</v>
      </c>
      <c r="F12" s="24">
        <v>1970</v>
      </c>
      <c r="G12" s="7">
        <v>2.4500000000000002</v>
      </c>
      <c r="H12" s="7" t="s">
        <v>38</v>
      </c>
      <c r="I12" s="7" t="s">
        <v>38</v>
      </c>
    </row>
    <row r="13" spans="1:9" x14ac:dyDescent="0.35">
      <c r="A13" s="1" t="s">
        <v>32</v>
      </c>
      <c r="B13" s="1" t="s">
        <v>33</v>
      </c>
      <c r="C13" s="7">
        <v>1992</v>
      </c>
      <c r="D13" s="24" t="s">
        <v>397</v>
      </c>
      <c r="E13" s="24" t="s">
        <v>512</v>
      </c>
      <c r="F13" s="24">
        <v>1971</v>
      </c>
      <c r="G13" s="7">
        <v>2.44</v>
      </c>
      <c r="H13" s="7" t="s">
        <v>38</v>
      </c>
      <c r="I13" s="7" t="s">
        <v>38</v>
      </c>
    </row>
    <row r="14" spans="1:9" x14ac:dyDescent="0.35">
      <c r="A14" s="1" t="s">
        <v>32</v>
      </c>
      <c r="B14" s="1" t="s">
        <v>33</v>
      </c>
      <c r="C14" s="7">
        <v>1992</v>
      </c>
      <c r="D14" s="24" t="s">
        <v>397</v>
      </c>
      <c r="E14" s="24" t="s">
        <v>512</v>
      </c>
      <c r="F14" s="24">
        <v>1972</v>
      </c>
      <c r="G14" s="7">
        <v>2.5099999999999998</v>
      </c>
      <c r="H14" s="7" t="s">
        <v>38</v>
      </c>
      <c r="I14" s="7" t="s">
        <v>38</v>
      </c>
    </row>
    <row r="15" spans="1:9" x14ac:dyDescent="0.35">
      <c r="A15" s="1" t="s">
        <v>32</v>
      </c>
      <c r="B15" s="1" t="s">
        <v>33</v>
      </c>
      <c r="C15" s="7">
        <v>1992</v>
      </c>
      <c r="D15" s="24" t="s">
        <v>397</v>
      </c>
      <c r="E15" s="24" t="s">
        <v>512</v>
      </c>
      <c r="F15" s="24">
        <v>1973</v>
      </c>
      <c r="G15" s="7">
        <v>2.56</v>
      </c>
      <c r="H15" s="7" t="s">
        <v>38</v>
      </c>
      <c r="I15" s="7" t="s">
        <v>38</v>
      </c>
    </row>
    <row r="16" spans="1:9" x14ac:dyDescent="0.35">
      <c r="A16" s="1" t="s">
        <v>32</v>
      </c>
      <c r="B16" s="1" t="s">
        <v>33</v>
      </c>
      <c r="C16" s="7">
        <v>1992</v>
      </c>
      <c r="D16" s="24" t="s">
        <v>397</v>
      </c>
      <c r="E16" s="24" t="s">
        <v>512</v>
      </c>
      <c r="F16" s="24">
        <v>1974</v>
      </c>
      <c r="G16" s="7">
        <v>2.5299999999999998</v>
      </c>
      <c r="H16" s="7" t="s">
        <v>38</v>
      </c>
      <c r="I16" s="7" t="s">
        <v>38</v>
      </c>
    </row>
    <row r="17" spans="1:9" x14ac:dyDescent="0.35">
      <c r="A17" s="1" t="s">
        <v>32</v>
      </c>
      <c r="B17" s="1" t="s">
        <v>33</v>
      </c>
      <c r="C17" s="7">
        <v>1992</v>
      </c>
      <c r="D17" s="24" t="s">
        <v>397</v>
      </c>
      <c r="E17" s="24" t="s">
        <v>512</v>
      </c>
      <c r="F17" s="24">
        <v>1975</v>
      </c>
      <c r="G17" s="7">
        <v>2.64</v>
      </c>
      <c r="H17" s="7" t="s">
        <v>38</v>
      </c>
      <c r="I17" s="7" t="s">
        <v>38</v>
      </c>
    </row>
    <row r="18" spans="1:9" x14ac:dyDescent="0.35">
      <c r="A18" s="1" t="s">
        <v>32</v>
      </c>
      <c r="B18" s="1" t="s">
        <v>33</v>
      </c>
      <c r="C18" s="7">
        <v>1992</v>
      </c>
      <c r="D18" s="24" t="s">
        <v>397</v>
      </c>
      <c r="E18" s="24" t="s">
        <v>512</v>
      </c>
      <c r="F18" s="24">
        <v>1976</v>
      </c>
      <c r="G18" s="7">
        <v>2.7</v>
      </c>
      <c r="H18" s="7" t="s">
        <v>38</v>
      </c>
      <c r="I18" s="7" t="s">
        <v>38</v>
      </c>
    </row>
    <row r="19" spans="1:9" x14ac:dyDescent="0.35">
      <c r="A19" s="1" t="s">
        <v>32</v>
      </c>
      <c r="B19" s="1" t="s">
        <v>33</v>
      </c>
      <c r="C19" s="7">
        <v>1992</v>
      </c>
      <c r="D19" s="24" t="s">
        <v>397</v>
      </c>
      <c r="E19" s="24" t="s">
        <v>512</v>
      </c>
      <c r="F19" s="24">
        <v>1977</v>
      </c>
      <c r="G19" s="7">
        <v>2.93</v>
      </c>
      <c r="H19" s="7" t="s">
        <v>38</v>
      </c>
      <c r="I19" s="7" t="s">
        <v>38</v>
      </c>
    </row>
    <row r="20" spans="1:9" x14ac:dyDescent="0.35">
      <c r="A20" s="1" t="s">
        <v>32</v>
      </c>
      <c r="B20" s="1" t="s">
        <v>33</v>
      </c>
      <c r="C20" s="7">
        <v>1992</v>
      </c>
      <c r="D20" s="24" t="s">
        <v>397</v>
      </c>
      <c r="E20" s="24" t="s">
        <v>512</v>
      </c>
      <c r="F20" s="24">
        <v>1978</v>
      </c>
      <c r="G20" s="7">
        <v>3.05</v>
      </c>
      <c r="H20" s="7" t="s">
        <v>38</v>
      </c>
      <c r="I20" s="7" t="s">
        <v>38</v>
      </c>
    </row>
    <row r="21" spans="1:9" x14ac:dyDescent="0.35">
      <c r="A21" s="1" t="s">
        <v>32</v>
      </c>
      <c r="B21" s="1" t="s">
        <v>33</v>
      </c>
      <c r="C21" s="7">
        <v>1992</v>
      </c>
      <c r="D21" s="24" t="s">
        <v>397</v>
      </c>
      <c r="E21" s="24" t="s">
        <v>512</v>
      </c>
      <c r="F21" s="24">
        <v>1979</v>
      </c>
      <c r="G21" s="7">
        <v>3.05</v>
      </c>
      <c r="H21" s="7" t="s">
        <v>38</v>
      </c>
      <c r="I21" s="7" t="s">
        <v>38</v>
      </c>
    </row>
    <row r="22" spans="1:9" x14ac:dyDescent="0.35">
      <c r="A22" s="1" t="s">
        <v>32</v>
      </c>
      <c r="B22" s="1" t="s">
        <v>33</v>
      </c>
      <c r="C22" s="7">
        <v>1992</v>
      </c>
      <c r="D22" s="24" t="s">
        <v>397</v>
      </c>
      <c r="E22" s="24" t="s">
        <v>512</v>
      </c>
      <c r="F22" s="24">
        <v>1980</v>
      </c>
      <c r="G22" s="7">
        <v>2.69</v>
      </c>
      <c r="H22" s="7" t="s">
        <v>38</v>
      </c>
      <c r="I22" s="7" t="s">
        <v>38</v>
      </c>
    </row>
    <row r="23" spans="1:9" x14ac:dyDescent="0.35">
      <c r="A23" s="1" t="s">
        <v>32</v>
      </c>
      <c r="B23" s="1" t="s">
        <v>33</v>
      </c>
      <c r="C23" s="7">
        <v>1992</v>
      </c>
      <c r="D23" s="24" t="s">
        <v>397</v>
      </c>
      <c r="E23" s="24" t="s">
        <v>512</v>
      </c>
      <c r="F23" s="24">
        <v>1981</v>
      </c>
      <c r="G23" s="7">
        <v>2.76</v>
      </c>
      <c r="H23" s="7" t="s">
        <v>38</v>
      </c>
      <c r="I23" s="7" t="s">
        <v>38</v>
      </c>
    </row>
    <row r="24" spans="1:9" x14ac:dyDescent="0.35">
      <c r="A24" s="1" t="s">
        <v>32</v>
      </c>
      <c r="B24" s="1" t="s">
        <v>33</v>
      </c>
      <c r="C24" s="7">
        <v>1992</v>
      </c>
      <c r="D24" s="24" t="s">
        <v>397</v>
      </c>
      <c r="E24" s="24" t="s">
        <v>512</v>
      </c>
      <c r="F24" s="24">
        <v>1982</v>
      </c>
      <c r="G24" s="7">
        <v>2.72</v>
      </c>
      <c r="H24" s="7" t="s">
        <v>38</v>
      </c>
      <c r="I24" s="7" t="s">
        <v>38</v>
      </c>
    </row>
    <row r="25" spans="1:9" x14ac:dyDescent="0.35">
      <c r="A25" s="1" t="s">
        <v>32</v>
      </c>
      <c r="B25" s="1" t="s">
        <v>33</v>
      </c>
      <c r="C25" s="7">
        <v>1992</v>
      </c>
      <c r="D25" s="24" t="s">
        <v>397</v>
      </c>
      <c r="E25" s="24" t="s">
        <v>512</v>
      </c>
      <c r="F25" s="24">
        <v>1983</v>
      </c>
      <c r="G25" s="7">
        <v>2.73</v>
      </c>
      <c r="H25" s="7" t="s">
        <v>38</v>
      </c>
      <c r="I25" s="7" t="s">
        <v>38</v>
      </c>
    </row>
    <row r="26" spans="1:9" x14ac:dyDescent="0.35">
      <c r="A26" s="1" t="s">
        <v>32</v>
      </c>
      <c r="B26" s="1" t="s">
        <v>33</v>
      </c>
      <c r="C26" s="7">
        <v>1992</v>
      </c>
      <c r="D26" s="24" t="s">
        <v>397</v>
      </c>
      <c r="E26" s="24" t="s">
        <v>512</v>
      </c>
      <c r="F26" s="24">
        <v>1984</v>
      </c>
      <c r="G26" s="7">
        <v>2.77</v>
      </c>
      <c r="H26" s="7" t="s">
        <v>38</v>
      </c>
      <c r="I26" s="7" t="s">
        <v>38</v>
      </c>
    </row>
    <row r="27" spans="1:9" x14ac:dyDescent="0.35">
      <c r="A27" s="1" t="s">
        <v>32</v>
      </c>
      <c r="B27" s="1" t="s">
        <v>33</v>
      </c>
      <c r="C27" s="7">
        <v>1992</v>
      </c>
      <c r="D27" s="24" t="s">
        <v>397</v>
      </c>
      <c r="E27" s="24" t="s">
        <v>512</v>
      </c>
      <c r="F27" s="24">
        <v>1985</v>
      </c>
      <c r="G27" s="7">
        <v>2.77</v>
      </c>
      <c r="H27" s="7" t="s">
        <v>38</v>
      </c>
      <c r="I27" s="7" t="s">
        <v>38</v>
      </c>
    </row>
    <row r="28" spans="1:9" x14ac:dyDescent="0.35">
      <c r="A28" s="1" t="s">
        <v>32</v>
      </c>
      <c r="B28" s="1" t="s">
        <v>33</v>
      </c>
      <c r="C28" s="7">
        <v>1992</v>
      </c>
      <c r="D28" s="24" t="s">
        <v>397</v>
      </c>
      <c r="E28" s="24" t="s">
        <v>512</v>
      </c>
      <c r="F28" s="24">
        <v>1986</v>
      </c>
      <c r="G28" s="7">
        <v>2.68</v>
      </c>
      <c r="H28" s="7" t="s">
        <v>38</v>
      </c>
      <c r="I28" s="7" t="s">
        <v>38</v>
      </c>
    </row>
    <row r="29" spans="1:9" x14ac:dyDescent="0.35">
      <c r="A29" s="1" t="s">
        <v>32</v>
      </c>
      <c r="B29" s="1" t="s">
        <v>33</v>
      </c>
      <c r="C29" s="7">
        <v>1992</v>
      </c>
      <c r="D29" s="24" t="s">
        <v>397</v>
      </c>
      <c r="E29" s="24" t="s">
        <v>512</v>
      </c>
      <c r="F29" s="24">
        <v>1987</v>
      </c>
      <c r="G29" s="7">
        <v>2.69</v>
      </c>
      <c r="H29" s="7" t="s">
        <v>38</v>
      </c>
      <c r="I29" s="7" t="s">
        <v>38</v>
      </c>
    </row>
    <row r="30" spans="1:9" x14ac:dyDescent="0.35">
      <c r="A30" s="1" t="s">
        <v>32</v>
      </c>
      <c r="B30" s="1" t="s">
        <v>33</v>
      </c>
      <c r="C30" s="7">
        <v>1992</v>
      </c>
      <c r="D30" s="24" t="s">
        <v>397</v>
      </c>
      <c r="E30" s="24" t="s">
        <v>512</v>
      </c>
      <c r="F30" s="24">
        <v>1988</v>
      </c>
      <c r="G30" s="7">
        <v>2.73</v>
      </c>
      <c r="H30" s="7" t="s">
        <v>38</v>
      </c>
      <c r="I30" s="7" t="s">
        <v>38</v>
      </c>
    </row>
    <row r="31" spans="1:9" x14ac:dyDescent="0.35">
      <c r="A31" s="1" t="s">
        <v>32</v>
      </c>
      <c r="B31" s="1" t="s">
        <v>33</v>
      </c>
      <c r="C31" s="7">
        <v>1992</v>
      </c>
      <c r="D31" s="24" t="s">
        <v>397</v>
      </c>
      <c r="E31" s="24" t="s">
        <v>512</v>
      </c>
      <c r="F31" s="24">
        <v>1989</v>
      </c>
      <c r="G31" s="7">
        <v>2.71</v>
      </c>
      <c r="H31" s="7" t="s">
        <v>38</v>
      </c>
      <c r="I31" s="7" t="s">
        <v>38</v>
      </c>
    </row>
    <row r="32" spans="1:9" x14ac:dyDescent="0.35">
      <c r="A32" s="1" t="s">
        <v>32</v>
      </c>
      <c r="B32" s="1" t="s">
        <v>33</v>
      </c>
      <c r="C32" s="7">
        <v>1992</v>
      </c>
      <c r="D32" s="24" t="s">
        <v>397</v>
      </c>
      <c r="E32" s="24" t="s">
        <v>512</v>
      </c>
      <c r="F32" s="24">
        <v>1990</v>
      </c>
      <c r="G32" s="7">
        <v>2.71</v>
      </c>
      <c r="H32" s="7" t="s">
        <v>38</v>
      </c>
      <c r="I32" s="7" t="s">
        <v>38</v>
      </c>
    </row>
    <row r="33" spans="1:9" x14ac:dyDescent="0.35">
      <c r="A33" s="1" t="s">
        <v>32</v>
      </c>
      <c r="B33" s="1" t="s">
        <v>33</v>
      </c>
      <c r="C33" s="7">
        <v>1992</v>
      </c>
      <c r="D33" s="24" t="s">
        <v>397</v>
      </c>
      <c r="E33" s="24" t="s">
        <v>512</v>
      </c>
      <c r="F33" s="24">
        <v>1995</v>
      </c>
      <c r="G33" s="7">
        <v>2.4900000000000002</v>
      </c>
      <c r="H33" s="7" t="s">
        <v>38</v>
      </c>
      <c r="I33" s="7" t="s">
        <v>38</v>
      </c>
    </row>
    <row r="34" spans="1:9" x14ac:dyDescent="0.35">
      <c r="A34" s="1" t="s">
        <v>32</v>
      </c>
      <c r="B34" s="1" t="s">
        <v>33</v>
      </c>
      <c r="C34" s="7">
        <v>1992</v>
      </c>
      <c r="D34" s="24" t="s">
        <v>397</v>
      </c>
      <c r="E34" s="24" t="s">
        <v>512</v>
      </c>
      <c r="F34" s="24">
        <v>2000</v>
      </c>
      <c r="G34" s="7">
        <v>2.4700000000000002</v>
      </c>
      <c r="H34" s="7" t="s">
        <v>38</v>
      </c>
      <c r="I34" s="7" t="s">
        <v>38</v>
      </c>
    </row>
    <row r="35" spans="1:9" x14ac:dyDescent="0.35">
      <c r="A35" s="1" t="s">
        <v>32</v>
      </c>
      <c r="B35" s="1" t="s">
        <v>33</v>
      </c>
      <c r="C35" s="7">
        <v>1992</v>
      </c>
      <c r="D35" s="24" t="s">
        <v>397</v>
      </c>
      <c r="E35" s="24" t="s">
        <v>689</v>
      </c>
      <c r="F35" s="24">
        <v>2005</v>
      </c>
      <c r="G35" s="7">
        <v>2.4300000000000002</v>
      </c>
      <c r="H35" s="7" t="s">
        <v>38</v>
      </c>
      <c r="I35" s="7" t="s">
        <v>38</v>
      </c>
    </row>
    <row r="36" spans="1:9" x14ac:dyDescent="0.35">
      <c r="A36" s="1" t="s">
        <v>32</v>
      </c>
      <c r="B36" s="1" t="s">
        <v>33</v>
      </c>
      <c r="C36" s="7">
        <v>1992</v>
      </c>
      <c r="D36" s="24" t="s">
        <v>397</v>
      </c>
      <c r="E36" s="24" t="s">
        <v>689</v>
      </c>
      <c r="F36" s="24">
        <v>2010</v>
      </c>
      <c r="G36" s="7">
        <v>2.46</v>
      </c>
      <c r="H36" s="7" t="s">
        <v>38</v>
      </c>
      <c r="I36" s="7" t="s">
        <v>38</v>
      </c>
    </row>
    <row r="37" spans="1:9" x14ac:dyDescent="0.35">
      <c r="A37" s="1" t="s">
        <v>32</v>
      </c>
      <c r="B37" s="1" t="s">
        <v>33</v>
      </c>
      <c r="C37" s="7">
        <v>1992</v>
      </c>
      <c r="D37" s="24" t="s">
        <v>397</v>
      </c>
      <c r="E37" s="24" t="s">
        <v>689</v>
      </c>
      <c r="F37" s="24">
        <v>2015</v>
      </c>
      <c r="G37" s="7">
        <v>2.4500000000000002</v>
      </c>
      <c r="H37" s="7" t="s">
        <v>38</v>
      </c>
      <c r="I37" s="7" t="s">
        <v>38</v>
      </c>
    </row>
    <row r="38" spans="1:9" x14ac:dyDescent="0.35">
      <c r="A38" s="1" t="s">
        <v>32</v>
      </c>
      <c r="B38" s="1" t="s">
        <v>33</v>
      </c>
      <c r="C38" s="7">
        <v>1992</v>
      </c>
      <c r="D38" s="24" t="s">
        <v>397</v>
      </c>
      <c r="E38" s="24" t="s">
        <v>689</v>
      </c>
      <c r="F38" s="24">
        <v>2020</v>
      </c>
      <c r="G38" s="7">
        <v>2.4900000000000002</v>
      </c>
      <c r="H38" s="7" t="s">
        <v>38</v>
      </c>
      <c r="I38" s="7" t="s">
        <v>38</v>
      </c>
    </row>
    <row r="39" spans="1:9" x14ac:dyDescent="0.35">
      <c r="A39" s="1" t="s">
        <v>32</v>
      </c>
      <c r="B39" s="1" t="s">
        <v>33</v>
      </c>
      <c r="C39" s="7">
        <v>1992</v>
      </c>
      <c r="D39" s="24" t="s">
        <v>322</v>
      </c>
      <c r="E39" s="24" t="s">
        <v>512</v>
      </c>
      <c r="F39" s="24">
        <v>1960</v>
      </c>
      <c r="G39" s="7">
        <v>1.18</v>
      </c>
      <c r="H39" s="7" t="s">
        <v>38</v>
      </c>
      <c r="I39" s="7" t="s">
        <v>38</v>
      </c>
    </row>
    <row r="40" spans="1:9" x14ac:dyDescent="0.35">
      <c r="A40" s="1" t="s">
        <v>32</v>
      </c>
      <c r="B40" s="1" t="s">
        <v>33</v>
      </c>
      <c r="C40" s="7">
        <v>1992</v>
      </c>
      <c r="D40" s="24" t="s">
        <v>322</v>
      </c>
      <c r="E40" s="24" t="s">
        <v>512</v>
      </c>
      <c r="F40" s="24">
        <v>1961</v>
      </c>
      <c r="G40" s="7">
        <v>1.2</v>
      </c>
      <c r="H40" s="7" t="s">
        <v>38</v>
      </c>
      <c r="I40" s="7" t="s">
        <v>38</v>
      </c>
    </row>
    <row r="41" spans="1:9" x14ac:dyDescent="0.35">
      <c r="A41" s="1" t="s">
        <v>32</v>
      </c>
      <c r="B41" s="1" t="s">
        <v>33</v>
      </c>
      <c r="C41" s="7">
        <v>1992</v>
      </c>
      <c r="D41" s="24" t="s">
        <v>322</v>
      </c>
      <c r="E41" s="24" t="s">
        <v>512</v>
      </c>
      <c r="F41" s="24">
        <v>1962</v>
      </c>
      <c r="G41" s="7">
        <v>1.2</v>
      </c>
      <c r="H41" s="7" t="s">
        <v>38</v>
      </c>
      <c r="I41" s="7" t="s">
        <v>38</v>
      </c>
    </row>
    <row r="42" spans="1:9" x14ac:dyDescent="0.35">
      <c r="A42" s="1" t="s">
        <v>32</v>
      </c>
      <c r="B42" s="1" t="s">
        <v>33</v>
      </c>
      <c r="C42" s="7">
        <v>1992</v>
      </c>
      <c r="D42" s="24" t="s">
        <v>322</v>
      </c>
      <c r="E42" s="24" t="s">
        <v>512</v>
      </c>
      <c r="F42" s="24">
        <v>1963</v>
      </c>
      <c r="G42" s="7">
        <v>1.1599999999999999</v>
      </c>
      <c r="H42" s="7" t="s">
        <v>38</v>
      </c>
      <c r="I42" s="7" t="s">
        <v>38</v>
      </c>
    </row>
    <row r="43" spans="1:9" x14ac:dyDescent="0.35">
      <c r="A43" s="1" t="s">
        <v>32</v>
      </c>
      <c r="B43" s="1" t="s">
        <v>33</v>
      </c>
      <c r="C43" s="7">
        <v>1992</v>
      </c>
      <c r="D43" s="24" t="s">
        <v>322</v>
      </c>
      <c r="E43" s="24" t="s">
        <v>512</v>
      </c>
      <c r="F43" s="24">
        <v>1964</v>
      </c>
      <c r="G43" s="7">
        <v>1.26</v>
      </c>
      <c r="H43" s="7" t="s">
        <v>38</v>
      </c>
      <c r="I43" s="7" t="s">
        <v>38</v>
      </c>
    </row>
    <row r="44" spans="1:9" x14ac:dyDescent="0.35">
      <c r="A44" s="1" t="s">
        <v>32</v>
      </c>
      <c r="B44" s="1" t="s">
        <v>33</v>
      </c>
      <c r="C44" s="7">
        <v>1992</v>
      </c>
      <c r="D44" s="24" t="s">
        <v>322</v>
      </c>
      <c r="E44" s="24" t="s">
        <v>512</v>
      </c>
      <c r="F44" s="24">
        <v>1965</v>
      </c>
      <c r="G44" s="7">
        <v>1.35</v>
      </c>
      <c r="H44" s="7" t="s">
        <v>38</v>
      </c>
      <c r="I44" s="7" t="s">
        <v>38</v>
      </c>
    </row>
    <row r="45" spans="1:9" s="24" customFormat="1" x14ac:dyDescent="0.35">
      <c r="A45" s="1" t="s">
        <v>32</v>
      </c>
      <c r="B45" s="1" t="s">
        <v>33</v>
      </c>
      <c r="C45" s="7">
        <v>1992</v>
      </c>
      <c r="D45" s="24" t="s">
        <v>322</v>
      </c>
      <c r="E45" s="24" t="s">
        <v>512</v>
      </c>
      <c r="F45" s="24">
        <v>1966</v>
      </c>
      <c r="G45" s="7">
        <v>1.39</v>
      </c>
      <c r="H45" s="7" t="s">
        <v>38</v>
      </c>
      <c r="I45" s="7" t="s">
        <v>38</v>
      </c>
    </row>
    <row r="46" spans="1:9" s="24" customFormat="1" x14ac:dyDescent="0.35">
      <c r="A46" s="1" t="s">
        <v>32</v>
      </c>
      <c r="B46" s="1" t="s">
        <v>33</v>
      </c>
      <c r="C46" s="7">
        <v>1992</v>
      </c>
      <c r="D46" s="24" t="s">
        <v>322</v>
      </c>
      <c r="E46" s="24" t="s">
        <v>512</v>
      </c>
      <c r="F46" s="24">
        <v>1967</v>
      </c>
      <c r="G46" s="7">
        <v>1.35</v>
      </c>
      <c r="H46" s="7" t="s">
        <v>38</v>
      </c>
      <c r="I46" s="7" t="s">
        <v>38</v>
      </c>
    </row>
    <row r="47" spans="1:9" s="24" customFormat="1" x14ac:dyDescent="0.35">
      <c r="A47" s="1" t="s">
        <v>32</v>
      </c>
      <c r="B47" s="1" t="s">
        <v>33</v>
      </c>
      <c r="C47" s="7">
        <v>1992</v>
      </c>
      <c r="D47" s="24" t="s">
        <v>322</v>
      </c>
      <c r="E47" s="24" t="s">
        <v>512</v>
      </c>
      <c r="F47" s="24">
        <v>1968</v>
      </c>
      <c r="G47" s="7">
        <v>1.34</v>
      </c>
      <c r="H47" s="7" t="s">
        <v>38</v>
      </c>
      <c r="I47" s="7" t="s">
        <v>38</v>
      </c>
    </row>
    <row r="48" spans="1:9" s="24" customFormat="1" x14ac:dyDescent="0.35">
      <c r="A48" s="1" t="s">
        <v>32</v>
      </c>
      <c r="B48" s="1" t="s">
        <v>33</v>
      </c>
      <c r="C48" s="7">
        <v>1992</v>
      </c>
      <c r="D48" s="24" t="s">
        <v>322</v>
      </c>
      <c r="E48" s="24" t="s">
        <v>512</v>
      </c>
      <c r="F48" s="24">
        <v>1969</v>
      </c>
      <c r="G48" s="7">
        <v>1.28</v>
      </c>
      <c r="H48" s="7" t="s">
        <v>38</v>
      </c>
      <c r="I48" s="7" t="s">
        <v>38</v>
      </c>
    </row>
    <row r="49" spans="1:9" s="24" customFormat="1" x14ac:dyDescent="0.35">
      <c r="A49" s="1" t="s">
        <v>32</v>
      </c>
      <c r="B49" s="1" t="s">
        <v>33</v>
      </c>
      <c r="C49" s="7">
        <v>1992</v>
      </c>
      <c r="D49" s="24" t="s">
        <v>322</v>
      </c>
      <c r="E49" s="24" t="s">
        <v>512</v>
      </c>
      <c r="F49" s="24">
        <v>1970</v>
      </c>
      <c r="G49" s="7">
        <v>1.33</v>
      </c>
      <c r="H49" s="7" t="s">
        <v>38</v>
      </c>
      <c r="I49" s="7" t="s">
        <v>38</v>
      </c>
    </row>
    <row r="50" spans="1:9" s="24" customFormat="1" x14ac:dyDescent="0.35">
      <c r="A50" s="1" t="s">
        <v>32</v>
      </c>
      <c r="B50" s="1" t="s">
        <v>33</v>
      </c>
      <c r="C50" s="7">
        <v>1992</v>
      </c>
      <c r="D50" s="24" t="s">
        <v>322</v>
      </c>
      <c r="E50" s="24" t="s">
        <v>512</v>
      </c>
      <c r="F50" s="24">
        <v>1971</v>
      </c>
      <c r="G50" s="7">
        <v>1.35</v>
      </c>
      <c r="H50" s="7" t="s">
        <v>38</v>
      </c>
      <c r="I50" s="7" t="s">
        <v>38</v>
      </c>
    </row>
    <row r="51" spans="1:9" s="24" customFormat="1" x14ac:dyDescent="0.35">
      <c r="A51" s="1" t="s">
        <v>32</v>
      </c>
      <c r="B51" s="1" t="s">
        <v>33</v>
      </c>
      <c r="C51" s="7">
        <v>1992</v>
      </c>
      <c r="D51" s="24" t="s">
        <v>322</v>
      </c>
      <c r="E51" s="24" t="s">
        <v>512</v>
      </c>
      <c r="F51" s="24">
        <v>1972</v>
      </c>
      <c r="G51" s="7">
        <v>1.54</v>
      </c>
      <c r="H51" s="7" t="s">
        <v>38</v>
      </c>
      <c r="I51" s="7" t="s">
        <v>38</v>
      </c>
    </row>
    <row r="52" spans="1:9" s="24" customFormat="1" x14ac:dyDescent="0.35">
      <c r="A52" s="1" t="s">
        <v>32</v>
      </c>
      <c r="B52" s="1" t="s">
        <v>33</v>
      </c>
      <c r="C52" s="7">
        <v>1992</v>
      </c>
      <c r="D52" s="24" t="s">
        <v>322</v>
      </c>
      <c r="E52" s="24" t="s">
        <v>512</v>
      </c>
      <c r="F52" s="24">
        <v>1973</v>
      </c>
      <c r="G52" s="7">
        <v>1.44</v>
      </c>
      <c r="H52" s="7" t="s">
        <v>38</v>
      </c>
      <c r="I52" s="7" t="s">
        <v>38</v>
      </c>
    </row>
    <row r="53" spans="1:9" s="24" customFormat="1" x14ac:dyDescent="0.35">
      <c r="A53" s="1" t="s">
        <v>32</v>
      </c>
      <c r="B53" s="1" t="s">
        <v>33</v>
      </c>
      <c r="C53" s="7">
        <v>1992</v>
      </c>
      <c r="D53" s="24" t="s">
        <v>322</v>
      </c>
      <c r="E53" s="24" t="s">
        <v>512</v>
      </c>
      <c r="F53" s="24">
        <v>1974</v>
      </c>
      <c r="G53" s="7">
        <v>1.21</v>
      </c>
      <c r="H53" s="7" t="s">
        <v>38</v>
      </c>
      <c r="I53" s="7" t="s">
        <v>38</v>
      </c>
    </row>
    <row r="54" spans="1:9" s="24" customFormat="1" x14ac:dyDescent="0.35">
      <c r="A54" s="1" t="s">
        <v>32</v>
      </c>
      <c r="B54" s="1" t="s">
        <v>33</v>
      </c>
      <c r="C54" s="7">
        <v>1992</v>
      </c>
      <c r="D54" s="24" t="s">
        <v>322</v>
      </c>
      <c r="E54" s="24" t="s">
        <v>512</v>
      </c>
      <c r="F54" s="24">
        <v>1975</v>
      </c>
      <c r="G54" s="7">
        <v>1.18</v>
      </c>
      <c r="H54" s="7" t="s">
        <v>38</v>
      </c>
      <c r="I54" s="7" t="s">
        <v>38</v>
      </c>
    </row>
    <row r="55" spans="1:9" s="24" customFormat="1" x14ac:dyDescent="0.35">
      <c r="A55" s="1" t="s">
        <v>32</v>
      </c>
      <c r="B55" s="1" t="s">
        <v>33</v>
      </c>
      <c r="C55" s="7">
        <v>1992</v>
      </c>
      <c r="D55" s="24" t="s">
        <v>322</v>
      </c>
      <c r="E55" s="24" t="s">
        <v>512</v>
      </c>
      <c r="F55" s="24">
        <v>1976</v>
      </c>
      <c r="G55" s="7">
        <v>1.26</v>
      </c>
      <c r="H55" s="7" t="s">
        <v>38</v>
      </c>
      <c r="I55" s="7" t="s">
        <v>38</v>
      </c>
    </row>
    <row r="56" spans="1:9" s="24" customFormat="1" x14ac:dyDescent="0.35">
      <c r="A56" s="1" t="s">
        <v>32</v>
      </c>
      <c r="B56" s="1" t="s">
        <v>33</v>
      </c>
      <c r="C56" s="7">
        <v>1992</v>
      </c>
      <c r="D56" s="24" t="s">
        <v>322</v>
      </c>
      <c r="E56" s="24" t="s">
        <v>512</v>
      </c>
      <c r="F56" s="24">
        <v>1977</v>
      </c>
      <c r="G56" s="7">
        <v>1.28</v>
      </c>
      <c r="H56" s="7" t="s">
        <v>38</v>
      </c>
      <c r="I56" s="7" t="s">
        <v>38</v>
      </c>
    </row>
    <row r="57" spans="1:9" s="24" customFormat="1" x14ac:dyDescent="0.35">
      <c r="A57" s="1" t="s">
        <v>32</v>
      </c>
      <c r="B57" s="1" t="s">
        <v>33</v>
      </c>
      <c r="C57" s="7">
        <v>1992</v>
      </c>
      <c r="D57" s="24" t="s">
        <v>322</v>
      </c>
      <c r="E57" s="24" t="s">
        <v>512</v>
      </c>
      <c r="F57" s="24">
        <v>1978</v>
      </c>
      <c r="G57" s="7">
        <v>1.42</v>
      </c>
      <c r="H57" s="7" t="s">
        <v>38</v>
      </c>
      <c r="I57" s="7" t="s">
        <v>38</v>
      </c>
    </row>
    <row r="58" spans="1:9" s="24" customFormat="1" x14ac:dyDescent="0.35">
      <c r="A58" s="1" t="s">
        <v>32</v>
      </c>
      <c r="B58" s="1" t="s">
        <v>33</v>
      </c>
      <c r="C58" s="7">
        <v>1992</v>
      </c>
      <c r="D58" s="24" t="s">
        <v>322</v>
      </c>
      <c r="E58" s="24" t="s">
        <v>512</v>
      </c>
      <c r="F58" s="24">
        <v>1979</v>
      </c>
      <c r="G58" s="7">
        <v>1.19</v>
      </c>
      <c r="H58" s="7" t="s">
        <v>38</v>
      </c>
      <c r="I58" s="7" t="s">
        <v>38</v>
      </c>
    </row>
    <row r="59" spans="1:9" s="24" customFormat="1" x14ac:dyDescent="0.35">
      <c r="A59" s="1" t="s">
        <v>32</v>
      </c>
      <c r="B59" s="1" t="s">
        <v>33</v>
      </c>
      <c r="C59" s="7">
        <v>1992</v>
      </c>
      <c r="D59" s="24" t="s">
        <v>322</v>
      </c>
      <c r="E59" s="24" t="s">
        <v>512</v>
      </c>
      <c r="F59" s="24">
        <v>1980</v>
      </c>
      <c r="G59" s="7">
        <v>1.06</v>
      </c>
      <c r="H59" s="7" t="s">
        <v>38</v>
      </c>
      <c r="I59" s="7" t="s">
        <v>38</v>
      </c>
    </row>
    <row r="60" spans="1:9" s="24" customFormat="1" x14ac:dyDescent="0.35">
      <c r="A60" s="1" t="s">
        <v>32</v>
      </c>
      <c r="B60" s="1" t="s">
        <v>33</v>
      </c>
      <c r="C60" s="7">
        <v>1992</v>
      </c>
      <c r="D60" s="24" t="s">
        <v>322</v>
      </c>
      <c r="E60" s="24" t="s">
        <v>512</v>
      </c>
      <c r="F60" s="24">
        <v>1981</v>
      </c>
      <c r="G60" s="7">
        <v>1.33</v>
      </c>
      <c r="H60" s="7" t="s">
        <v>38</v>
      </c>
      <c r="I60" s="7" t="s">
        <v>38</v>
      </c>
    </row>
    <row r="61" spans="1:9" s="24" customFormat="1" x14ac:dyDescent="0.35">
      <c r="A61" s="1" t="s">
        <v>32</v>
      </c>
      <c r="B61" s="1" t="s">
        <v>33</v>
      </c>
      <c r="C61" s="7">
        <v>1992</v>
      </c>
      <c r="D61" s="24" t="s">
        <v>322</v>
      </c>
      <c r="E61" s="24" t="s">
        <v>512</v>
      </c>
      <c r="F61" s="24">
        <v>1982</v>
      </c>
      <c r="G61" s="7">
        <v>1.04</v>
      </c>
      <c r="H61" s="7" t="s">
        <v>38</v>
      </c>
      <c r="I61" s="7" t="s">
        <v>38</v>
      </c>
    </row>
    <row r="62" spans="1:9" s="24" customFormat="1" x14ac:dyDescent="0.35">
      <c r="A62" s="1" t="s">
        <v>32</v>
      </c>
      <c r="B62" s="1" t="s">
        <v>33</v>
      </c>
      <c r="C62" s="7">
        <v>1992</v>
      </c>
      <c r="D62" s="24" t="s">
        <v>322</v>
      </c>
      <c r="E62" s="24" t="s">
        <v>512</v>
      </c>
      <c r="F62" s="24">
        <v>1983</v>
      </c>
      <c r="G62" s="7">
        <v>1.08</v>
      </c>
      <c r="H62" s="7" t="s">
        <v>38</v>
      </c>
      <c r="I62" s="7" t="s">
        <v>38</v>
      </c>
    </row>
    <row r="63" spans="1:9" s="24" customFormat="1" x14ac:dyDescent="0.35">
      <c r="A63" s="1" t="s">
        <v>32</v>
      </c>
      <c r="B63" s="1" t="s">
        <v>33</v>
      </c>
      <c r="C63" s="7">
        <v>1992</v>
      </c>
      <c r="D63" s="24" t="s">
        <v>322</v>
      </c>
      <c r="E63" s="24" t="s">
        <v>512</v>
      </c>
      <c r="F63" s="24">
        <v>1984</v>
      </c>
      <c r="G63" s="7">
        <v>1.05</v>
      </c>
      <c r="H63" s="7" t="s">
        <v>38</v>
      </c>
      <c r="I63" s="7" t="s">
        <v>38</v>
      </c>
    </row>
    <row r="64" spans="1:9" s="24" customFormat="1" x14ac:dyDescent="0.35">
      <c r="A64" s="1" t="s">
        <v>32</v>
      </c>
      <c r="B64" s="1" t="s">
        <v>33</v>
      </c>
      <c r="C64" s="7">
        <v>1992</v>
      </c>
      <c r="D64" s="24" t="s">
        <v>322</v>
      </c>
      <c r="E64" s="24" t="s">
        <v>512</v>
      </c>
      <c r="F64" s="24">
        <v>1985</v>
      </c>
      <c r="G64" s="7">
        <v>1.0900000000000001</v>
      </c>
      <c r="H64" s="7" t="s">
        <v>38</v>
      </c>
      <c r="I64" s="7" t="s">
        <v>38</v>
      </c>
    </row>
    <row r="65" spans="1:9" s="24" customFormat="1" x14ac:dyDescent="0.35">
      <c r="A65" s="1" t="s">
        <v>32</v>
      </c>
      <c r="B65" s="1" t="s">
        <v>33</v>
      </c>
      <c r="C65" s="7">
        <v>1992</v>
      </c>
      <c r="D65" s="24" t="s">
        <v>322</v>
      </c>
      <c r="E65" s="24" t="s">
        <v>512</v>
      </c>
      <c r="F65" s="24">
        <v>1986</v>
      </c>
      <c r="G65" s="7">
        <v>1.01</v>
      </c>
      <c r="H65" s="7" t="s">
        <v>38</v>
      </c>
      <c r="I65" s="7" t="s">
        <v>38</v>
      </c>
    </row>
    <row r="66" spans="1:9" s="24" customFormat="1" x14ac:dyDescent="0.35">
      <c r="A66" s="1" t="s">
        <v>32</v>
      </c>
      <c r="B66" s="1" t="s">
        <v>33</v>
      </c>
      <c r="C66" s="7">
        <v>1992</v>
      </c>
      <c r="D66" s="24" t="s">
        <v>322</v>
      </c>
      <c r="E66" s="24" t="s">
        <v>512</v>
      </c>
      <c r="F66" s="24">
        <v>1987</v>
      </c>
      <c r="G66" s="7">
        <v>1.03</v>
      </c>
      <c r="H66" s="7" t="s">
        <v>38</v>
      </c>
      <c r="I66" s="7" t="s">
        <v>38</v>
      </c>
    </row>
    <row r="67" spans="1:9" s="24" customFormat="1" x14ac:dyDescent="0.35">
      <c r="A67" s="1" t="s">
        <v>32</v>
      </c>
      <c r="B67" s="1" t="s">
        <v>33</v>
      </c>
      <c r="C67" s="7">
        <v>1992</v>
      </c>
      <c r="D67" s="24" t="s">
        <v>322</v>
      </c>
      <c r="E67" s="24" t="s">
        <v>512</v>
      </c>
      <c r="F67" s="24">
        <v>1988</v>
      </c>
      <c r="G67" s="7">
        <v>1.02</v>
      </c>
      <c r="H67" s="7" t="s">
        <v>38</v>
      </c>
      <c r="I67" s="7" t="s">
        <v>38</v>
      </c>
    </row>
    <row r="68" spans="1:9" s="24" customFormat="1" x14ac:dyDescent="0.35">
      <c r="A68" s="1" t="s">
        <v>32</v>
      </c>
      <c r="B68" s="1" t="s">
        <v>33</v>
      </c>
      <c r="C68" s="7">
        <v>1992</v>
      </c>
      <c r="D68" s="24" t="s">
        <v>322</v>
      </c>
      <c r="E68" s="24" t="s">
        <v>512</v>
      </c>
      <c r="F68" s="24">
        <v>1989</v>
      </c>
      <c r="G68" s="7">
        <v>0.99</v>
      </c>
      <c r="H68" s="7" t="s">
        <v>38</v>
      </c>
      <c r="I68" s="7" t="s">
        <v>38</v>
      </c>
    </row>
    <row r="69" spans="1:9" s="24" customFormat="1" x14ac:dyDescent="0.35">
      <c r="A69" s="1" t="s">
        <v>32</v>
      </c>
      <c r="B69" s="1" t="s">
        <v>33</v>
      </c>
      <c r="C69" s="7">
        <v>1992</v>
      </c>
      <c r="D69" s="24" t="s">
        <v>322</v>
      </c>
      <c r="E69" s="24" t="s">
        <v>512</v>
      </c>
      <c r="F69" s="24">
        <v>1990</v>
      </c>
      <c r="G69" s="7">
        <v>1.03</v>
      </c>
      <c r="H69" s="7" t="s">
        <v>38</v>
      </c>
      <c r="I69" s="7" t="s">
        <v>38</v>
      </c>
    </row>
    <row r="70" spans="1:9" s="24" customFormat="1" x14ac:dyDescent="0.35">
      <c r="A70" s="1" t="s">
        <v>32</v>
      </c>
      <c r="B70" s="1" t="s">
        <v>33</v>
      </c>
      <c r="C70" s="7">
        <v>1992</v>
      </c>
      <c r="D70" s="24" t="s">
        <v>322</v>
      </c>
      <c r="E70" s="24" t="s">
        <v>689</v>
      </c>
      <c r="F70" s="24">
        <v>1995</v>
      </c>
      <c r="G70" s="7">
        <v>1</v>
      </c>
      <c r="H70" s="7" t="s">
        <v>38</v>
      </c>
      <c r="I70" s="7" t="s">
        <v>38</v>
      </c>
    </row>
    <row r="71" spans="1:9" s="24" customFormat="1" x14ac:dyDescent="0.35">
      <c r="A71" s="1" t="s">
        <v>32</v>
      </c>
      <c r="B71" s="1" t="s">
        <v>33</v>
      </c>
      <c r="C71" s="7">
        <v>1992</v>
      </c>
      <c r="D71" s="24" t="s">
        <v>322</v>
      </c>
      <c r="E71" s="24" t="s">
        <v>512</v>
      </c>
      <c r="F71" s="24">
        <v>2000</v>
      </c>
      <c r="G71" s="7">
        <v>1</v>
      </c>
      <c r="H71" s="7" t="s">
        <v>38</v>
      </c>
      <c r="I71" s="7" t="s">
        <v>38</v>
      </c>
    </row>
    <row r="72" spans="1:9" s="24" customFormat="1" x14ac:dyDescent="0.35">
      <c r="A72" s="1" t="s">
        <v>32</v>
      </c>
      <c r="B72" s="1" t="s">
        <v>33</v>
      </c>
      <c r="C72" s="7">
        <v>1992</v>
      </c>
      <c r="D72" s="24" t="s">
        <v>322</v>
      </c>
      <c r="E72" s="24" t="s">
        <v>689</v>
      </c>
      <c r="F72" s="24">
        <v>2005</v>
      </c>
      <c r="G72" s="7">
        <v>1</v>
      </c>
      <c r="H72" s="7" t="s">
        <v>38</v>
      </c>
      <c r="I72" s="7" t="s">
        <v>38</v>
      </c>
    </row>
    <row r="73" spans="1:9" s="24" customFormat="1" x14ac:dyDescent="0.35">
      <c r="A73" s="1" t="s">
        <v>32</v>
      </c>
      <c r="B73" s="1" t="s">
        <v>33</v>
      </c>
      <c r="C73" s="7">
        <v>1992</v>
      </c>
      <c r="D73" s="24" t="s">
        <v>322</v>
      </c>
      <c r="E73" s="24" t="s">
        <v>689</v>
      </c>
      <c r="F73" s="24">
        <v>2010</v>
      </c>
      <c r="G73" s="7">
        <v>1</v>
      </c>
      <c r="H73" s="7" t="s">
        <v>38</v>
      </c>
      <c r="I73" s="7" t="s">
        <v>38</v>
      </c>
    </row>
    <row r="74" spans="1:9" s="24" customFormat="1" x14ac:dyDescent="0.35">
      <c r="A74" s="1" t="s">
        <v>32</v>
      </c>
      <c r="B74" s="1" t="s">
        <v>33</v>
      </c>
      <c r="C74" s="7">
        <v>1992</v>
      </c>
      <c r="D74" s="24" t="s">
        <v>322</v>
      </c>
      <c r="E74" s="24" t="s">
        <v>689</v>
      </c>
      <c r="F74" s="24">
        <v>2015</v>
      </c>
      <c r="G74" s="7">
        <v>1</v>
      </c>
      <c r="H74" s="7" t="s">
        <v>38</v>
      </c>
      <c r="I74" s="7" t="s">
        <v>38</v>
      </c>
    </row>
    <row r="75" spans="1:9" s="24" customFormat="1" x14ac:dyDescent="0.35">
      <c r="A75" s="1" t="s">
        <v>32</v>
      </c>
      <c r="B75" s="1" t="s">
        <v>33</v>
      </c>
      <c r="C75" s="7">
        <v>1992</v>
      </c>
      <c r="D75" s="24" t="s">
        <v>322</v>
      </c>
      <c r="E75" s="24" t="s">
        <v>689</v>
      </c>
      <c r="F75" s="24">
        <v>2020</v>
      </c>
      <c r="G75" s="7">
        <v>1</v>
      </c>
      <c r="H75" s="7" t="s">
        <v>38</v>
      </c>
      <c r="I75" s="7" t="s">
        <v>38</v>
      </c>
    </row>
    <row r="76" spans="1:9" s="24" customFormat="1" x14ac:dyDescent="0.35">
      <c r="A76" s="1" t="s">
        <v>32</v>
      </c>
      <c r="B76" s="1" t="s">
        <v>33</v>
      </c>
      <c r="C76" s="7">
        <v>1992</v>
      </c>
      <c r="D76" s="24" t="s">
        <v>693</v>
      </c>
      <c r="E76" s="24" t="s">
        <v>512</v>
      </c>
      <c r="F76" s="24">
        <v>1960</v>
      </c>
      <c r="G76" s="7">
        <v>5.63</v>
      </c>
      <c r="H76" s="7" t="s">
        <v>38</v>
      </c>
      <c r="I76" s="7" t="s">
        <v>38</v>
      </c>
    </row>
    <row r="77" spans="1:9" s="24" customFormat="1" x14ac:dyDescent="0.35">
      <c r="A77" s="1" t="s">
        <v>32</v>
      </c>
      <c r="B77" s="1" t="s">
        <v>33</v>
      </c>
      <c r="C77" s="7">
        <v>1992</v>
      </c>
      <c r="D77" s="24" t="s">
        <v>693</v>
      </c>
      <c r="E77" s="24" t="s">
        <v>512</v>
      </c>
      <c r="F77" s="24">
        <v>1961</v>
      </c>
      <c r="G77" s="7">
        <v>3.77</v>
      </c>
      <c r="H77" s="7" t="s">
        <v>38</v>
      </c>
      <c r="I77" s="7" t="s">
        <v>38</v>
      </c>
    </row>
    <row r="78" spans="1:9" s="24" customFormat="1" x14ac:dyDescent="0.35">
      <c r="A78" s="1" t="s">
        <v>32</v>
      </c>
      <c r="B78" s="1" t="s">
        <v>33</v>
      </c>
      <c r="C78" s="7">
        <v>1992</v>
      </c>
      <c r="D78" s="24" t="s">
        <v>693</v>
      </c>
      <c r="E78" s="24" t="s">
        <v>512</v>
      </c>
      <c r="F78" s="24">
        <v>1962</v>
      </c>
      <c r="G78" s="7">
        <v>3.08</v>
      </c>
      <c r="H78" s="7" t="s">
        <v>38</v>
      </c>
      <c r="I78" s="7" t="s">
        <v>38</v>
      </c>
    </row>
    <row r="79" spans="1:9" s="24" customFormat="1" x14ac:dyDescent="0.35">
      <c r="A79" s="1" t="s">
        <v>32</v>
      </c>
      <c r="B79" s="1" t="s">
        <v>33</v>
      </c>
      <c r="C79" s="7">
        <v>1992</v>
      </c>
      <c r="D79" s="24" t="s">
        <v>693</v>
      </c>
      <c r="E79" s="24" t="s">
        <v>512</v>
      </c>
      <c r="F79" s="24">
        <v>1963</v>
      </c>
      <c r="G79" s="7">
        <v>2.84</v>
      </c>
      <c r="H79" s="7" t="s">
        <v>38</v>
      </c>
      <c r="I79" s="7" t="s">
        <v>38</v>
      </c>
    </row>
    <row r="80" spans="1:9" s="24" customFormat="1" x14ac:dyDescent="0.35">
      <c r="A80" s="1" t="s">
        <v>32</v>
      </c>
      <c r="B80" s="1" t="s">
        <v>33</v>
      </c>
      <c r="C80" s="7">
        <v>1992</v>
      </c>
      <c r="D80" s="24" t="s">
        <v>693</v>
      </c>
      <c r="E80" s="24" t="s">
        <v>512</v>
      </c>
      <c r="F80" s="24">
        <v>1964</v>
      </c>
      <c r="G80" s="7">
        <v>2.78</v>
      </c>
      <c r="H80" s="7" t="s">
        <v>38</v>
      </c>
      <c r="I80" s="7" t="s">
        <v>38</v>
      </c>
    </row>
    <row r="81" spans="1:9" s="24" customFormat="1" x14ac:dyDescent="0.35">
      <c r="A81" s="1" t="s">
        <v>32</v>
      </c>
      <c r="B81" s="1" t="s">
        <v>33</v>
      </c>
      <c r="C81" s="7">
        <v>1992</v>
      </c>
      <c r="D81" s="24" t="s">
        <v>693</v>
      </c>
      <c r="E81" s="24" t="s">
        <v>512</v>
      </c>
      <c r="F81" s="24">
        <v>1965</v>
      </c>
      <c r="G81" s="7">
        <v>3.57</v>
      </c>
      <c r="H81" s="7" t="s">
        <v>38</v>
      </c>
      <c r="I81" s="7" t="s">
        <v>38</v>
      </c>
    </row>
    <row r="82" spans="1:9" s="24" customFormat="1" x14ac:dyDescent="0.35">
      <c r="A82" s="1" t="s">
        <v>32</v>
      </c>
      <c r="B82" s="1" t="s">
        <v>33</v>
      </c>
      <c r="C82" s="7">
        <v>1992</v>
      </c>
      <c r="D82" s="24" t="s">
        <v>693</v>
      </c>
      <c r="E82" s="24" t="s">
        <v>512</v>
      </c>
      <c r="F82" s="24">
        <v>1966</v>
      </c>
      <c r="G82" s="7">
        <v>3.36</v>
      </c>
      <c r="H82" s="7" t="s">
        <v>38</v>
      </c>
      <c r="I82" s="7" t="s">
        <v>38</v>
      </c>
    </row>
    <row r="83" spans="1:9" s="24" customFormat="1" x14ac:dyDescent="0.35">
      <c r="A83" s="1" t="s">
        <v>32</v>
      </c>
      <c r="B83" s="1" t="s">
        <v>33</v>
      </c>
      <c r="C83" s="7">
        <v>1992</v>
      </c>
      <c r="D83" s="24" t="s">
        <v>693</v>
      </c>
      <c r="E83" s="24" t="s">
        <v>512</v>
      </c>
      <c r="F83" s="24">
        <v>1967</v>
      </c>
      <c r="G83" s="7">
        <v>3.51</v>
      </c>
      <c r="H83" s="7" t="s">
        <v>38</v>
      </c>
      <c r="I83" s="7" t="s">
        <v>38</v>
      </c>
    </row>
    <row r="84" spans="1:9" s="24" customFormat="1" x14ac:dyDescent="0.35">
      <c r="A84" s="1" t="s">
        <v>32</v>
      </c>
      <c r="B84" s="1" t="s">
        <v>33</v>
      </c>
      <c r="C84" s="7">
        <v>1992</v>
      </c>
      <c r="D84" s="24" t="s">
        <v>693</v>
      </c>
      <c r="E84" s="24" t="s">
        <v>512</v>
      </c>
      <c r="F84" s="24">
        <v>1968</v>
      </c>
      <c r="G84" s="7">
        <v>2.6</v>
      </c>
      <c r="H84" s="7" t="s">
        <v>38</v>
      </c>
      <c r="I84" s="7" t="s">
        <v>38</v>
      </c>
    </row>
    <row r="85" spans="1:9" s="24" customFormat="1" x14ac:dyDescent="0.35">
      <c r="A85" s="1" t="s">
        <v>32</v>
      </c>
      <c r="B85" s="1" t="s">
        <v>33</v>
      </c>
      <c r="C85" s="7">
        <v>1992</v>
      </c>
      <c r="D85" s="24" t="s">
        <v>693</v>
      </c>
      <c r="E85" s="24" t="s">
        <v>512</v>
      </c>
      <c r="F85" s="24">
        <v>1969</v>
      </c>
      <c r="G85" s="7">
        <v>2.29</v>
      </c>
      <c r="H85" s="7" t="s">
        <v>38</v>
      </c>
      <c r="I85" s="7" t="s">
        <v>38</v>
      </c>
    </row>
    <row r="86" spans="1:9" s="24" customFormat="1" x14ac:dyDescent="0.35">
      <c r="A86" s="1" t="s">
        <v>32</v>
      </c>
      <c r="B86" s="1" t="s">
        <v>33</v>
      </c>
      <c r="C86" s="7">
        <v>1992</v>
      </c>
      <c r="D86" s="24" t="s">
        <v>693</v>
      </c>
      <c r="E86" s="24" t="s">
        <v>512</v>
      </c>
      <c r="F86" s="24">
        <v>1970</v>
      </c>
      <c r="G86" s="7">
        <v>3.18</v>
      </c>
      <c r="H86" s="7" t="s">
        <v>38</v>
      </c>
      <c r="I86" s="7" t="s">
        <v>38</v>
      </c>
    </row>
    <row r="87" spans="1:9" s="24" customFormat="1" x14ac:dyDescent="0.35">
      <c r="A87" s="1" t="s">
        <v>32</v>
      </c>
      <c r="B87" s="1" t="s">
        <v>33</v>
      </c>
      <c r="C87" s="7">
        <v>1992</v>
      </c>
      <c r="D87" s="24" t="s">
        <v>693</v>
      </c>
      <c r="E87" s="24" t="s">
        <v>512</v>
      </c>
      <c r="F87" s="24">
        <v>1971</v>
      </c>
      <c r="G87" s="7">
        <v>2.4500000000000002</v>
      </c>
      <c r="H87" s="7" t="s">
        <v>38</v>
      </c>
      <c r="I87" s="7" t="s">
        <v>38</v>
      </c>
    </row>
    <row r="88" spans="1:9" s="24" customFormat="1" x14ac:dyDescent="0.35">
      <c r="A88" s="1" t="s">
        <v>32</v>
      </c>
      <c r="B88" s="1" t="s">
        <v>33</v>
      </c>
      <c r="C88" s="7">
        <v>1992</v>
      </c>
      <c r="D88" s="24" t="s">
        <v>693</v>
      </c>
      <c r="E88" s="24" t="s">
        <v>512</v>
      </c>
      <c r="F88" s="24">
        <v>1972</v>
      </c>
      <c r="G88" s="7">
        <v>1.71</v>
      </c>
      <c r="H88" s="7" t="s">
        <v>38</v>
      </c>
      <c r="I88" s="7" t="s">
        <v>38</v>
      </c>
    </row>
    <row r="89" spans="1:9" s="24" customFormat="1" x14ac:dyDescent="0.35">
      <c r="A89" s="1" t="s">
        <v>32</v>
      </c>
      <c r="B89" s="1" t="s">
        <v>33</v>
      </c>
      <c r="C89" s="7">
        <v>1992</v>
      </c>
      <c r="D89" s="24" t="s">
        <v>693</v>
      </c>
      <c r="E89" s="24" t="s">
        <v>512</v>
      </c>
      <c r="F89" s="24">
        <v>1973</v>
      </c>
      <c r="G89" s="7">
        <v>1.74</v>
      </c>
      <c r="H89" s="7" t="s">
        <v>38</v>
      </c>
      <c r="I89" s="7" t="s">
        <v>38</v>
      </c>
    </row>
    <row r="90" spans="1:9" s="24" customFormat="1" x14ac:dyDescent="0.35">
      <c r="A90" s="1" t="s">
        <v>32</v>
      </c>
      <c r="B90" s="1" t="s">
        <v>33</v>
      </c>
      <c r="C90" s="7">
        <v>1992</v>
      </c>
      <c r="D90" s="24" t="s">
        <v>693</v>
      </c>
      <c r="E90" s="24" t="s">
        <v>512</v>
      </c>
      <c r="F90" s="24">
        <v>1974</v>
      </c>
      <c r="G90" s="7">
        <v>1.95</v>
      </c>
      <c r="H90" s="7" t="s">
        <v>38</v>
      </c>
      <c r="I90" s="7" t="s">
        <v>38</v>
      </c>
    </row>
    <row r="91" spans="1:9" s="24" customFormat="1" x14ac:dyDescent="0.35">
      <c r="A91" s="1" t="s">
        <v>32</v>
      </c>
      <c r="B91" s="1" t="s">
        <v>33</v>
      </c>
      <c r="C91" s="7">
        <v>1992</v>
      </c>
      <c r="D91" s="24" t="s">
        <v>693</v>
      </c>
      <c r="E91" s="24" t="s">
        <v>512</v>
      </c>
      <c r="F91" s="24">
        <v>1975</v>
      </c>
      <c r="G91" s="7">
        <v>2.16</v>
      </c>
      <c r="H91" s="7" t="s">
        <v>38</v>
      </c>
      <c r="I91" s="7" t="s">
        <v>38</v>
      </c>
    </row>
    <row r="92" spans="1:9" s="24" customFormat="1" x14ac:dyDescent="0.35">
      <c r="A92" s="1" t="s">
        <v>32</v>
      </c>
      <c r="B92" s="1" t="s">
        <v>33</v>
      </c>
      <c r="C92" s="7">
        <v>1992</v>
      </c>
      <c r="D92" s="24" t="s">
        <v>693</v>
      </c>
      <c r="E92" s="24" t="s">
        <v>512</v>
      </c>
      <c r="F92" s="24">
        <v>1976</v>
      </c>
      <c r="G92" s="7">
        <v>1.66</v>
      </c>
      <c r="H92" s="7" t="s">
        <v>38</v>
      </c>
      <c r="I92" s="7" t="s">
        <v>38</v>
      </c>
    </row>
    <row r="93" spans="1:9" s="24" customFormat="1" x14ac:dyDescent="0.35">
      <c r="A93" s="1" t="s">
        <v>32</v>
      </c>
      <c r="B93" s="1" t="s">
        <v>33</v>
      </c>
      <c r="C93" s="7">
        <v>1992</v>
      </c>
      <c r="D93" s="24" t="s">
        <v>693</v>
      </c>
      <c r="E93" s="24" t="s">
        <v>512</v>
      </c>
      <c r="F93" s="24">
        <v>1977</v>
      </c>
      <c r="G93" s="7">
        <v>1.9</v>
      </c>
      <c r="H93" s="7" t="s">
        <v>38</v>
      </c>
      <c r="I93" s="7" t="s">
        <v>38</v>
      </c>
    </row>
    <row r="94" spans="1:9" s="24" customFormat="1" x14ac:dyDescent="0.35">
      <c r="A94" s="1" t="s">
        <v>32</v>
      </c>
      <c r="B94" s="1" t="s">
        <v>33</v>
      </c>
      <c r="C94" s="7">
        <v>1992</v>
      </c>
      <c r="D94" s="24" t="s">
        <v>693</v>
      </c>
      <c r="E94" s="24" t="s">
        <v>512</v>
      </c>
      <c r="F94" s="24">
        <v>1978</v>
      </c>
      <c r="G94" s="7">
        <v>1.98</v>
      </c>
      <c r="H94" s="7" t="s">
        <v>38</v>
      </c>
      <c r="I94" s="7" t="s">
        <v>38</v>
      </c>
    </row>
    <row r="95" spans="1:9" s="24" customFormat="1" x14ac:dyDescent="0.35">
      <c r="A95" s="1" t="s">
        <v>32</v>
      </c>
      <c r="B95" s="1" t="s">
        <v>33</v>
      </c>
      <c r="C95" s="7">
        <v>1992</v>
      </c>
      <c r="D95" s="24" t="s">
        <v>693</v>
      </c>
      <c r="E95" s="24" t="s">
        <v>512</v>
      </c>
      <c r="F95" s="24">
        <v>1979</v>
      </c>
      <c r="G95" s="7">
        <v>2.14</v>
      </c>
      <c r="H95" s="7" t="s">
        <v>38</v>
      </c>
      <c r="I95" s="7" t="s">
        <v>38</v>
      </c>
    </row>
    <row r="96" spans="1:9" s="24" customFormat="1" x14ac:dyDescent="0.35">
      <c r="A96" s="1" t="s">
        <v>32</v>
      </c>
      <c r="B96" s="1" t="s">
        <v>33</v>
      </c>
      <c r="C96" s="7">
        <v>1992</v>
      </c>
      <c r="D96" s="24" t="s">
        <v>693</v>
      </c>
      <c r="E96" s="24" t="s">
        <v>512</v>
      </c>
      <c r="F96" s="24">
        <v>1980</v>
      </c>
      <c r="G96" s="7">
        <v>2.25</v>
      </c>
      <c r="H96" s="7" t="s">
        <v>38</v>
      </c>
      <c r="I96" s="7" t="s">
        <v>38</v>
      </c>
    </row>
    <row r="97" spans="1:9" s="24" customFormat="1" x14ac:dyDescent="0.35">
      <c r="A97" s="1" t="s">
        <v>32</v>
      </c>
      <c r="B97" s="1" t="s">
        <v>33</v>
      </c>
      <c r="C97" s="7">
        <v>1992</v>
      </c>
      <c r="D97" s="24" t="s">
        <v>693</v>
      </c>
      <c r="E97" s="24" t="s">
        <v>512</v>
      </c>
      <c r="F97" s="24">
        <v>1981</v>
      </c>
      <c r="G97" s="7">
        <v>1.95</v>
      </c>
      <c r="H97" s="7" t="s">
        <v>38</v>
      </c>
      <c r="I97" s="7" t="s">
        <v>38</v>
      </c>
    </row>
    <row r="98" spans="1:9" s="24" customFormat="1" x14ac:dyDescent="0.35">
      <c r="A98" s="1" t="s">
        <v>32</v>
      </c>
      <c r="B98" s="1" t="s">
        <v>33</v>
      </c>
      <c r="C98" s="7">
        <v>1992</v>
      </c>
      <c r="D98" s="24" t="s">
        <v>693</v>
      </c>
      <c r="E98" s="24" t="s">
        <v>512</v>
      </c>
      <c r="F98" s="24">
        <v>1982</v>
      </c>
      <c r="G98" s="7">
        <v>1.86</v>
      </c>
      <c r="H98" s="7" t="s">
        <v>38</v>
      </c>
      <c r="I98" s="7" t="s">
        <v>38</v>
      </c>
    </row>
    <row r="99" spans="1:9" s="24" customFormat="1" x14ac:dyDescent="0.35">
      <c r="A99" s="1" t="s">
        <v>32</v>
      </c>
      <c r="B99" s="1" t="s">
        <v>33</v>
      </c>
      <c r="C99" s="7">
        <v>1992</v>
      </c>
      <c r="D99" s="24" t="s">
        <v>693</v>
      </c>
      <c r="E99" s="24" t="s">
        <v>512</v>
      </c>
      <c r="F99" s="24">
        <v>1983</v>
      </c>
      <c r="G99" s="7">
        <v>1.24</v>
      </c>
      <c r="H99" s="7" t="s">
        <v>38</v>
      </c>
      <c r="I99" s="7" t="s">
        <v>38</v>
      </c>
    </row>
    <row r="100" spans="1:9" s="24" customFormat="1" x14ac:dyDescent="0.35">
      <c r="A100" s="1" t="s">
        <v>32</v>
      </c>
      <c r="B100" s="1" t="s">
        <v>33</v>
      </c>
      <c r="C100" s="7">
        <v>1992</v>
      </c>
      <c r="D100" s="24" t="s">
        <v>693</v>
      </c>
      <c r="E100" s="24" t="s">
        <v>512</v>
      </c>
      <c r="F100" s="24">
        <v>1984</v>
      </c>
      <c r="G100" s="7">
        <v>1.26</v>
      </c>
      <c r="H100" s="7" t="s">
        <v>38</v>
      </c>
      <c r="I100" s="7" t="s">
        <v>38</v>
      </c>
    </row>
    <row r="101" spans="1:9" s="24" customFormat="1" x14ac:dyDescent="0.35">
      <c r="A101" s="1" t="s">
        <v>32</v>
      </c>
      <c r="B101" s="1" t="s">
        <v>33</v>
      </c>
      <c r="C101" s="7">
        <v>1992</v>
      </c>
      <c r="D101" s="24" t="s">
        <v>693</v>
      </c>
      <c r="E101" s="24" t="s">
        <v>512</v>
      </c>
      <c r="F101" s="24">
        <v>1985</v>
      </c>
      <c r="G101" s="7">
        <v>0.79</v>
      </c>
      <c r="H101" s="7" t="s">
        <v>38</v>
      </c>
      <c r="I101" s="7" t="s">
        <v>38</v>
      </c>
    </row>
    <row r="102" spans="1:9" s="24" customFormat="1" x14ac:dyDescent="0.35">
      <c r="A102" s="1" t="s">
        <v>32</v>
      </c>
      <c r="B102" s="1" t="s">
        <v>33</v>
      </c>
      <c r="C102" s="7">
        <v>1992</v>
      </c>
      <c r="D102" s="24" t="s">
        <v>693</v>
      </c>
      <c r="E102" s="24" t="s">
        <v>512</v>
      </c>
      <c r="F102" s="24">
        <v>1986</v>
      </c>
      <c r="G102" s="7">
        <v>0.45</v>
      </c>
      <c r="H102" s="7" t="s">
        <v>38</v>
      </c>
      <c r="I102" s="7" t="s">
        <v>38</v>
      </c>
    </row>
    <row r="103" spans="1:9" s="24" customFormat="1" x14ac:dyDescent="0.35">
      <c r="A103" s="1" t="s">
        <v>32</v>
      </c>
      <c r="B103" s="1" t="s">
        <v>33</v>
      </c>
      <c r="C103" s="7">
        <v>1992</v>
      </c>
      <c r="D103" s="24" t="s">
        <v>693</v>
      </c>
      <c r="E103" s="24" t="s">
        <v>512</v>
      </c>
      <c r="F103" s="24">
        <v>1987</v>
      </c>
      <c r="G103" s="7">
        <v>0.43</v>
      </c>
      <c r="H103" s="7" t="s">
        <v>38</v>
      </c>
      <c r="I103" s="7" t="s">
        <v>38</v>
      </c>
    </row>
    <row r="104" spans="1:9" s="24" customFormat="1" x14ac:dyDescent="0.35">
      <c r="A104" s="1" t="s">
        <v>32</v>
      </c>
      <c r="B104" s="1" t="s">
        <v>33</v>
      </c>
      <c r="C104" s="7">
        <v>1992</v>
      </c>
      <c r="D104" s="24" t="s">
        <v>693</v>
      </c>
      <c r="E104" s="24" t="s">
        <v>512</v>
      </c>
      <c r="F104" s="24">
        <v>1988</v>
      </c>
      <c r="G104" s="7">
        <v>0.44</v>
      </c>
      <c r="H104" s="7" t="s">
        <v>38</v>
      </c>
      <c r="I104" s="7" t="s">
        <v>38</v>
      </c>
    </row>
    <row r="105" spans="1:9" s="24" customFormat="1" x14ac:dyDescent="0.35">
      <c r="A105" s="1" t="s">
        <v>32</v>
      </c>
      <c r="B105" s="1" t="s">
        <v>33</v>
      </c>
      <c r="C105" s="7">
        <v>1992</v>
      </c>
      <c r="D105" s="24" t="s">
        <v>693</v>
      </c>
      <c r="E105" s="24" t="s">
        <v>512</v>
      </c>
      <c r="F105" s="24">
        <v>1989</v>
      </c>
      <c r="G105" s="7">
        <v>0.38</v>
      </c>
      <c r="H105" s="7" t="s">
        <v>38</v>
      </c>
      <c r="I105" s="7" t="s">
        <v>38</v>
      </c>
    </row>
    <row r="106" spans="1:9" s="24" customFormat="1" x14ac:dyDescent="0.35">
      <c r="A106" s="1" t="s">
        <v>32</v>
      </c>
      <c r="B106" s="1" t="s">
        <v>33</v>
      </c>
      <c r="C106" s="7">
        <v>1992</v>
      </c>
      <c r="D106" s="24" t="s">
        <v>693</v>
      </c>
      <c r="E106" s="24" t="s">
        <v>512</v>
      </c>
      <c r="F106" s="24">
        <v>1990</v>
      </c>
      <c r="G106" s="7">
        <v>0.41</v>
      </c>
      <c r="H106" s="7" t="s">
        <v>38</v>
      </c>
      <c r="I106" s="7" t="s">
        <v>38</v>
      </c>
    </row>
    <row r="107" spans="1:9" s="24" customFormat="1" x14ac:dyDescent="0.35">
      <c r="A107" s="1" t="s">
        <v>32</v>
      </c>
      <c r="B107" s="1" t="s">
        <v>33</v>
      </c>
      <c r="C107" s="7">
        <v>1992</v>
      </c>
      <c r="D107" s="24" t="s">
        <v>693</v>
      </c>
      <c r="E107" s="24" t="s">
        <v>689</v>
      </c>
      <c r="F107" s="24">
        <v>1995</v>
      </c>
      <c r="G107" s="7">
        <v>0.4</v>
      </c>
      <c r="H107" s="7" t="s">
        <v>38</v>
      </c>
      <c r="I107" s="7" t="s">
        <v>38</v>
      </c>
    </row>
    <row r="108" spans="1:9" s="24" customFormat="1" x14ac:dyDescent="0.35">
      <c r="A108" s="1" t="s">
        <v>32</v>
      </c>
      <c r="B108" s="1" t="s">
        <v>33</v>
      </c>
      <c r="C108" s="7">
        <v>1992</v>
      </c>
      <c r="D108" s="24" t="s">
        <v>693</v>
      </c>
      <c r="E108" s="24" t="s">
        <v>512</v>
      </c>
      <c r="F108" s="24">
        <v>2000</v>
      </c>
      <c r="G108" s="7">
        <v>0.4</v>
      </c>
      <c r="H108" s="7" t="s">
        <v>38</v>
      </c>
      <c r="I108" s="7" t="s">
        <v>38</v>
      </c>
    </row>
    <row r="109" spans="1:9" s="24" customFormat="1" x14ac:dyDescent="0.35">
      <c r="A109" s="1" t="s">
        <v>32</v>
      </c>
      <c r="B109" s="1" t="s">
        <v>33</v>
      </c>
      <c r="C109" s="7">
        <v>1992</v>
      </c>
      <c r="D109" s="24" t="s">
        <v>693</v>
      </c>
      <c r="E109" s="24" t="s">
        <v>689</v>
      </c>
      <c r="F109" s="24">
        <v>2005</v>
      </c>
      <c r="G109" s="7">
        <v>0.4</v>
      </c>
      <c r="H109" s="7" t="s">
        <v>38</v>
      </c>
      <c r="I109" s="7" t="s">
        <v>38</v>
      </c>
    </row>
    <row r="110" spans="1:9" s="24" customFormat="1" x14ac:dyDescent="0.35">
      <c r="A110" s="1" t="s">
        <v>32</v>
      </c>
      <c r="B110" s="1" t="s">
        <v>33</v>
      </c>
      <c r="C110" s="7">
        <v>1992</v>
      </c>
      <c r="D110" s="24" t="s">
        <v>693</v>
      </c>
      <c r="E110" s="24" t="s">
        <v>689</v>
      </c>
      <c r="F110" s="24">
        <v>2010</v>
      </c>
      <c r="G110" s="7">
        <v>0.4</v>
      </c>
      <c r="H110" s="7" t="s">
        <v>38</v>
      </c>
      <c r="I110" s="7" t="s">
        <v>38</v>
      </c>
    </row>
    <row r="111" spans="1:9" s="24" customFormat="1" x14ac:dyDescent="0.35">
      <c r="A111" s="1" t="s">
        <v>32</v>
      </c>
      <c r="B111" s="1" t="s">
        <v>33</v>
      </c>
      <c r="C111" s="7">
        <v>1992</v>
      </c>
      <c r="D111" s="24" t="s">
        <v>693</v>
      </c>
      <c r="E111" s="24" t="s">
        <v>689</v>
      </c>
      <c r="F111" s="24">
        <v>2015</v>
      </c>
      <c r="G111" s="7">
        <v>0.4</v>
      </c>
      <c r="H111" s="7" t="s">
        <v>38</v>
      </c>
      <c r="I111" s="7" t="s">
        <v>38</v>
      </c>
    </row>
    <row r="112" spans="1:9" s="24" customFormat="1" x14ac:dyDescent="0.35">
      <c r="A112" s="1" t="s">
        <v>32</v>
      </c>
      <c r="B112" s="1" t="s">
        <v>33</v>
      </c>
      <c r="C112" s="7">
        <v>1992</v>
      </c>
      <c r="D112" s="24" t="s">
        <v>693</v>
      </c>
      <c r="E112" s="24" t="s">
        <v>689</v>
      </c>
      <c r="F112" s="24">
        <v>2020</v>
      </c>
      <c r="G112" s="7">
        <v>0.4</v>
      </c>
      <c r="H112" s="7" t="s">
        <v>38</v>
      </c>
      <c r="I112" s="7" t="s">
        <v>38</v>
      </c>
    </row>
    <row r="113" spans="1:9" s="24" customFormat="1" x14ac:dyDescent="0.35">
      <c r="A113" s="1" t="s">
        <v>32</v>
      </c>
      <c r="B113" s="1" t="s">
        <v>33</v>
      </c>
      <c r="C113" s="7">
        <v>1992</v>
      </c>
      <c r="D113" s="24" t="s">
        <v>694</v>
      </c>
      <c r="E113" s="24" t="s">
        <v>512</v>
      </c>
      <c r="F113" s="24">
        <v>1960</v>
      </c>
      <c r="G113" s="7">
        <v>1.58</v>
      </c>
      <c r="H113" s="7" t="s">
        <v>38</v>
      </c>
      <c r="I113" s="7" t="s">
        <v>38</v>
      </c>
    </row>
    <row r="114" spans="1:9" s="24" customFormat="1" x14ac:dyDescent="0.35">
      <c r="A114" s="1" t="s">
        <v>32</v>
      </c>
      <c r="B114" s="1" t="s">
        <v>33</v>
      </c>
      <c r="C114" s="7">
        <v>1992</v>
      </c>
      <c r="D114" s="24" t="s">
        <v>694</v>
      </c>
      <c r="E114" s="24" t="s">
        <v>512</v>
      </c>
      <c r="F114" s="24">
        <v>1961</v>
      </c>
      <c r="G114" s="7">
        <v>1.53</v>
      </c>
      <c r="H114" s="7" t="s">
        <v>38</v>
      </c>
      <c r="I114" s="7" t="s">
        <v>38</v>
      </c>
    </row>
    <row r="115" spans="1:9" s="24" customFormat="1" x14ac:dyDescent="0.35">
      <c r="A115" s="1" t="s">
        <v>32</v>
      </c>
      <c r="B115" s="1" t="s">
        <v>33</v>
      </c>
      <c r="C115" s="7">
        <v>1992</v>
      </c>
      <c r="D115" s="24" t="s">
        <v>694</v>
      </c>
      <c r="E115" s="24" t="s">
        <v>512</v>
      </c>
      <c r="F115" s="24">
        <v>1962</v>
      </c>
      <c r="G115" s="7">
        <v>1.51</v>
      </c>
      <c r="H115" s="7" t="s">
        <v>38</v>
      </c>
      <c r="I115" s="7" t="s">
        <v>38</v>
      </c>
    </row>
    <row r="116" spans="1:9" s="24" customFormat="1" x14ac:dyDescent="0.35">
      <c r="A116" s="1" t="s">
        <v>32</v>
      </c>
      <c r="B116" s="1" t="s">
        <v>33</v>
      </c>
      <c r="C116" s="7">
        <v>1992</v>
      </c>
      <c r="D116" s="24" t="s">
        <v>694</v>
      </c>
      <c r="E116" s="24" t="s">
        <v>512</v>
      </c>
      <c r="F116" s="24">
        <v>1963</v>
      </c>
      <c r="G116" s="7">
        <v>1.36</v>
      </c>
      <c r="H116" s="7" t="s">
        <v>38</v>
      </c>
      <c r="I116" s="7" t="s">
        <v>38</v>
      </c>
    </row>
    <row r="117" spans="1:9" s="24" customFormat="1" x14ac:dyDescent="0.35">
      <c r="A117" s="1" t="s">
        <v>32</v>
      </c>
      <c r="B117" s="1" t="s">
        <v>33</v>
      </c>
      <c r="C117" s="7">
        <v>1992</v>
      </c>
      <c r="D117" s="24" t="s">
        <v>694</v>
      </c>
      <c r="E117" s="24" t="s">
        <v>512</v>
      </c>
      <c r="F117" s="24">
        <v>1964</v>
      </c>
      <c r="G117" s="7">
        <v>1.38</v>
      </c>
      <c r="H117" s="7" t="s">
        <v>38</v>
      </c>
      <c r="I117" s="7" t="s">
        <v>38</v>
      </c>
    </row>
    <row r="118" spans="1:9" s="24" customFormat="1" x14ac:dyDescent="0.35">
      <c r="A118" s="1" t="s">
        <v>32</v>
      </c>
      <c r="B118" s="1" t="s">
        <v>33</v>
      </c>
      <c r="C118" s="7">
        <v>1992</v>
      </c>
      <c r="D118" s="24" t="s">
        <v>694</v>
      </c>
      <c r="E118" s="24" t="s">
        <v>512</v>
      </c>
      <c r="F118" s="24">
        <v>1965</v>
      </c>
      <c r="G118" s="7">
        <v>1.33</v>
      </c>
      <c r="H118" s="7" t="s">
        <v>38</v>
      </c>
      <c r="I118" s="7" t="s">
        <v>38</v>
      </c>
    </row>
    <row r="119" spans="1:9" s="24" customFormat="1" x14ac:dyDescent="0.35">
      <c r="A119" s="1" t="s">
        <v>32</v>
      </c>
      <c r="B119" s="1" t="s">
        <v>33</v>
      </c>
      <c r="C119" s="7">
        <v>1992</v>
      </c>
      <c r="D119" s="24" t="s">
        <v>694</v>
      </c>
      <c r="E119" s="24" t="s">
        <v>512</v>
      </c>
      <c r="F119" s="24">
        <v>1966</v>
      </c>
      <c r="G119" s="7">
        <v>1.28</v>
      </c>
      <c r="H119" s="7" t="s">
        <v>38</v>
      </c>
      <c r="I119" s="7" t="s">
        <v>38</v>
      </c>
    </row>
    <row r="120" spans="1:9" s="24" customFormat="1" x14ac:dyDescent="0.35">
      <c r="A120" s="1" t="s">
        <v>32</v>
      </c>
      <c r="B120" s="1" t="s">
        <v>33</v>
      </c>
      <c r="C120" s="7">
        <v>1992</v>
      </c>
      <c r="D120" s="24" t="s">
        <v>694</v>
      </c>
      <c r="E120" s="24" t="s">
        <v>512</v>
      </c>
      <c r="F120" s="24">
        <v>1967</v>
      </c>
      <c r="G120" s="7">
        <v>1.67</v>
      </c>
      <c r="H120" s="7" t="s">
        <v>38</v>
      </c>
      <c r="I120" s="7" t="s">
        <v>38</v>
      </c>
    </row>
    <row r="121" spans="1:9" s="24" customFormat="1" x14ac:dyDescent="0.35">
      <c r="A121" s="1" t="s">
        <v>32</v>
      </c>
      <c r="B121" s="1" t="s">
        <v>33</v>
      </c>
      <c r="C121" s="7">
        <v>1992</v>
      </c>
      <c r="D121" s="24" t="s">
        <v>694</v>
      </c>
      <c r="E121" s="24" t="s">
        <v>512</v>
      </c>
      <c r="F121" s="24">
        <v>1968</v>
      </c>
      <c r="G121" s="7">
        <v>1.34</v>
      </c>
      <c r="H121" s="7" t="s">
        <v>38</v>
      </c>
      <c r="I121" s="7" t="s">
        <v>38</v>
      </c>
    </row>
    <row r="122" spans="1:9" s="24" customFormat="1" x14ac:dyDescent="0.35">
      <c r="A122" s="1" t="s">
        <v>32</v>
      </c>
      <c r="B122" s="1" t="s">
        <v>33</v>
      </c>
      <c r="C122" s="7">
        <v>1992</v>
      </c>
      <c r="D122" s="24" t="s">
        <v>694</v>
      </c>
      <c r="E122" s="24" t="s">
        <v>512</v>
      </c>
      <c r="F122" s="24">
        <v>1969</v>
      </c>
      <c r="G122" s="7">
        <v>1.8</v>
      </c>
      <c r="H122" s="7" t="s">
        <v>38</v>
      </c>
      <c r="I122" s="7" t="s">
        <v>38</v>
      </c>
    </row>
    <row r="123" spans="1:9" s="24" customFormat="1" x14ac:dyDescent="0.35">
      <c r="A123" s="1" t="s">
        <v>32</v>
      </c>
      <c r="B123" s="1" t="s">
        <v>33</v>
      </c>
      <c r="C123" s="7">
        <v>1992</v>
      </c>
      <c r="D123" s="24" t="s">
        <v>694</v>
      </c>
      <c r="E123" s="24" t="s">
        <v>512</v>
      </c>
      <c r="F123" s="24">
        <v>1970</v>
      </c>
      <c r="G123" s="7">
        <v>1.32</v>
      </c>
      <c r="H123" s="7" t="s">
        <v>38</v>
      </c>
      <c r="I123" s="7" t="s">
        <v>38</v>
      </c>
    </row>
    <row r="124" spans="1:9" s="24" customFormat="1" x14ac:dyDescent="0.35">
      <c r="A124" s="1" t="s">
        <v>32</v>
      </c>
      <c r="B124" s="1" t="s">
        <v>33</v>
      </c>
      <c r="C124" s="7">
        <v>1992</v>
      </c>
      <c r="D124" s="24" t="s">
        <v>694</v>
      </c>
      <c r="E124" s="24" t="s">
        <v>512</v>
      </c>
      <c r="F124" s="24">
        <v>1971</v>
      </c>
      <c r="G124" s="7">
        <v>1.73</v>
      </c>
      <c r="H124" s="7" t="s">
        <v>38</v>
      </c>
      <c r="I124" s="7" t="s">
        <v>38</v>
      </c>
    </row>
    <row r="125" spans="1:9" s="24" customFormat="1" x14ac:dyDescent="0.35">
      <c r="A125" s="1" t="s">
        <v>32</v>
      </c>
      <c r="B125" s="1" t="s">
        <v>33</v>
      </c>
      <c r="C125" s="7">
        <v>1992</v>
      </c>
      <c r="D125" s="24" t="s">
        <v>694</v>
      </c>
      <c r="E125" s="24" t="s">
        <v>512</v>
      </c>
      <c r="F125" s="24">
        <v>1972</v>
      </c>
      <c r="G125" s="7">
        <v>1.74</v>
      </c>
      <c r="H125" s="7" t="s">
        <v>38</v>
      </c>
      <c r="I125" s="7" t="s">
        <v>38</v>
      </c>
    </row>
    <row r="126" spans="1:9" s="24" customFormat="1" x14ac:dyDescent="0.35">
      <c r="A126" s="1" t="s">
        <v>32</v>
      </c>
      <c r="B126" s="1" t="s">
        <v>33</v>
      </c>
      <c r="C126" s="7">
        <v>1992</v>
      </c>
      <c r="D126" s="24" t="s">
        <v>694</v>
      </c>
      <c r="E126" s="24" t="s">
        <v>512</v>
      </c>
      <c r="F126" s="24">
        <v>1973</v>
      </c>
      <c r="G126" s="7">
        <v>2.0099999999999998</v>
      </c>
      <c r="H126" s="7" t="s">
        <v>38</v>
      </c>
      <c r="I126" s="7" t="s">
        <v>38</v>
      </c>
    </row>
    <row r="127" spans="1:9" s="24" customFormat="1" x14ac:dyDescent="0.35">
      <c r="A127" s="1" t="s">
        <v>32</v>
      </c>
      <c r="B127" s="1" t="s">
        <v>33</v>
      </c>
      <c r="C127" s="7">
        <v>1992</v>
      </c>
      <c r="D127" s="24" t="s">
        <v>694</v>
      </c>
      <c r="E127" s="24" t="s">
        <v>512</v>
      </c>
      <c r="F127" s="24">
        <v>1974</v>
      </c>
      <c r="G127" s="7">
        <v>1.82</v>
      </c>
      <c r="H127" s="7" t="s">
        <v>38</v>
      </c>
      <c r="I127" s="7" t="s">
        <v>38</v>
      </c>
    </row>
    <row r="128" spans="1:9" s="24" customFormat="1" x14ac:dyDescent="0.35">
      <c r="A128" s="1" t="s">
        <v>32</v>
      </c>
      <c r="B128" s="1" t="s">
        <v>33</v>
      </c>
      <c r="C128" s="7">
        <v>1992</v>
      </c>
      <c r="D128" s="24" t="s">
        <v>694</v>
      </c>
      <c r="E128" s="24" t="s">
        <v>512</v>
      </c>
      <c r="F128" s="24">
        <v>1975</v>
      </c>
      <c r="G128" s="7">
        <v>1.92</v>
      </c>
      <c r="H128" s="7" t="s">
        <v>38</v>
      </c>
      <c r="I128" s="7" t="s">
        <v>38</v>
      </c>
    </row>
    <row r="129" spans="1:9" s="24" customFormat="1" x14ac:dyDescent="0.35">
      <c r="A129" s="1" t="s">
        <v>32</v>
      </c>
      <c r="B129" s="1" t="s">
        <v>33</v>
      </c>
      <c r="C129" s="7">
        <v>1992</v>
      </c>
      <c r="D129" s="24" t="s">
        <v>694</v>
      </c>
      <c r="E129" s="24" t="s">
        <v>512</v>
      </c>
      <c r="F129" s="24">
        <v>1976</v>
      </c>
      <c r="G129" s="7">
        <v>2.0699999999999998</v>
      </c>
      <c r="H129" s="7" t="s">
        <v>38</v>
      </c>
      <c r="I129" s="7" t="s">
        <v>38</v>
      </c>
    </row>
    <row r="130" spans="1:9" s="24" customFormat="1" x14ac:dyDescent="0.35">
      <c r="A130" s="1" t="s">
        <v>32</v>
      </c>
      <c r="B130" s="1" t="s">
        <v>33</v>
      </c>
      <c r="C130" s="7">
        <v>1992</v>
      </c>
      <c r="D130" s="24" t="s">
        <v>694</v>
      </c>
      <c r="E130" s="24" t="s">
        <v>512</v>
      </c>
      <c r="F130" s="24">
        <v>1977</v>
      </c>
      <c r="G130" s="7">
        <v>1.56</v>
      </c>
      <c r="H130" s="7" t="s">
        <v>38</v>
      </c>
      <c r="I130" s="7" t="s">
        <v>38</v>
      </c>
    </row>
    <row r="131" spans="1:9" s="24" customFormat="1" x14ac:dyDescent="0.35">
      <c r="A131" s="1" t="s">
        <v>32</v>
      </c>
      <c r="B131" s="1" t="s">
        <v>33</v>
      </c>
      <c r="C131" s="7">
        <v>1992</v>
      </c>
      <c r="D131" s="24" t="s">
        <v>694</v>
      </c>
      <c r="E131" s="24" t="s">
        <v>512</v>
      </c>
      <c r="F131" s="24">
        <v>1978</v>
      </c>
      <c r="G131" s="7">
        <v>1.86</v>
      </c>
      <c r="H131" s="7" t="s">
        <v>38</v>
      </c>
      <c r="I131" s="7" t="s">
        <v>38</v>
      </c>
    </row>
    <row r="132" spans="1:9" s="24" customFormat="1" x14ac:dyDescent="0.35">
      <c r="A132" s="1" t="s">
        <v>32</v>
      </c>
      <c r="B132" s="1" t="s">
        <v>33</v>
      </c>
      <c r="C132" s="7">
        <v>1992</v>
      </c>
      <c r="D132" s="24" t="s">
        <v>694</v>
      </c>
      <c r="E132" s="24" t="s">
        <v>512</v>
      </c>
      <c r="F132" s="24">
        <v>1979</v>
      </c>
      <c r="G132" s="7">
        <v>1.51</v>
      </c>
      <c r="H132" s="7" t="s">
        <v>38</v>
      </c>
      <c r="I132" s="7" t="s">
        <v>38</v>
      </c>
    </row>
    <row r="133" spans="1:9" s="24" customFormat="1" x14ac:dyDescent="0.35">
      <c r="A133" s="1" t="s">
        <v>32</v>
      </c>
      <c r="B133" s="1" t="s">
        <v>33</v>
      </c>
      <c r="C133" s="7">
        <v>1992</v>
      </c>
      <c r="D133" s="24" t="s">
        <v>694</v>
      </c>
      <c r="E133" s="24" t="s">
        <v>512</v>
      </c>
      <c r="F133" s="24">
        <v>1980</v>
      </c>
      <c r="G133" s="7">
        <v>1.46</v>
      </c>
      <c r="H133" s="7" t="s">
        <v>38</v>
      </c>
      <c r="I133" s="7" t="s">
        <v>38</v>
      </c>
    </row>
    <row r="134" spans="1:9" x14ac:dyDescent="0.35">
      <c r="A134" s="1" t="s">
        <v>32</v>
      </c>
      <c r="B134" s="1" t="s">
        <v>33</v>
      </c>
      <c r="C134" s="7">
        <v>1992</v>
      </c>
      <c r="D134" s="24" t="s">
        <v>694</v>
      </c>
      <c r="E134" s="24" t="s">
        <v>512</v>
      </c>
      <c r="F134" s="24">
        <v>1981</v>
      </c>
      <c r="G134" s="7">
        <v>1.37</v>
      </c>
      <c r="H134" s="7" t="s">
        <v>38</v>
      </c>
      <c r="I134" s="7" t="s">
        <v>38</v>
      </c>
    </row>
    <row r="135" spans="1:9" x14ac:dyDescent="0.35">
      <c r="A135" s="1" t="s">
        <v>32</v>
      </c>
      <c r="B135" s="1" t="s">
        <v>33</v>
      </c>
      <c r="C135" s="7">
        <v>1992</v>
      </c>
      <c r="D135" s="24" t="s">
        <v>694</v>
      </c>
      <c r="E135" s="24" t="s">
        <v>512</v>
      </c>
      <c r="F135" s="24">
        <v>1982</v>
      </c>
      <c r="G135" s="7">
        <v>1.29</v>
      </c>
      <c r="H135" s="7" t="s">
        <v>38</v>
      </c>
      <c r="I135" s="7" t="s">
        <v>38</v>
      </c>
    </row>
    <row r="136" spans="1:9" x14ac:dyDescent="0.35">
      <c r="A136" s="1" t="s">
        <v>32</v>
      </c>
      <c r="B136" s="1" t="s">
        <v>33</v>
      </c>
      <c r="C136" s="7">
        <v>1992</v>
      </c>
      <c r="D136" s="24" t="s">
        <v>694</v>
      </c>
      <c r="E136" s="24" t="s">
        <v>512</v>
      </c>
      <c r="F136" s="24">
        <v>1983</v>
      </c>
      <c r="G136" s="7">
        <v>1.1299999999999999</v>
      </c>
      <c r="H136" s="7" t="s">
        <v>38</v>
      </c>
      <c r="I136" s="7" t="s">
        <v>38</v>
      </c>
    </row>
    <row r="137" spans="1:9" x14ac:dyDescent="0.35">
      <c r="A137" s="1" t="s">
        <v>32</v>
      </c>
      <c r="B137" s="1" t="s">
        <v>33</v>
      </c>
      <c r="C137" s="7">
        <v>1992</v>
      </c>
      <c r="D137" s="24" t="s">
        <v>694</v>
      </c>
      <c r="E137" s="24" t="s">
        <v>512</v>
      </c>
      <c r="F137" s="24">
        <v>1984</v>
      </c>
      <c r="G137" s="7">
        <v>1.42</v>
      </c>
      <c r="H137" s="7" t="s">
        <v>38</v>
      </c>
      <c r="I137" s="7" t="s">
        <v>38</v>
      </c>
    </row>
    <row r="138" spans="1:9" x14ac:dyDescent="0.35">
      <c r="A138" s="1" t="s">
        <v>32</v>
      </c>
      <c r="B138" s="1" t="s">
        <v>33</v>
      </c>
      <c r="C138" s="7">
        <v>1992</v>
      </c>
      <c r="D138" s="24" t="s">
        <v>694</v>
      </c>
      <c r="E138" s="24" t="s">
        <v>512</v>
      </c>
      <c r="F138" s="24">
        <v>1985</v>
      </c>
      <c r="G138" s="7">
        <v>1.1200000000000001</v>
      </c>
      <c r="H138" s="7" t="s">
        <v>38</v>
      </c>
      <c r="I138" s="7" t="s">
        <v>38</v>
      </c>
    </row>
    <row r="139" spans="1:9" x14ac:dyDescent="0.35">
      <c r="A139" s="1" t="s">
        <v>32</v>
      </c>
      <c r="B139" s="1" t="s">
        <v>33</v>
      </c>
      <c r="C139" s="7">
        <v>1992</v>
      </c>
      <c r="D139" s="24" t="s">
        <v>694</v>
      </c>
      <c r="E139" s="24" t="s">
        <v>512</v>
      </c>
      <c r="F139" s="24">
        <v>1986</v>
      </c>
      <c r="G139" s="7">
        <v>0.96</v>
      </c>
      <c r="H139" s="7" t="s">
        <v>38</v>
      </c>
      <c r="I139" s="7" t="s">
        <v>38</v>
      </c>
    </row>
    <row r="140" spans="1:9" x14ac:dyDescent="0.35">
      <c r="A140" s="1" t="s">
        <v>32</v>
      </c>
      <c r="B140" s="1" t="s">
        <v>33</v>
      </c>
      <c r="C140" s="7">
        <v>1992</v>
      </c>
      <c r="D140" s="24" t="s">
        <v>694</v>
      </c>
      <c r="E140" s="24" t="s">
        <v>512</v>
      </c>
      <c r="F140" s="24">
        <v>1987</v>
      </c>
      <c r="G140" s="7">
        <v>0.9</v>
      </c>
      <c r="H140" s="7" t="s">
        <v>38</v>
      </c>
      <c r="I140" s="7" t="s">
        <v>38</v>
      </c>
    </row>
    <row r="141" spans="1:9" x14ac:dyDescent="0.35">
      <c r="A141" s="1" t="s">
        <v>32</v>
      </c>
      <c r="B141" s="1" t="s">
        <v>33</v>
      </c>
      <c r="C141" s="7">
        <v>1992</v>
      </c>
      <c r="D141" s="24" t="s">
        <v>694</v>
      </c>
      <c r="E141" s="24" t="s">
        <v>512</v>
      </c>
      <c r="F141" s="24">
        <v>1988</v>
      </c>
      <c r="G141" s="7">
        <v>1.06</v>
      </c>
      <c r="H141" s="7" t="s">
        <v>38</v>
      </c>
      <c r="I141" s="7" t="s">
        <v>38</v>
      </c>
    </row>
    <row r="142" spans="1:9" x14ac:dyDescent="0.35">
      <c r="A142" s="1" t="s">
        <v>32</v>
      </c>
      <c r="B142" s="1" t="s">
        <v>33</v>
      </c>
      <c r="C142" s="7">
        <v>1992</v>
      </c>
      <c r="D142" s="24" t="s">
        <v>694</v>
      </c>
      <c r="E142" s="24" t="s">
        <v>512</v>
      </c>
      <c r="F142" s="24">
        <v>1989</v>
      </c>
      <c r="G142" s="7">
        <v>1.1000000000000001</v>
      </c>
      <c r="H142" s="7" t="s">
        <v>38</v>
      </c>
      <c r="I142" s="7" t="s">
        <v>38</v>
      </c>
    </row>
    <row r="143" spans="1:9" x14ac:dyDescent="0.35">
      <c r="A143" s="1" t="s">
        <v>32</v>
      </c>
      <c r="B143" s="1" t="s">
        <v>33</v>
      </c>
      <c r="C143" s="7">
        <v>1992</v>
      </c>
      <c r="D143" s="24" t="s">
        <v>694</v>
      </c>
      <c r="E143" s="24" t="s">
        <v>512</v>
      </c>
      <c r="F143" s="24">
        <v>1990</v>
      </c>
      <c r="G143" s="7">
        <v>1.1000000000000001</v>
      </c>
      <c r="H143" s="7" t="s">
        <v>38</v>
      </c>
      <c r="I143" s="7" t="s">
        <v>38</v>
      </c>
    </row>
    <row r="144" spans="1:9" x14ac:dyDescent="0.35">
      <c r="A144" s="1" t="s">
        <v>32</v>
      </c>
      <c r="B144" s="1" t="s">
        <v>33</v>
      </c>
      <c r="C144" s="7">
        <v>1992</v>
      </c>
      <c r="D144" s="24" t="s">
        <v>694</v>
      </c>
      <c r="E144" s="24" t="s">
        <v>689</v>
      </c>
      <c r="F144" s="24">
        <v>1995</v>
      </c>
      <c r="G144" s="7">
        <v>1.1000000000000001</v>
      </c>
      <c r="H144" s="7" t="s">
        <v>38</v>
      </c>
      <c r="I144" s="7" t="s">
        <v>38</v>
      </c>
    </row>
    <row r="145" spans="1:9" x14ac:dyDescent="0.35">
      <c r="A145" s="1" t="s">
        <v>32</v>
      </c>
      <c r="B145" s="1" t="s">
        <v>33</v>
      </c>
      <c r="C145" s="7">
        <v>1992</v>
      </c>
      <c r="D145" s="24" t="s">
        <v>694</v>
      </c>
      <c r="E145" s="24" t="s">
        <v>512</v>
      </c>
      <c r="F145" s="24">
        <v>2000</v>
      </c>
      <c r="G145" s="7">
        <v>1.1000000000000001</v>
      </c>
      <c r="H145" s="7" t="s">
        <v>38</v>
      </c>
      <c r="I145" s="7" t="s">
        <v>38</v>
      </c>
    </row>
    <row r="146" spans="1:9" x14ac:dyDescent="0.35">
      <c r="A146" s="1" t="s">
        <v>32</v>
      </c>
      <c r="B146" s="1" t="s">
        <v>33</v>
      </c>
      <c r="C146" s="7">
        <v>1992</v>
      </c>
      <c r="D146" s="24" t="s">
        <v>694</v>
      </c>
      <c r="E146" s="24" t="s">
        <v>689</v>
      </c>
      <c r="F146" s="24">
        <v>2005</v>
      </c>
      <c r="G146" s="7">
        <v>1.1000000000000001</v>
      </c>
      <c r="H146" s="7" t="s">
        <v>38</v>
      </c>
      <c r="I146" s="7" t="s">
        <v>38</v>
      </c>
    </row>
    <row r="147" spans="1:9" x14ac:dyDescent="0.35">
      <c r="A147" s="1" t="s">
        <v>32</v>
      </c>
      <c r="B147" s="1" t="s">
        <v>33</v>
      </c>
      <c r="C147" s="7">
        <v>1992</v>
      </c>
      <c r="D147" s="24" t="s">
        <v>694</v>
      </c>
      <c r="E147" s="24" t="s">
        <v>689</v>
      </c>
      <c r="F147" s="24">
        <v>2010</v>
      </c>
      <c r="G147" s="7">
        <v>1.1000000000000001</v>
      </c>
      <c r="H147" s="7" t="s">
        <v>38</v>
      </c>
      <c r="I147" s="7" t="s">
        <v>38</v>
      </c>
    </row>
    <row r="148" spans="1:9" x14ac:dyDescent="0.35">
      <c r="A148" s="1" t="s">
        <v>32</v>
      </c>
      <c r="B148" s="1" t="s">
        <v>33</v>
      </c>
      <c r="C148" s="7">
        <v>1992</v>
      </c>
      <c r="D148" s="24" t="s">
        <v>694</v>
      </c>
      <c r="E148" s="24" t="s">
        <v>689</v>
      </c>
      <c r="F148" s="24">
        <v>2015</v>
      </c>
      <c r="G148" s="7">
        <v>1.1000000000000001</v>
      </c>
      <c r="H148" s="7" t="s">
        <v>38</v>
      </c>
      <c r="I148" s="7" t="s">
        <v>38</v>
      </c>
    </row>
    <row r="149" spans="1:9" x14ac:dyDescent="0.35">
      <c r="A149" s="1" t="s">
        <v>32</v>
      </c>
      <c r="B149" s="1" t="s">
        <v>33</v>
      </c>
      <c r="C149" s="7">
        <v>1992</v>
      </c>
      <c r="D149" s="24" t="s">
        <v>694</v>
      </c>
      <c r="E149" s="24" t="s">
        <v>689</v>
      </c>
      <c r="F149" s="24">
        <v>2020</v>
      </c>
      <c r="G149" s="7">
        <v>1.1000000000000001</v>
      </c>
      <c r="H149" s="7" t="s">
        <v>38</v>
      </c>
      <c r="I149" s="7" t="s">
        <v>38</v>
      </c>
    </row>
    <row r="150" spans="1:9" x14ac:dyDescent="0.35">
      <c r="A150" s="1" t="s">
        <v>32</v>
      </c>
      <c r="B150" s="1" t="s">
        <v>33</v>
      </c>
      <c r="C150" s="7">
        <v>1992</v>
      </c>
      <c r="D150" s="24" t="s">
        <v>398</v>
      </c>
      <c r="E150" s="24" t="s">
        <v>512</v>
      </c>
      <c r="F150" s="24">
        <v>1960</v>
      </c>
      <c r="G150" s="7">
        <v>0.43</v>
      </c>
      <c r="H150" s="7" t="s">
        <v>38</v>
      </c>
      <c r="I150" s="7" t="s">
        <v>38</v>
      </c>
    </row>
    <row r="151" spans="1:9" x14ac:dyDescent="0.35">
      <c r="A151" s="1" t="s">
        <v>32</v>
      </c>
      <c r="B151" s="1" t="s">
        <v>33</v>
      </c>
      <c r="C151" s="7">
        <v>1992</v>
      </c>
      <c r="D151" s="24" t="s">
        <v>398</v>
      </c>
      <c r="E151" s="24" t="s">
        <v>512</v>
      </c>
      <c r="F151" s="24">
        <v>1961</v>
      </c>
      <c r="G151" s="7">
        <v>0.41</v>
      </c>
      <c r="H151" s="7" t="s">
        <v>38</v>
      </c>
      <c r="I151" s="7" t="s">
        <v>38</v>
      </c>
    </row>
    <row r="152" spans="1:9" x14ac:dyDescent="0.35">
      <c r="A152" s="1" t="s">
        <v>32</v>
      </c>
      <c r="B152" s="1" t="s">
        <v>33</v>
      </c>
      <c r="C152" s="7">
        <v>1992</v>
      </c>
      <c r="D152" s="24" t="s">
        <v>398</v>
      </c>
      <c r="E152" s="24" t="s">
        <v>512</v>
      </c>
      <c r="F152" s="24">
        <v>1962</v>
      </c>
      <c r="G152" s="7">
        <v>0.35</v>
      </c>
      <c r="H152" s="7" t="s">
        <v>38</v>
      </c>
      <c r="I152" s="7" t="s">
        <v>38</v>
      </c>
    </row>
    <row r="153" spans="1:9" x14ac:dyDescent="0.35">
      <c r="A153" s="1" t="s">
        <v>32</v>
      </c>
      <c r="B153" s="1" t="s">
        <v>33</v>
      </c>
      <c r="C153" s="7">
        <v>1992</v>
      </c>
      <c r="D153" s="24" t="s">
        <v>398</v>
      </c>
      <c r="E153" s="24" t="s">
        <v>512</v>
      </c>
      <c r="F153" s="24">
        <v>1963</v>
      </c>
      <c r="G153" s="7">
        <v>0.35</v>
      </c>
      <c r="H153" s="7" t="s">
        <v>38</v>
      </c>
      <c r="I153" s="7" t="s">
        <v>38</v>
      </c>
    </row>
    <row r="154" spans="1:9" x14ac:dyDescent="0.35">
      <c r="A154" s="1" t="s">
        <v>32</v>
      </c>
      <c r="B154" s="1" t="s">
        <v>33</v>
      </c>
      <c r="C154" s="7">
        <v>1992</v>
      </c>
      <c r="D154" s="24" t="s">
        <v>398</v>
      </c>
      <c r="E154" s="24" t="s">
        <v>512</v>
      </c>
      <c r="F154" s="24">
        <v>1964</v>
      </c>
      <c r="G154" s="7">
        <v>0.45</v>
      </c>
      <c r="H154" s="7" t="s">
        <v>38</v>
      </c>
      <c r="I154" s="7" t="s">
        <v>38</v>
      </c>
    </row>
    <row r="155" spans="1:9" x14ac:dyDescent="0.35">
      <c r="A155" s="1" t="s">
        <v>32</v>
      </c>
      <c r="B155" s="1" t="s">
        <v>33</v>
      </c>
      <c r="C155" s="7">
        <v>1992</v>
      </c>
      <c r="D155" s="24" t="s">
        <v>398</v>
      </c>
      <c r="E155" s="24" t="s">
        <v>512</v>
      </c>
      <c r="F155" s="24">
        <v>1965</v>
      </c>
      <c r="G155" s="7">
        <v>0.49</v>
      </c>
      <c r="H155" s="7" t="s">
        <v>38</v>
      </c>
      <c r="I155" s="7" t="s">
        <v>38</v>
      </c>
    </row>
    <row r="156" spans="1:9" x14ac:dyDescent="0.35">
      <c r="A156" s="1" t="s">
        <v>32</v>
      </c>
      <c r="B156" s="1" t="s">
        <v>33</v>
      </c>
      <c r="C156" s="7">
        <v>1992</v>
      </c>
      <c r="D156" s="24" t="s">
        <v>398</v>
      </c>
      <c r="E156" s="24" t="s">
        <v>512</v>
      </c>
      <c r="F156" s="24">
        <v>1966</v>
      </c>
      <c r="G156" s="7">
        <v>0.56999999999999995</v>
      </c>
      <c r="H156" s="7" t="s">
        <v>38</v>
      </c>
      <c r="I156" s="7" t="s">
        <v>38</v>
      </c>
    </row>
    <row r="157" spans="1:9" x14ac:dyDescent="0.35">
      <c r="A157" s="1" t="s">
        <v>32</v>
      </c>
      <c r="B157" s="1" t="s">
        <v>33</v>
      </c>
      <c r="C157" s="7">
        <v>1992</v>
      </c>
      <c r="D157" s="24" t="s">
        <v>398</v>
      </c>
      <c r="E157" s="24" t="s">
        <v>512</v>
      </c>
      <c r="F157" s="24">
        <v>1967</v>
      </c>
      <c r="G157" s="7">
        <v>0.56000000000000005</v>
      </c>
      <c r="H157" s="7" t="s">
        <v>38</v>
      </c>
      <c r="I157" s="7" t="s">
        <v>38</v>
      </c>
    </row>
    <row r="158" spans="1:9" x14ac:dyDescent="0.35">
      <c r="A158" s="1" t="s">
        <v>32</v>
      </c>
      <c r="B158" s="1" t="s">
        <v>33</v>
      </c>
      <c r="C158" s="7">
        <v>1992</v>
      </c>
      <c r="D158" s="24" t="s">
        <v>398</v>
      </c>
      <c r="E158" s="24" t="s">
        <v>512</v>
      </c>
      <c r="F158" s="24">
        <v>1968</v>
      </c>
      <c r="G158" s="7">
        <v>0.52</v>
      </c>
      <c r="H158" s="7" t="s">
        <v>38</v>
      </c>
      <c r="I158" s="7" t="s">
        <v>38</v>
      </c>
    </row>
    <row r="159" spans="1:9" x14ac:dyDescent="0.35">
      <c r="A159" s="1" t="s">
        <v>32</v>
      </c>
      <c r="B159" s="1" t="s">
        <v>33</v>
      </c>
      <c r="C159" s="7">
        <v>1992</v>
      </c>
      <c r="D159" s="24" t="s">
        <v>398</v>
      </c>
      <c r="E159" s="24" t="s">
        <v>512</v>
      </c>
      <c r="F159" s="24">
        <v>1969</v>
      </c>
      <c r="G159" s="7">
        <v>0.55000000000000004</v>
      </c>
      <c r="H159" s="7" t="s">
        <v>38</v>
      </c>
      <c r="I159" s="7" t="s">
        <v>38</v>
      </c>
    </row>
    <row r="160" spans="1:9" x14ac:dyDescent="0.35">
      <c r="A160" s="1" t="s">
        <v>32</v>
      </c>
      <c r="B160" s="1" t="s">
        <v>33</v>
      </c>
      <c r="C160" s="7">
        <v>1992</v>
      </c>
      <c r="D160" s="24" t="s">
        <v>398</v>
      </c>
      <c r="E160" s="24" t="s">
        <v>512</v>
      </c>
      <c r="F160" s="24">
        <v>1970</v>
      </c>
      <c r="G160" s="7">
        <v>0.52</v>
      </c>
      <c r="H160" s="7" t="s">
        <v>38</v>
      </c>
      <c r="I160" s="7" t="s">
        <v>38</v>
      </c>
    </row>
    <row r="161" spans="1:9" x14ac:dyDescent="0.35">
      <c r="A161" s="1" t="s">
        <v>32</v>
      </c>
      <c r="B161" s="1" t="s">
        <v>33</v>
      </c>
      <c r="C161" s="7">
        <v>1992</v>
      </c>
      <c r="D161" s="24" t="s">
        <v>398</v>
      </c>
      <c r="E161" s="24" t="s">
        <v>512</v>
      </c>
      <c r="F161" s="24">
        <v>1971</v>
      </c>
      <c r="G161" s="7">
        <v>0.51</v>
      </c>
      <c r="H161" s="7" t="s">
        <v>38</v>
      </c>
      <c r="I161" s="7" t="s">
        <v>38</v>
      </c>
    </row>
    <row r="162" spans="1:9" x14ac:dyDescent="0.35">
      <c r="A162" s="1" t="s">
        <v>32</v>
      </c>
      <c r="B162" s="1" t="s">
        <v>33</v>
      </c>
      <c r="C162" s="7">
        <v>1992</v>
      </c>
      <c r="D162" s="24" t="s">
        <v>398</v>
      </c>
      <c r="E162" s="24" t="s">
        <v>512</v>
      </c>
      <c r="F162" s="24">
        <v>1972</v>
      </c>
      <c r="G162" s="7">
        <v>0.51</v>
      </c>
      <c r="H162" s="7" t="s">
        <v>38</v>
      </c>
      <c r="I162" s="7" t="s">
        <v>38</v>
      </c>
    </row>
    <row r="163" spans="1:9" x14ac:dyDescent="0.35">
      <c r="A163" s="1" t="s">
        <v>32</v>
      </c>
      <c r="B163" s="1" t="s">
        <v>33</v>
      </c>
      <c r="C163" s="7">
        <v>1992</v>
      </c>
      <c r="D163" s="24" t="s">
        <v>398</v>
      </c>
      <c r="E163" s="24" t="s">
        <v>512</v>
      </c>
      <c r="F163" s="24">
        <v>1973</v>
      </c>
      <c r="G163" s="7">
        <v>0.56000000000000005</v>
      </c>
      <c r="H163" s="7" t="s">
        <v>38</v>
      </c>
      <c r="I163" s="7" t="s">
        <v>38</v>
      </c>
    </row>
    <row r="164" spans="1:9" x14ac:dyDescent="0.35">
      <c r="A164" s="1" t="s">
        <v>32</v>
      </c>
      <c r="B164" s="1" t="s">
        <v>33</v>
      </c>
      <c r="C164" s="7">
        <v>1992</v>
      </c>
      <c r="D164" s="24" t="s">
        <v>398</v>
      </c>
      <c r="E164" s="24" t="s">
        <v>512</v>
      </c>
      <c r="F164" s="24">
        <v>1974</v>
      </c>
      <c r="G164" s="7">
        <v>0.57999999999999996</v>
      </c>
      <c r="H164" s="7" t="s">
        <v>38</v>
      </c>
      <c r="I164" s="7" t="s">
        <v>38</v>
      </c>
    </row>
    <row r="165" spans="1:9" x14ac:dyDescent="0.35">
      <c r="A165" s="1" t="s">
        <v>32</v>
      </c>
      <c r="B165" s="1" t="s">
        <v>33</v>
      </c>
      <c r="C165" s="7">
        <v>1992</v>
      </c>
      <c r="D165" s="24" t="s">
        <v>398</v>
      </c>
      <c r="E165" s="24" t="s">
        <v>512</v>
      </c>
      <c r="F165" s="24">
        <v>1975</v>
      </c>
      <c r="G165" s="7">
        <v>0.6</v>
      </c>
      <c r="H165" s="7" t="s">
        <v>38</v>
      </c>
      <c r="I165" s="7" t="s">
        <v>38</v>
      </c>
    </row>
    <row r="166" spans="1:9" x14ac:dyDescent="0.35">
      <c r="A166" s="1" t="s">
        <v>32</v>
      </c>
      <c r="B166" s="1" t="s">
        <v>33</v>
      </c>
      <c r="C166" s="7">
        <v>1992</v>
      </c>
      <c r="D166" s="24" t="s">
        <v>398</v>
      </c>
      <c r="E166" s="24" t="s">
        <v>512</v>
      </c>
      <c r="F166" s="24">
        <v>1976</v>
      </c>
      <c r="G166" s="7">
        <v>0.7</v>
      </c>
      <c r="H166" s="7" t="s">
        <v>38</v>
      </c>
      <c r="I166" s="7" t="s">
        <v>38</v>
      </c>
    </row>
    <row r="167" spans="1:9" x14ac:dyDescent="0.35">
      <c r="A167" s="1" t="s">
        <v>32</v>
      </c>
      <c r="B167" s="1" t="s">
        <v>33</v>
      </c>
      <c r="C167" s="7">
        <v>1992</v>
      </c>
      <c r="D167" s="24" t="s">
        <v>398</v>
      </c>
      <c r="E167" s="24" t="s">
        <v>512</v>
      </c>
      <c r="F167" s="24">
        <v>1977</v>
      </c>
      <c r="G167" s="7">
        <v>0.66</v>
      </c>
      <c r="H167" s="7" t="s">
        <v>38</v>
      </c>
      <c r="I167" s="7" t="s">
        <v>38</v>
      </c>
    </row>
    <row r="168" spans="1:9" x14ac:dyDescent="0.35">
      <c r="A168" s="1" t="s">
        <v>32</v>
      </c>
      <c r="B168" s="1" t="s">
        <v>33</v>
      </c>
      <c r="C168" s="7">
        <v>1992</v>
      </c>
      <c r="D168" s="24" t="s">
        <v>398</v>
      </c>
      <c r="E168" s="24" t="s">
        <v>512</v>
      </c>
      <c r="F168" s="24">
        <v>1978</v>
      </c>
      <c r="G168" s="7">
        <v>0.72</v>
      </c>
      <c r="H168" s="7" t="s">
        <v>38</v>
      </c>
      <c r="I168" s="7" t="s">
        <v>38</v>
      </c>
    </row>
    <row r="169" spans="1:9" x14ac:dyDescent="0.35">
      <c r="A169" s="1" t="s">
        <v>32</v>
      </c>
      <c r="B169" s="1" t="s">
        <v>33</v>
      </c>
      <c r="C169" s="7">
        <v>1992</v>
      </c>
      <c r="D169" s="24" t="s">
        <v>398</v>
      </c>
      <c r="E169" s="24" t="s">
        <v>512</v>
      </c>
      <c r="F169" s="24">
        <v>1979</v>
      </c>
      <c r="G169" s="7">
        <v>0.77</v>
      </c>
      <c r="H169" s="7" t="s">
        <v>38</v>
      </c>
      <c r="I169" s="7" t="s">
        <v>38</v>
      </c>
    </row>
    <row r="170" spans="1:9" x14ac:dyDescent="0.35">
      <c r="A170" s="1" t="s">
        <v>32</v>
      </c>
      <c r="B170" s="1" t="s">
        <v>33</v>
      </c>
      <c r="C170" s="7">
        <v>1992</v>
      </c>
      <c r="D170" s="24" t="s">
        <v>398</v>
      </c>
      <c r="E170" s="24" t="s">
        <v>512</v>
      </c>
      <c r="F170" s="24">
        <v>1980</v>
      </c>
      <c r="G170" s="7">
        <v>0.72</v>
      </c>
      <c r="H170" s="7" t="s">
        <v>38</v>
      </c>
      <c r="I170" s="7" t="s">
        <v>38</v>
      </c>
    </row>
    <row r="171" spans="1:9" x14ac:dyDescent="0.35">
      <c r="A171" s="1" t="s">
        <v>32</v>
      </c>
      <c r="B171" s="1" t="s">
        <v>33</v>
      </c>
      <c r="C171" s="7">
        <v>1992</v>
      </c>
      <c r="D171" s="24" t="s">
        <v>398</v>
      </c>
      <c r="E171" s="24" t="s">
        <v>512</v>
      </c>
      <c r="F171" s="24">
        <v>1981</v>
      </c>
      <c r="G171" s="7">
        <v>0.65</v>
      </c>
      <c r="H171" s="7" t="s">
        <v>38</v>
      </c>
      <c r="I171" s="7" t="s">
        <v>38</v>
      </c>
    </row>
    <row r="172" spans="1:9" x14ac:dyDescent="0.35">
      <c r="A172" s="1" t="s">
        <v>32</v>
      </c>
      <c r="B172" s="1" t="s">
        <v>33</v>
      </c>
      <c r="C172" s="7">
        <v>1992</v>
      </c>
      <c r="D172" s="24" t="s">
        <v>398</v>
      </c>
      <c r="E172" s="24" t="s">
        <v>512</v>
      </c>
      <c r="F172" s="24">
        <v>1982</v>
      </c>
      <c r="G172" s="7">
        <v>0.67</v>
      </c>
      <c r="H172" s="7" t="s">
        <v>38</v>
      </c>
      <c r="I172" s="7" t="s">
        <v>38</v>
      </c>
    </row>
    <row r="173" spans="1:9" x14ac:dyDescent="0.35">
      <c r="A173" s="1" t="s">
        <v>32</v>
      </c>
      <c r="B173" s="1" t="s">
        <v>33</v>
      </c>
      <c r="C173" s="7">
        <v>1992</v>
      </c>
      <c r="D173" s="24" t="s">
        <v>398</v>
      </c>
      <c r="E173" s="24" t="s">
        <v>512</v>
      </c>
      <c r="F173" s="24">
        <v>1983</v>
      </c>
      <c r="G173" s="7">
        <v>0.65</v>
      </c>
      <c r="H173" s="7" t="s">
        <v>38</v>
      </c>
      <c r="I173" s="7" t="s">
        <v>38</v>
      </c>
    </row>
    <row r="174" spans="1:9" x14ac:dyDescent="0.35">
      <c r="A174" s="1" t="s">
        <v>32</v>
      </c>
      <c r="B174" s="1" t="s">
        <v>33</v>
      </c>
      <c r="C174" s="7">
        <v>1992</v>
      </c>
      <c r="D174" s="24" t="s">
        <v>398</v>
      </c>
      <c r="E174" s="24" t="s">
        <v>512</v>
      </c>
      <c r="F174" s="24">
        <v>1984</v>
      </c>
      <c r="G174" s="7">
        <v>0.65</v>
      </c>
      <c r="H174" s="7" t="s">
        <v>38</v>
      </c>
      <c r="I174" s="7" t="s">
        <v>38</v>
      </c>
    </row>
    <row r="175" spans="1:9" x14ac:dyDescent="0.35">
      <c r="A175" s="1" t="s">
        <v>32</v>
      </c>
      <c r="B175" s="1" t="s">
        <v>33</v>
      </c>
      <c r="C175" s="7">
        <v>1992</v>
      </c>
      <c r="D175" s="24" t="s">
        <v>398</v>
      </c>
      <c r="E175" s="24" t="s">
        <v>512</v>
      </c>
      <c r="F175" s="24">
        <v>1985</v>
      </c>
      <c r="G175" s="7">
        <v>0.64</v>
      </c>
      <c r="H175" s="7" t="s">
        <v>38</v>
      </c>
      <c r="I175" s="7" t="s">
        <v>38</v>
      </c>
    </row>
    <row r="176" spans="1:9" x14ac:dyDescent="0.35">
      <c r="A176" s="1" t="s">
        <v>32</v>
      </c>
      <c r="B176" s="1" t="s">
        <v>33</v>
      </c>
      <c r="C176" s="7">
        <v>1992</v>
      </c>
      <c r="D176" s="24" t="s">
        <v>398</v>
      </c>
      <c r="E176" s="24" t="s">
        <v>512</v>
      </c>
      <c r="F176" s="24">
        <v>1986</v>
      </c>
      <c r="G176" s="7">
        <v>0.62</v>
      </c>
      <c r="H176" s="7" t="s">
        <v>38</v>
      </c>
      <c r="I176" s="7" t="s">
        <v>38</v>
      </c>
    </row>
    <row r="177" spans="1:9" x14ac:dyDescent="0.35">
      <c r="A177" s="1" t="s">
        <v>32</v>
      </c>
      <c r="B177" s="1" t="s">
        <v>33</v>
      </c>
      <c r="C177" s="7">
        <v>1992</v>
      </c>
      <c r="D177" s="24" t="s">
        <v>398</v>
      </c>
      <c r="E177" s="24" t="s">
        <v>512</v>
      </c>
      <c r="F177" s="24">
        <v>1987</v>
      </c>
      <c r="G177" s="7">
        <v>0.65</v>
      </c>
      <c r="H177" s="7" t="s">
        <v>38</v>
      </c>
      <c r="I177" s="7" t="s">
        <v>38</v>
      </c>
    </row>
    <row r="178" spans="1:9" x14ac:dyDescent="0.35">
      <c r="A178" s="1" t="s">
        <v>32</v>
      </c>
      <c r="B178" s="1" t="s">
        <v>33</v>
      </c>
      <c r="C178" s="7">
        <v>1992</v>
      </c>
      <c r="D178" s="24" t="s">
        <v>398</v>
      </c>
      <c r="E178" s="24" t="s">
        <v>512</v>
      </c>
      <c r="F178" s="24">
        <v>1988</v>
      </c>
      <c r="G178" s="7">
        <v>0.79</v>
      </c>
      <c r="H178" s="7" t="s">
        <v>38</v>
      </c>
      <c r="I178" s="7" t="s">
        <v>38</v>
      </c>
    </row>
    <row r="179" spans="1:9" x14ac:dyDescent="0.35">
      <c r="A179" s="1" t="s">
        <v>32</v>
      </c>
      <c r="B179" s="1" t="s">
        <v>33</v>
      </c>
      <c r="C179" s="7">
        <v>1992</v>
      </c>
      <c r="D179" s="24" t="s">
        <v>398</v>
      </c>
      <c r="E179" s="24" t="s">
        <v>512</v>
      </c>
      <c r="F179" s="24">
        <v>1989</v>
      </c>
      <c r="G179" s="7">
        <v>0.74</v>
      </c>
      <c r="H179" s="7" t="s">
        <v>38</v>
      </c>
      <c r="I179" s="7" t="s">
        <v>38</v>
      </c>
    </row>
    <row r="180" spans="1:9" x14ac:dyDescent="0.35">
      <c r="A180" s="1" t="s">
        <v>32</v>
      </c>
      <c r="B180" s="1" t="s">
        <v>33</v>
      </c>
      <c r="C180" s="7">
        <v>1992</v>
      </c>
      <c r="D180" s="24" t="s">
        <v>398</v>
      </c>
      <c r="E180" s="24" t="s">
        <v>512</v>
      </c>
      <c r="F180" s="24">
        <v>1990</v>
      </c>
      <c r="G180" s="7">
        <v>0.82</v>
      </c>
      <c r="H180" s="7" t="s">
        <v>38</v>
      </c>
      <c r="I180" s="7" t="s">
        <v>38</v>
      </c>
    </row>
    <row r="181" spans="1:9" x14ac:dyDescent="0.35">
      <c r="A181" s="1" t="s">
        <v>32</v>
      </c>
      <c r="B181" s="1" t="s">
        <v>33</v>
      </c>
      <c r="C181" s="7">
        <v>1992</v>
      </c>
      <c r="D181" s="24" t="s">
        <v>398</v>
      </c>
      <c r="E181" s="24" t="s">
        <v>689</v>
      </c>
      <c r="F181" s="24">
        <v>1995</v>
      </c>
      <c r="G181" s="7">
        <v>0.76</v>
      </c>
      <c r="H181" s="7" t="s">
        <v>38</v>
      </c>
      <c r="I181" s="7" t="s">
        <v>38</v>
      </c>
    </row>
    <row r="182" spans="1:9" x14ac:dyDescent="0.35">
      <c r="A182" s="1" t="s">
        <v>32</v>
      </c>
      <c r="B182" s="1" t="s">
        <v>33</v>
      </c>
      <c r="C182" s="7">
        <v>1992</v>
      </c>
      <c r="D182" s="24" t="s">
        <v>398</v>
      </c>
      <c r="E182" s="24" t="s">
        <v>512</v>
      </c>
      <c r="F182" s="24">
        <v>2000</v>
      </c>
      <c r="G182" s="7">
        <v>0.77</v>
      </c>
      <c r="H182" s="7" t="s">
        <v>38</v>
      </c>
      <c r="I182" s="7" t="s">
        <v>38</v>
      </c>
    </row>
    <row r="183" spans="1:9" x14ac:dyDescent="0.35">
      <c r="A183" s="1" t="s">
        <v>32</v>
      </c>
      <c r="B183" s="1" t="s">
        <v>33</v>
      </c>
      <c r="C183" s="7">
        <v>1992</v>
      </c>
      <c r="D183" s="24" t="s">
        <v>398</v>
      </c>
      <c r="E183" s="24" t="s">
        <v>689</v>
      </c>
      <c r="F183" s="24">
        <v>2005</v>
      </c>
      <c r="G183" s="7">
        <v>0.78</v>
      </c>
      <c r="H183" s="7" t="s">
        <v>38</v>
      </c>
      <c r="I183" s="7" t="s">
        <v>38</v>
      </c>
    </row>
    <row r="184" spans="1:9" x14ac:dyDescent="0.35">
      <c r="A184" s="1" t="s">
        <v>32</v>
      </c>
      <c r="B184" s="1" t="s">
        <v>33</v>
      </c>
      <c r="C184" s="7">
        <v>1992</v>
      </c>
      <c r="D184" s="24" t="s">
        <v>398</v>
      </c>
      <c r="E184" s="24" t="s">
        <v>689</v>
      </c>
      <c r="F184" s="24">
        <v>2010</v>
      </c>
      <c r="G184" s="7">
        <v>0.79</v>
      </c>
      <c r="H184" s="7" t="s">
        <v>38</v>
      </c>
      <c r="I184" s="7" t="s">
        <v>38</v>
      </c>
    </row>
    <row r="185" spans="1:9" x14ac:dyDescent="0.35">
      <c r="A185" s="1" t="s">
        <v>32</v>
      </c>
      <c r="B185" s="1" t="s">
        <v>33</v>
      </c>
      <c r="C185" s="7">
        <v>1992</v>
      </c>
      <c r="D185" s="24" t="s">
        <v>398</v>
      </c>
      <c r="E185" s="24" t="s">
        <v>689</v>
      </c>
      <c r="F185" s="24">
        <v>2015</v>
      </c>
      <c r="G185" s="7">
        <v>0.8</v>
      </c>
      <c r="H185" s="7" t="s">
        <v>38</v>
      </c>
      <c r="I185" s="7" t="s">
        <v>38</v>
      </c>
    </row>
    <row r="186" spans="1:9" x14ac:dyDescent="0.35">
      <c r="A186" s="1" t="s">
        <v>32</v>
      </c>
      <c r="B186" s="1" t="s">
        <v>33</v>
      </c>
      <c r="C186" s="7">
        <v>1992</v>
      </c>
      <c r="D186" s="24" t="s">
        <v>398</v>
      </c>
      <c r="E186" s="24" t="s">
        <v>689</v>
      </c>
      <c r="F186" s="24">
        <v>2020</v>
      </c>
      <c r="G186" s="7">
        <v>0.81</v>
      </c>
      <c r="H186" s="7" t="s">
        <v>38</v>
      </c>
      <c r="I186" s="7" t="s">
        <v>38</v>
      </c>
    </row>
    <row r="187" spans="1:9" x14ac:dyDescent="0.35">
      <c r="A187" s="1" t="s">
        <v>32</v>
      </c>
      <c r="B187" s="1" t="s">
        <v>33</v>
      </c>
      <c r="C187" s="7">
        <v>1992</v>
      </c>
      <c r="D187" s="24" t="s">
        <v>695</v>
      </c>
      <c r="E187" s="24" t="s">
        <v>512</v>
      </c>
      <c r="F187" s="24">
        <v>1960</v>
      </c>
      <c r="G187" s="7">
        <v>3.57</v>
      </c>
      <c r="H187" s="7" t="s">
        <v>38</v>
      </c>
      <c r="I187" s="7" t="s">
        <v>38</v>
      </c>
    </row>
    <row r="188" spans="1:9" x14ac:dyDescent="0.35">
      <c r="A188" s="1" t="s">
        <v>32</v>
      </c>
      <c r="B188" s="1" t="s">
        <v>33</v>
      </c>
      <c r="C188" s="7">
        <v>1992</v>
      </c>
      <c r="D188" s="24" t="s">
        <v>695</v>
      </c>
      <c r="E188" s="24" t="s">
        <v>512</v>
      </c>
      <c r="F188" s="24">
        <v>1961</v>
      </c>
      <c r="G188" s="7">
        <v>3.21</v>
      </c>
      <c r="H188" s="7" t="s">
        <v>38</v>
      </c>
      <c r="I188" s="7" t="s">
        <v>38</v>
      </c>
    </row>
    <row r="189" spans="1:9" x14ac:dyDescent="0.35">
      <c r="A189" s="1" t="s">
        <v>32</v>
      </c>
      <c r="B189" s="1" t="s">
        <v>33</v>
      </c>
      <c r="C189" s="7">
        <v>1992</v>
      </c>
      <c r="D189" s="24" t="s">
        <v>695</v>
      </c>
      <c r="E189" s="24" t="s">
        <v>512</v>
      </c>
      <c r="F189" s="24">
        <v>1962</v>
      </c>
      <c r="G189" s="7">
        <v>3.05</v>
      </c>
      <c r="H189" s="7" t="s">
        <v>38</v>
      </c>
      <c r="I189" s="7" t="s">
        <v>38</v>
      </c>
    </row>
    <row r="190" spans="1:9" x14ac:dyDescent="0.35">
      <c r="A190" s="1" t="s">
        <v>32</v>
      </c>
      <c r="B190" s="1" t="s">
        <v>33</v>
      </c>
      <c r="C190" s="7">
        <v>1992</v>
      </c>
      <c r="D190" s="24" t="s">
        <v>695</v>
      </c>
      <c r="E190" s="24" t="s">
        <v>512</v>
      </c>
      <c r="F190" s="24">
        <v>1963</v>
      </c>
      <c r="G190" s="7">
        <v>3.17</v>
      </c>
      <c r="H190" s="7" t="s">
        <v>38</v>
      </c>
      <c r="I190" s="7" t="s">
        <v>38</v>
      </c>
    </row>
    <row r="191" spans="1:9" x14ac:dyDescent="0.35">
      <c r="A191" s="1" t="s">
        <v>32</v>
      </c>
      <c r="B191" s="1" t="s">
        <v>33</v>
      </c>
      <c r="C191" s="7">
        <v>1992</v>
      </c>
      <c r="D191" s="24" t="s">
        <v>695</v>
      </c>
      <c r="E191" s="24" t="s">
        <v>512</v>
      </c>
      <c r="F191" s="24">
        <v>1964</v>
      </c>
      <c r="G191" s="7">
        <v>3.06</v>
      </c>
      <c r="H191" s="7" t="s">
        <v>38</v>
      </c>
      <c r="I191" s="7" t="s">
        <v>38</v>
      </c>
    </row>
    <row r="192" spans="1:9" x14ac:dyDescent="0.35">
      <c r="A192" s="1" t="s">
        <v>32</v>
      </c>
      <c r="B192" s="1" t="s">
        <v>33</v>
      </c>
      <c r="C192" s="7">
        <v>1992</v>
      </c>
      <c r="D192" s="24" t="s">
        <v>695</v>
      </c>
      <c r="E192" s="24" t="s">
        <v>512</v>
      </c>
      <c r="F192" s="24">
        <v>1965</v>
      </c>
      <c r="G192" s="7">
        <v>2.5499999999999998</v>
      </c>
      <c r="H192" s="7" t="s">
        <v>38</v>
      </c>
      <c r="I192" s="7" t="s">
        <v>38</v>
      </c>
    </row>
    <row r="193" spans="1:9" x14ac:dyDescent="0.35">
      <c r="A193" s="1" t="s">
        <v>32</v>
      </c>
      <c r="B193" s="1" t="s">
        <v>33</v>
      </c>
      <c r="C193" s="7">
        <v>1992</v>
      </c>
      <c r="D193" s="24" t="s">
        <v>695</v>
      </c>
      <c r="E193" s="24" t="s">
        <v>512</v>
      </c>
      <c r="F193" s="24">
        <v>1966</v>
      </c>
      <c r="G193" s="7">
        <v>2.69</v>
      </c>
      <c r="H193" s="7" t="s">
        <v>38</v>
      </c>
      <c r="I193" s="7" t="s">
        <v>38</v>
      </c>
    </row>
    <row r="194" spans="1:9" x14ac:dyDescent="0.35">
      <c r="A194" s="1" t="s">
        <v>32</v>
      </c>
      <c r="B194" s="1" t="s">
        <v>33</v>
      </c>
      <c r="C194" s="7">
        <v>1992</v>
      </c>
      <c r="D194" s="24" t="s">
        <v>695</v>
      </c>
      <c r="E194" s="24" t="s">
        <v>512</v>
      </c>
      <c r="F194" s="24">
        <v>1967</v>
      </c>
      <c r="G194" s="7">
        <v>2.4900000000000002</v>
      </c>
      <c r="H194" s="7" t="s">
        <v>38</v>
      </c>
      <c r="I194" s="7" t="s">
        <v>38</v>
      </c>
    </row>
    <row r="195" spans="1:9" x14ac:dyDescent="0.35">
      <c r="A195" s="1" t="s">
        <v>32</v>
      </c>
      <c r="B195" s="1" t="s">
        <v>33</v>
      </c>
      <c r="C195" s="7">
        <v>1992</v>
      </c>
      <c r="D195" s="24" t="s">
        <v>695</v>
      </c>
      <c r="E195" s="24" t="s">
        <v>512</v>
      </c>
      <c r="F195" s="24">
        <v>1968</v>
      </c>
      <c r="G195" s="7">
        <v>2.4700000000000002</v>
      </c>
      <c r="H195" s="7" t="s">
        <v>38</v>
      </c>
      <c r="I195" s="7" t="s">
        <v>38</v>
      </c>
    </row>
    <row r="196" spans="1:9" x14ac:dyDescent="0.35">
      <c r="A196" s="1" t="s">
        <v>32</v>
      </c>
      <c r="B196" s="1" t="s">
        <v>33</v>
      </c>
      <c r="C196" s="7">
        <v>1992</v>
      </c>
      <c r="D196" s="24" t="s">
        <v>695</v>
      </c>
      <c r="E196" s="24" t="s">
        <v>512</v>
      </c>
      <c r="F196" s="24">
        <v>1969</v>
      </c>
      <c r="G196" s="7">
        <v>2.75</v>
      </c>
      <c r="H196" s="7" t="s">
        <v>38</v>
      </c>
      <c r="I196" s="7" t="s">
        <v>38</v>
      </c>
    </row>
    <row r="197" spans="1:9" x14ac:dyDescent="0.35">
      <c r="A197" s="1" t="s">
        <v>32</v>
      </c>
      <c r="B197" s="1" t="s">
        <v>33</v>
      </c>
      <c r="C197" s="7">
        <v>1992</v>
      </c>
      <c r="D197" s="24" t="s">
        <v>695</v>
      </c>
      <c r="E197" s="24" t="s">
        <v>512</v>
      </c>
      <c r="F197" s="24">
        <v>1970</v>
      </c>
      <c r="G197" s="7">
        <v>2.65</v>
      </c>
      <c r="H197" s="7" t="s">
        <v>38</v>
      </c>
      <c r="I197" s="7" t="s">
        <v>38</v>
      </c>
    </row>
    <row r="198" spans="1:9" x14ac:dyDescent="0.35">
      <c r="A198" s="1" t="s">
        <v>32</v>
      </c>
      <c r="B198" s="1" t="s">
        <v>33</v>
      </c>
      <c r="C198" s="7">
        <v>1992</v>
      </c>
      <c r="D198" s="24" t="s">
        <v>695</v>
      </c>
      <c r="E198" s="24" t="s">
        <v>512</v>
      </c>
      <c r="F198" s="24">
        <v>1971</v>
      </c>
      <c r="G198" s="7">
        <v>2.41</v>
      </c>
      <c r="H198" s="7" t="s">
        <v>38</v>
      </c>
      <c r="I198" s="7" t="s">
        <v>38</v>
      </c>
    </row>
    <row r="199" spans="1:9" x14ac:dyDescent="0.35">
      <c r="A199" s="1" t="s">
        <v>32</v>
      </c>
      <c r="B199" s="1" t="s">
        <v>33</v>
      </c>
      <c r="C199" s="7">
        <v>1992</v>
      </c>
      <c r="D199" s="24" t="s">
        <v>695</v>
      </c>
      <c r="E199" s="24" t="s">
        <v>512</v>
      </c>
      <c r="F199" s="24">
        <v>1972</v>
      </c>
      <c r="G199" s="7">
        <v>2.08</v>
      </c>
      <c r="H199" s="7" t="s">
        <v>38</v>
      </c>
      <c r="I199" s="7" t="s">
        <v>38</v>
      </c>
    </row>
    <row r="200" spans="1:9" x14ac:dyDescent="0.35">
      <c r="A200" s="1" t="s">
        <v>32</v>
      </c>
      <c r="B200" s="1" t="s">
        <v>33</v>
      </c>
      <c r="C200" s="7">
        <v>1992</v>
      </c>
      <c r="D200" s="24" t="s">
        <v>695</v>
      </c>
      <c r="E200" s="24" t="s">
        <v>512</v>
      </c>
      <c r="F200" s="24">
        <v>1973</v>
      </c>
      <c r="G200" s="7">
        <v>2.27</v>
      </c>
      <c r="H200" s="7" t="s">
        <v>38</v>
      </c>
      <c r="I200" s="7" t="s">
        <v>38</v>
      </c>
    </row>
    <row r="201" spans="1:9" x14ac:dyDescent="0.35">
      <c r="A201" s="1" t="s">
        <v>32</v>
      </c>
      <c r="B201" s="1" t="s">
        <v>33</v>
      </c>
      <c r="C201" s="7">
        <v>1992</v>
      </c>
      <c r="D201" s="24" t="s">
        <v>695</v>
      </c>
      <c r="E201" s="24" t="s">
        <v>512</v>
      </c>
      <c r="F201" s="24">
        <v>1974</v>
      </c>
      <c r="G201" s="7">
        <v>2.74</v>
      </c>
      <c r="H201" s="7" t="s">
        <v>38</v>
      </c>
      <c r="I201" s="7" t="s">
        <v>38</v>
      </c>
    </row>
    <row r="202" spans="1:9" x14ac:dyDescent="0.35">
      <c r="A202" s="1" t="s">
        <v>32</v>
      </c>
      <c r="B202" s="1" t="s">
        <v>33</v>
      </c>
      <c r="C202" s="7">
        <v>1992</v>
      </c>
      <c r="D202" s="24" t="s">
        <v>695</v>
      </c>
      <c r="E202" s="24" t="s">
        <v>512</v>
      </c>
      <c r="F202" s="24">
        <v>1975</v>
      </c>
      <c r="G202" s="7">
        <v>2.13</v>
      </c>
      <c r="H202" s="7" t="s">
        <v>38</v>
      </c>
      <c r="I202" s="7" t="s">
        <v>38</v>
      </c>
    </row>
    <row r="203" spans="1:9" x14ac:dyDescent="0.35">
      <c r="A203" s="1" t="s">
        <v>32</v>
      </c>
      <c r="B203" s="1" t="s">
        <v>33</v>
      </c>
      <c r="C203" s="7">
        <v>1992</v>
      </c>
      <c r="D203" s="24" t="s">
        <v>695</v>
      </c>
      <c r="E203" s="24" t="s">
        <v>512</v>
      </c>
      <c r="F203" s="24">
        <v>1976</v>
      </c>
      <c r="G203" s="7">
        <v>2.46</v>
      </c>
      <c r="H203" s="7" t="s">
        <v>38</v>
      </c>
      <c r="I203" s="7" t="s">
        <v>38</v>
      </c>
    </row>
    <row r="204" spans="1:9" x14ac:dyDescent="0.35">
      <c r="A204" s="1" t="s">
        <v>32</v>
      </c>
      <c r="B204" s="1" t="s">
        <v>33</v>
      </c>
      <c r="C204" s="7">
        <v>1992</v>
      </c>
      <c r="D204" s="24" t="s">
        <v>695</v>
      </c>
      <c r="E204" s="24" t="s">
        <v>512</v>
      </c>
      <c r="F204" s="24">
        <v>1977</v>
      </c>
      <c r="G204" s="7">
        <v>4.16</v>
      </c>
      <c r="H204" s="7" t="s">
        <v>38</v>
      </c>
      <c r="I204" s="7" t="s">
        <v>38</v>
      </c>
    </row>
    <row r="205" spans="1:9" x14ac:dyDescent="0.35">
      <c r="A205" s="1" t="s">
        <v>32</v>
      </c>
      <c r="B205" s="1" t="s">
        <v>33</v>
      </c>
      <c r="C205" s="7">
        <v>1992</v>
      </c>
      <c r="D205" s="24" t="s">
        <v>695</v>
      </c>
      <c r="E205" s="24" t="s">
        <v>512</v>
      </c>
      <c r="F205" s="24">
        <v>1978</v>
      </c>
      <c r="G205" s="7">
        <v>3.62</v>
      </c>
      <c r="H205" s="7" t="s">
        <v>38</v>
      </c>
      <c r="I205" s="7" t="s">
        <v>38</v>
      </c>
    </row>
    <row r="206" spans="1:9" x14ac:dyDescent="0.35">
      <c r="A206" s="1" t="s">
        <v>32</v>
      </c>
      <c r="B206" s="1" t="s">
        <v>33</v>
      </c>
      <c r="C206" s="7">
        <v>1992</v>
      </c>
      <c r="D206" s="24" t="s">
        <v>695</v>
      </c>
      <c r="E206" s="24" t="s">
        <v>512</v>
      </c>
      <c r="F206" s="24">
        <v>1979</v>
      </c>
      <c r="G206" s="7">
        <v>3.3</v>
      </c>
      <c r="H206" s="7" t="s">
        <v>38</v>
      </c>
      <c r="I206" s="7" t="s">
        <v>38</v>
      </c>
    </row>
    <row r="207" spans="1:9" x14ac:dyDescent="0.35">
      <c r="A207" s="1" t="s">
        <v>32</v>
      </c>
      <c r="B207" s="1" t="s">
        <v>33</v>
      </c>
      <c r="C207" s="7">
        <v>1992</v>
      </c>
      <c r="D207" s="24" t="s">
        <v>695</v>
      </c>
      <c r="E207" s="24" t="s">
        <v>512</v>
      </c>
      <c r="F207" s="24">
        <v>1980</v>
      </c>
      <c r="G207" s="7">
        <v>3.26</v>
      </c>
      <c r="H207" s="7" t="s">
        <v>38</v>
      </c>
      <c r="I207" s="7" t="s">
        <v>38</v>
      </c>
    </row>
    <row r="208" spans="1:9" x14ac:dyDescent="0.35">
      <c r="A208" s="1" t="s">
        <v>32</v>
      </c>
      <c r="B208" s="1" t="s">
        <v>33</v>
      </c>
      <c r="C208" s="7">
        <v>1992</v>
      </c>
      <c r="D208" s="24" t="s">
        <v>695</v>
      </c>
      <c r="E208" s="24" t="s">
        <v>512</v>
      </c>
      <c r="F208" s="24">
        <v>1981</v>
      </c>
      <c r="G208" s="7">
        <v>3.27</v>
      </c>
      <c r="H208" s="7" t="s">
        <v>38</v>
      </c>
      <c r="I208" s="7" t="s">
        <v>38</v>
      </c>
    </row>
    <row r="209" spans="1:9" x14ac:dyDescent="0.35">
      <c r="A209" s="1" t="s">
        <v>32</v>
      </c>
      <c r="B209" s="1" t="s">
        <v>33</v>
      </c>
      <c r="C209" s="7">
        <v>1992</v>
      </c>
      <c r="D209" s="24" t="s">
        <v>695</v>
      </c>
      <c r="E209" s="24" t="s">
        <v>512</v>
      </c>
      <c r="F209" s="24">
        <v>1982</v>
      </c>
      <c r="G209" s="7">
        <v>2.91</v>
      </c>
      <c r="H209" s="7" t="s">
        <v>38</v>
      </c>
      <c r="I209" s="7" t="s">
        <v>38</v>
      </c>
    </row>
    <row r="210" spans="1:9" x14ac:dyDescent="0.35">
      <c r="A210" s="1" t="s">
        <v>32</v>
      </c>
      <c r="B210" s="1" t="s">
        <v>33</v>
      </c>
      <c r="C210" s="7">
        <v>1992</v>
      </c>
      <c r="D210" s="24" t="s">
        <v>695</v>
      </c>
      <c r="E210" s="24" t="s">
        <v>512</v>
      </c>
      <c r="F210" s="24">
        <v>1983</v>
      </c>
      <c r="G210" s="7">
        <v>2.84</v>
      </c>
      <c r="H210" s="7" t="s">
        <v>38</v>
      </c>
      <c r="I210" s="7" t="s">
        <v>38</v>
      </c>
    </row>
    <row r="211" spans="1:9" x14ac:dyDescent="0.35">
      <c r="A211" s="1" t="s">
        <v>32</v>
      </c>
      <c r="B211" s="1" t="s">
        <v>33</v>
      </c>
      <c r="C211" s="7">
        <v>1992</v>
      </c>
      <c r="D211" s="24" t="s">
        <v>695</v>
      </c>
      <c r="E211" s="24" t="s">
        <v>512</v>
      </c>
      <c r="F211" s="24">
        <v>1984</v>
      </c>
      <c r="G211" s="7">
        <v>2.86</v>
      </c>
      <c r="H211" s="7" t="s">
        <v>38</v>
      </c>
      <c r="I211" s="7" t="s">
        <v>38</v>
      </c>
    </row>
    <row r="212" spans="1:9" x14ac:dyDescent="0.35">
      <c r="A212" s="1" t="s">
        <v>32</v>
      </c>
      <c r="B212" s="1" t="s">
        <v>33</v>
      </c>
      <c r="C212" s="7">
        <v>1992</v>
      </c>
      <c r="D212" s="24" t="s">
        <v>695</v>
      </c>
      <c r="E212" s="24" t="s">
        <v>512</v>
      </c>
      <c r="F212" s="24">
        <v>1985</v>
      </c>
      <c r="G212" s="7">
        <v>2.6</v>
      </c>
      <c r="H212" s="7" t="s">
        <v>38</v>
      </c>
      <c r="I212" s="7" t="s">
        <v>38</v>
      </c>
    </row>
    <row r="213" spans="1:9" x14ac:dyDescent="0.35">
      <c r="A213" s="1" t="s">
        <v>32</v>
      </c>
      <c r="B213" s="1" t="s">
        <v>33</v>
      </c>
      <c r="C213" s="7">
        <v>1992</v>
      </c>
      <c r="D213" s="24" t="s">
        <v>695</v>
      </c>
      <c r="E213" s="24" t="s">
        <v>512</v>
      </c>
      <c r="F213" s="24">
        <v>1986</v>
      </c>
      <c r="G213" s="7">
        <v>2.34</v>
      </c>
      <c r="H213" s="7" t="s">
        <v>38</v>
      </c>
      <c r="I213" s="7" t="s">
        <v>38</v>
      </c>
    </row>
    <row r="214" spans="1:9" x14ac:dyDescent="0.35">
      <c r="A214" s="1" t="s">
        <v>32</v>
      </c>
      <c r="B214" s="1" t="s">
        <v>33</v>
      </c>
      <c r="C214" s="7">
        <v>1992</v>
      </c>
      <c r="D214" s="24" t="s">
        <v>695</v>
      </c>
      <c r="E214" s="24" t="s">
        <v>512</v>
      </c>
      <c r="F214" s="24">
        <v>1987</v>
      </c>
      <c r="G214" s="7">
        <v>2.2799999999999998</v>
      </c>
      <c r="H214" s="7" t="s">
        <v>38</v>
      </c>
      <c r="I214" s="7" t="s">
        <v>38</v>
      </c>
    </row>
    <row r="215" spans="1:9" x14ac:dyDescent="0.35">
      <c r="A215" s="1" t="s">
        <v>32</v>
      </c>
      <c r="B215" s="1" t="s">
        <v>33</v>
      </c>
      <c r="C215" s="7">
        <v>1992</v>
      </c>
      <c r="D215" s="24" t="s">
        <v>695</v>
      </c>
      <c r="E215" s="24" t="s">
        <v>512</v>
      </c>
      <c r="F215" s="24">
        <v>1988</v>
      </c>
      <c r="G215" s="7">
        <v>2.41</v>
      </c>
      <c r="H215" s="7" t="s">
        <v>38</v>
      </c>
      <c r="I215" s="7" t="s">
        <v>38</v>
      </c>
    </row>
    <row r="216" spans="1:9" x14ac:dyDescent="0.35">
      <c r="A216" s="1" t="s">
        <v>32</v>
      </c>
      <c r="B216" s="1" t="s">
        <v>33</v>
      </c>
      <c r="C216" s="7">
        <v>1992</v>
      </c>
      <c r="D216" s="24" t="s">
        <v>695</v>
      </c>
      <c r="E216" s="24" t="s">
        <v>512</v>
      </c>
      <c r="F216" s="24">
        <v>1989</v>
      </c>
      <c r="G216" s="7">
        <v>2.38</v>
      </c>
      <c r="H216" s="7" t="s">
        <v>38</v>
      </c>
      <c r="I216" s="7" t="s">
        <v>38</v>
      </c>
    </row>
    <row r="217" spans="1:9" x14ac:dyDescent="0.35">
      <c r="A217" s="1" t="s">
        <v>32</v>
      </c>
      <c r="B217" s="1" t="s">
        <v>33</v>
      </c>
      <c r="C217" s="7">
        <v>1992</v>
      </c>
      <c r="D217" s="24" t="s">
        <v>695</v>
      </c>
      <c r="E217" s="24" t="s">
        <v>512</v>
      </c>
      <c r="F217" s="24">
        <v>1990</v>
      </c>
      <c r="G217" s="7">
        <v>2.44</v>
      </c>
      <c r="H217" s="7" t="s">
        <v>38</v>
      </c>
      <c r="I217" s="7" t="s">
        <v>38</v>
      </c>
    </row>
    <row r="218" spans="1:9" x14ac:dyDescent="0.35">
      <c r="A218" s="1" t="s">
        <v>32</v>
      </c>
      <c r="B218" s="1" t="s">
        <v>33</v>
      </c>
      <c r="C218" s="7">
        <v>1992</v>
      </c>
      <c r="D218" s="24" t="s">
        <v>695</v>
      </c>
      <c r="E218" s="24" t="s">
        <v>689</v>
      </c>
      <c r="F218" s="24">
        <v>1995</v>
      </c>
      <c r="G218" s="7">
        <v>2.35</v>
      </c>
      <c r="H218" s="7" t="s">
        <v>38</v>
      </c>
      <c r="I218" s="7" t="s">
        <v>38</v>
      </c>
    </row>
    <row r="219" spans="1:9" x14ac:dyDescent="0.35">
      <c r="A219" s="1" t="s">
        <v>32</v>
      </c>
      <c r="B219" s="1" t="s">
        <v>33</v>
      </c>
      <c r="C219" s="7">
        <v>1992</v>
      </c>
      <c r="D219" s="24" t="s">
        <v>695</v>
      </c>
      <c r="E219" s="24" t="s">
        <v>512</v>
      </c>
      <c r="F219" s="24">
        <v>2000</v>
      </c>
      <c r="G219" s="7">
        <v>2.2999999999999998</v>
      </c>
      <c r="H219" s="7" t="s">
        <v>38</v>
      </c>
      <c r="I219" s="7" t="s">
        <v>38</v>
      </c>
    </row>
    <row r="220" spans="1:9" x14ac:dyDescent="0.35">
      <c r="A220" s="1" t="s">
        <v>32</v>
      </c>
      <c r="B220" s="1" t="s">
        <v>33</v>
      </c>
      <c r="C220" s="7">
        <v>1992</v>
      </c>
      <c r="D220" s="24" t="s">
        <v>695</v>
      </c>
      <c r="E220" s="24" t="s">
        <v>689</v>
      </c>
      <c r="F220" s="24">
        <v>2005</v>
      </c>
      <c r="G220" s="7">
        <v>2.25</v>
      </c>
      <c r="H220" s="7" t="s">
        <v>38</v>
      </c>
      <c r="I220" s="7" t="s">
        <v>38</v>
      </c>
    </row>
    <row r="221" spans="1:9" x14ac:dyDescent="0.35">
      <c r="A221" s="1" t="s">
        <v>32</v>
      </c>
      <c r="B221" s="1" t="s">
        <v>33</v>
      </c>
      <c r="C221" s="7">
        <v>1992</v>
      </c>
      <c r="D221" s="24" t="s">
        <v>695</v>
      </c>
      <c r="E221" s="24" t="s">
        <v>689</v>
      </c>
      <c r="F221" s="24">
        <v>2010</v>
      </c>
      <c r="G221" s="7">
        <v>2.25</v>
      </c>
      <c r="H221" s="7" t="s">
        <v>38</v>
      </c>
      <c r="I221" s="7" t="s">
        <v>38</v>
      </c>
    </row>
    <row r="222" spans="1:9" x14ac:dyDescent="0.35">
      <c r="A222" s="1" t="s">
        <v>32</v>
      </c>
      <c r="B222" s="1" t="s">
        <v>33</v>
      </c>
      <c r="C222" s="7">
        <v>1992</v>
      </c>
      <c r="D222" s="24" t="s">
        <v>695</v>
      </c>
      <c r="E222" s="24" t="s">
        <v>689</v>
      </c>
      <c r="F222" s="24">
        <v>2015</v>
      </c>
      <c r="G222" s="7">
        <v>2.25</v>
      </c>
      <c r="H222" s="7" t="s">
        <v>38</v>
      </c>
      <c r="I222" s="7" t="s">
        <v>38</v>
      </c>
    </row>
    <row r="223" spans="1:9" x14ac:dyDescent="0.35">
      <c r="A223" s="1" t="s">
        <v>32</v>
      </c>
      <c r="B223" s="1" t="s">
        <v>33</v>
      </c>
      <c r="C223" s="7">
        <v>1992</v>
      </c>
      <c r="D223" s="24" t="s">
        <v>695</v>
      </c>
      <c r="E223" s="24" t="s">
        <v>689</v>
      </c>
      <c r="F223" s="24">
        <v>2020</v>
      </c>
      <c r="G223" s="7">
        <v>2.25</v>
      </c>
      <c r="H223" s="7" t="s">
        <v>38</v>
      </c>
      <c r="I223" s="7" t="s">
        <v>38</v>
      </c>
    </row>
    <row r="224" spans="1:9" x14ac:dyDescent="0.35">
      <c r="A224" s="1" t="s">
        <v>32</v>
      </c>
      <c r="B224" s="1" t="s">
        <v>33</v>
      </c>
      <c r="C224" s="7">
        <v>1992</v>
      </c>
      <c r="D224" s="24" t="s">
        <v>166</v>
      </c>
      <c r="E224" s="24" t="s">
        <v>512</v>
      </c>
      <c r="F224" s="24">
        <v>1960</v>
      </c>
      <c r="G224" s="7">
        <v>14.88</v>
      </c>
      <c r="H224" s="7" t="s">
        <v>38</v>
      </c>
      <c r="I224" s="7" t="s">
        <v>38</v>
      </c>
    </row>
    <row r="225" spans="1:9" x14ac:dyDescent="0.35">
      <c r="A225" s="1" t="s">
        <v>32</v>
      </c>
      <c r="B225" s="1" t="s">
        <v>33</v>
      </c>
      <c r="C225" s="7">
        <v>1992</v>
      </c>
      <c r="D225" s="24" t="s">
        <v>166</v>
      </c>
      <c r="E225" s="24" t="s">
        <v>512</v>
      </c>
      <c r="F225" s="24">
        <v>1961</v>
      </c>
      <c r="G225" s="7">
        <v>12.620000000000001</v>
      </c>
      <c r="H225" s="7" t="s">
        <v>38</v>
      </c>
      <c r="I225" s="7" t="s">
        <v>38</v>
      </c>
    </row>
    <row r="226" spans="1:9" x14ac:dyDescent="0.35">
      <c r="A226" s="1" t="s">
        <v>32</v>
      </c>
      <c r="B226" s="1" t="s">
        <v>33</v>
      </c>
      <c r="C226" s="7">
        <v>1992</v>
      </c>
      <c r="D226" s="24" t="s">
        <v>166</v>
      </c>
      <c r="E226" s="24" t="s">
        <v>512</v>
      </c>
      <c r="F226" s="24">
        <v>1962</v>
      </c>
      <c r="G226" s="7">
        <v>11.64</v>
      </c>
      <c r="H226" s="7" t="s">
        <v>38</v>
      </c>
      <c r="I226" s="7" t="s">
        <v>38</v>
      </c>
    </row>
    <row r="227" spans="1:9" x14ac:dyDescent="0.35">
      <c r="A227" s="1" t="s">
        <v>32</v>
      </c>
      <c r="B227" s="1" t="s">
        <v>33</v>
      </c>
      <c r="C227" s="7">
        <v>1992</v>
      </c>
      <c r="D227" s="24" t="s">
        <v>166</v>
      </c>
      <c r="E227" s="24" t="s">
        <v>512</v>
      </c>
      <c r="F227" s="24">
        <v>1963</v>
      </c>
      <c r="G227" s="7">
        <v>11.25</v>
      </c>
      <c r="H227" s="7" t="s">
        <v>38</v>
      </c>
      <c r="I227" s="7" t="s">
        <v>38</v>
      </c>
    </row>
    <row r="228" spans="1:9" x14ac:dyDescent="0.35">
      <c r="A228" s="1" t="s">
        <v>32</v>
      </c>
      <c r="B228" s="1" t="s">
        <v>33</v>
      </c>
      <c r="C228" s="7">
        <v>1992</v>
      </c>
      <c r="D228" s="24" t="s">
        <v>166</v>
      </c>
      <c r="E228" s="24" t="s">
        <v>512</v>
      </c>
      <c r="F228" s="24">
        <v>1964</v>
      </c>
      <c r="G228" s="7">
        <v>11.26</v>
      </c>
      <c r="H228" s="7" t="s">
        <v>38</v>
      </c>
      <c r="I228" s="7" t="s">
        <v>38</v>
      </c>
    </row>
    <row r="229" spans="1:9" x14ac:dyDescent="0.35">
      <c r="A229" s="1" t="s">
        <v>32</v>
      </c>
      <c r="B229" s="1" t="s">
        <v>33</v>
      </c>
      <c r="C229" s="7">
        <v>1992</v>
      </c>
      <c r="D229" s="24" t="s">
        <v>166</v>
      </c>
      <c r="E229" s="24" t="s">
        <v>512</v>
      </c>
      <c r="F229" s="24">
        <v>1965</v>
      </c>
      <c r="G229" s="7">
        <v>11.59</v>
      </c>
      <c r="H229" s="7" t="s">
        <v>38</v>
      </c>
      <c r="I229" s="7" t="s">
        <v>38</v>
      </c>
    </row>
    <row r="230" spans="1:9" x14ac:dyDescent="0.35">
      <c r="A230" s="1" t="s">
        <v>32</v>
      </c>
      <c r="B230" s="1" t="s">
        <v>33</v>
      </c>
      <c r="C230" s="7">
        <v>1992</v>
      </c>
      <c r="D230" s="24" t="s">
        <v>166</v>
      </c>
      <c r="E230" s="24" t="s">
        <v>512</v>
      </c>
      <c r="F230" s="24">
        <v>1966</v>
      </c>
      <c r="G230" s="7">
        <v>11.639999999999999</v>
      </c>
      <c r="H230" s="7" t="s">
        <v>38</v>
      </c>
      <c r="I230" s="7" t="s">
        <v>38</v>
      </c>
    </row>
    <row r="231" spans="1:9" x14ac:dyDescent="0.35">
      <c r="A231" s="1" t="s">
        <v>32</v>
      </c>
      <c r="B231" s="1" t="s">
        <v>33</v>
      </c>
      <c r="C231" s="7">
        <v>1992</v>
      </c>
      <c r="D231" s="24" t="s">
        <v>166</v>
      </c>
      <c r="E231" s="24" t="s">
        <v>512</v>
      </c>
      <c r="F231" s="24">
        <v>1967</v>
      </c>
      <c r="G231" s="7">
        <v>11.950000000000001</v>
      </c>
      <c r="H231" s="7" t="s">
        <v>38</v>
      </c>
      <c r="I231" s="7" t="s">
        <v>38</v>
      </c>
    </row>
    <row r="232" spans="1:9" x14ac:dyDescent="0.35">
      <c r="A232" s="1" t="s">
        <v>32</v>
      </c>
      <c r="B232" s="1" t="s">
        <v>33</v>
      </c>
      <c r="C232" s="7">
        <v>1992</v>
      </c>
      <c r="D232" s="24" t="s">
        <v>166</v>
      </c>
      <c r="E232" s="24" t="s">
        <v>512</v>
      </c>
      <c r="F232" s="24">
        <v>1968</v>
      </c>
      <c r="G232" s="7">
        <v>10.65</v>
      </c>
      <c r="H232" s="7" t="s">
        <v>38</v>
      </c>
      <c r="I232" s="7" t="s">
        <v>38</v>
      </c>
    </row>
    <row r="233" spans="1:9" x14ac:dyDescent="0.35">
      <c r="A233" s="1" t="s">
        <v>32</v>
      </c>
      <c r="B233" s="1" t="s">
        <v>33</v>
      </c>
      <c r="C233" s="7">
        <v>1992</v>
      </c>
      <c r="D233" s="24" t="s">
        <v>166</v>
      </c>
      <c r="E233" s="24" t="s">
        <v>512</v>
      </c>
      <c r="F233" s="24">
        <v>1969</v>
      </c>
      <c r="G233" s="7">
        <v>11.09</v>
      </c>
      <c r="H233" s="7" t="s">
        <v>38</v>
      </c>
      <c r="I233" s="7" t="s">
        <v>38</v>
      </c>
    </row>
    <row r="234" spans="1:9" x14ac:dyDescent="0.35">
      <c r="A234" s="1" t="s">
        <v>32</v>
      </c>
      <c r="B234" s="1" t="s">
        <v>33</v>
      </c>
      <c r="C234" s="7">
        <v>1992</v>
      </c>
      <c r="D234" s="24" t="s">
        <v>166</v>
      </c>
      <c r="E234" s="24" t="s">
        <v>512</v>
      </c>
      <c r="F234" s="24">
        <v>1970</v>
      </c>
      <c r="G234" s="7">
        <v>11.450000000000001</v>
      </c>
      <c r="H234" s="7" t="s">
        <v>38</v>
      </c>
      <c r="I234" s="7" t="s">
        <v>38</v>
      </c>
    </row>
    <row r="235" spans="1:9" x14ac:dyDescent="0.35">
      <c r="A235" s="1" t="s">
        <v>32</v>
      </c>
      <c r="B235" s="1" t="s">
        <v>33</v>
      </c>
      <c r="C235" s="7">
        <v>1992</v>
      </c>
      <c r="D235" s="24" t="s">
        <v>166</v>
      </c>
      <c r="E235" s="24" t="s">
        <v>512</v>
      </c>
      <c r="F235" s="24">
        <v>1971</v>
      </c>
      <c r="G235" s="7">
        <v>10.89</v>
      </c>
      <c r="H235" s="7" t="s">
        <v>38</v>
      </c>
      <c r="I235" s="7" t="s">
        <v>38</v>
      </c>
    </row>
    <row r="236" spans="1:9" x14ac:dyDescent="0.35">
      <c r="A236" s="1" t="s">
        <v>32</v>
      </c>
      <c r="B236" s="1" t="s">
        <v>33</v>
      </c>
      <c r="C236" s="7">
        <v>1992</v>
      </c>
      <c r="D236" s="24" t="s">
        <v>166</v>
      </c>
      <c r="E236" s="24" t="s">
        <v>512</v>
      </c>
      <c r="F236" s="24">
        <v>1972</v>
      </c>
      <c r="G236" s="7">
        <v>10.09</v>
      </c>
      <c r="H236" s="7" t="s">
        <v>38</v>
      </c>
      <c r="I236" s="7" t="s">
        <v>38</v>
      </c>
    </row>
    <row r="237" spans="1:9" x14ac:dyDescent="0.35">
      <c r="A237" s="1" t="s">
        <v>32</v>
      </c>
      <c r="B237" s="1" t="s">
        <v>33</v>
      </c>
      <c r="C237" s="7">
        <v>1992</v>
      </c>
      <c r="D237" s="24" t="s">
        <v>166</v>
      </c>
      <c r="E237" s="24" t="s">
        <v>512</v>
      </c>
      <c r="F237" s="24">
        <v>1973</v>
      </c>
      <c r="G237" s="7">
        <v>10.58</v>
      </c>
      <c r="H237" s="7" t="s">
        <v>38</v>
      </c>
      <c r="I237" s="7" t="s">
        <v>38</v>
      </c>
    </row>
    <row r="238" spans="1:9" x14ac:dyDescent="0.35">
      <c r="A238" s="1" t="s">
        <v>32</v>
      </c>
      <c r="B238" s="1" t="s">
        <v>33</v>
      </c>
      <c r="C238" s="7">
        <v>1992</v>
      </c>
      <c r="D238" s="24" t="s">
        <v>166</v>
      </c>
      <c r="E238" s="24" t="s">
        <v>512</v>
      </c>
      <c r="F238" s="24">
        <v>1974</v>
      </c>
      <c r="G238" s="7">
        <v>10.83</v>
      </c>
      <c r="H238" s="7" t="s">
        <v>38</v>
      </c>
      <c r="I238" s="7" t="s">
        <v>38</v>
      </c>
    </row>
    <row r="239" spans="1:9" x14ac:dyDescent="0.35">
      <c r="A239" s="1" t="s">
        <v>32</v>
      </c>
      <c r="B239" s="1" t="s">
        <v>33</v>
      </c>
      <c r="C239" s="7">
        <v>1992</v>
      </c>
      <c r="D239" s="24" t="s">
        <v>166</v>
      </c>
      <c r="E239" s="24" t="s">
        <v>512</v>
      </c>
      <c r="F239" s="24">
        <v>1975</v>
      </c>
      <c r="G239" s="7">
        <v>10.629999999999999</v>
      </c>
      <c r="H239" s="7" t="s">
        <v>38</v>
      </c>
      <c r="I239" s="7" t="s">
        <v>38</v>
      </c>
    </row>
    <row r="240" spans="1:9" x14ac:dyDescent="0.35">
      <c r="A240" s="1" t="s">
        <v>32</v>
      </c>
      <c r="B240" s="1" t="s">
        <v>33</v>
      </c>
      <c r="C240" s="7">
        <v>1992</v>
      </c>
      <c r="D240" s="24" t="s">
        <v>166</v>
      </c>
      <c r="E240" s="24" t="s">
        <v>512</v>
      </c>
      <c r="F240" s="24">
        <v>1976</v>
      </c>
      <c r="G240" s="7">
        <v>10.849999999999998</v>
      </c>
      <c r="H240" s="7" t="s">
        <v>38</v>
      </c>
      <c r="I240" s="7" t="s">
        <v>38</v>
      </c>
    </row>
    <row r="241" spans="1:9" x14ac:dyDescent="0.35">
      <c r="A241" s="1" t="s">
        <v>32</v>
      </c>
      <c r="B241" s="1" t="s">
        <v>33</v>
      </c>
      <c r="C241" s="7">
        <v>1992</v>
      </c>
      <c r="D241" s="24" t="s">
        <v>166</v>
      </c>
      <c r="E241" s="24" t="s">
        <v>512</v>
      </c>
      <c r="F241" s="24">
        <v>1977</v>
      </c>
      <c r="G241" s="7">
        <v>12.49</v>
      </c>
      <c r="H241" s="7" t="s">
        <v>38</v>
      </c>
      <c r="I241" s="7" t="s">
        <v>38</v>
      </c>
    </row>
    <row r="242" spans="1:9" x14ac:dyDescent="0.35">
      <c r="A242" s="1" t="s">
        <v>32</v>
      </c>
      <c r="B242" s="1" t="s">
        <v>33</v>
      </c>
      <c r="C242" s="7">
        <v>1992</v>
      </c>
      <c r="D242" s="24" t="s">
        <v>166</v>
      </c>
      <c r="E242" s="24" t="s">
        <v>512</v>
      </c>
      <c r="F242" s="24">
        <v>1978</v>
      </c>
      <c r="G242" s="7">
        <v>12.649999999999999</v>
      </c>
      <c r="H242" s="7" t="s">
        <v>38</v>
      </c>
      <c r="I242" s="7" t="s">
        <v>38</v>
      </c>
    </row>
    <row r="243" spans="1:9" x14ac:dyDescent="0.35">
      <c r="A243" s="1" t="s">
        <v>32</v>
      </c>
      <c r="B243" s="1" t="s">
        <v>33</v>
      </c>
      <c r="C243" s="7">
        <v>1992</v>
      </c>
      <c r="D243" s="24" t="s">
        <v>166</v>
      </c>
      <c r="E243" s="24" t="s">
        <v>512</v>
      </c>
      <c r="F243" s="24">
        <v>1979</v>
      </c>
      <c r="G243" s="7">
        <v>11.96</v>
      </c>
      <c r="H243" s="7" t="s">
        <v>38</v>
      </c>
      <c r="I243" s="7" t="s">
        <v>38</v>
      </c>
    </row>
    <row r="244" spans="1:9" x14ac:dyDescent="0.35">
      <c r="A244" s="1" t="s">
        <v>32</v>
      </c>
      <c r="B244" s="1" t="s">
        <v>33</v>
      </c>
      <c r="C244" s="7">
        <v>1992</v>
      </c>
      <c r="D244" s="24" t="s">
        <v>166</v>
      </c>
      <c r="E244" s="24" t="s">
        <v>512</v>
      </c>
      <c r="F244" s="24">
        <v>1980</v>
      </c>
      <c r="G244" s="7">
        <v>11.44</v>
      </c>
      <c r="H244" s="7" t="s">
        <v>38</v>
      </c>
      <c r="I244" s="7" t="s">
        <v>38</v>
      </c>
    </row>
    <row r="245" spans="1:9" x14ac:dyDescent="0.35">
      <c r="A245" s="1" t="s">
        <v>32</v>
      </c>
      <c r="B245" s="1" t="s">
        <v>33</v>
      </c>
      <c r="C245" s="7">
        <v>1992</v>
      </c>
      <c r="D245" s="24" t="s">
        <v>166</v>
      </c>
      <c r="E245" s="24" t="s">
        <v>512</v>
      </c>
      <c r="F245" s="24">
        <v>1981</v>
      </c>
      <c r="G245" s="7">
        <v>11.33</v>
      </c>
      <c r="H245" s="7" t="s">
        <v>38</v>
      </c>
      <c r="I245" s="7" t="s">
        <v>38</v>
      </c>
    </row>
    <row r="246" spans="1:9" x14ac:dyDescent="0.35">
      <c r="A246" s="1" t="s">
        <v>32</v>
      </c>
      <c r="B246" s="1" t="s">
        <v>33</v>
      </c>
      <c r="C246" s="7">
        <v>1992</v>
      </c>
      <c r="D246" s="24" t="s">
        <v>166</v>
      </c>
      <c r="E246" s="24" t="s">
        <v>512</v>
      </c>
      <c r="F246" s="24">
        <v>1982</v>
      </c>
      <c r="G246" s="7">
        <v>10.49</v>
      </c>
      <c r="H246" s="7" t="s">
        <v>38</v>
      </c>
      <c r="I246" s="7" t="s">
        <v>38</v>
      </c>
    </row>
    <row r="247" spans="1:9" x14ac:dyDescent="0.35">
      <c r="A247" s="1" t="s">
        <v>32</v>
      </c>
      <c r="B247" s="1" t="s">
        <v>33</v>
      </c>
      <c r="C247" s="7">
        <v>1992</v>
      </c>
      <c r="D247" s="24" t="s">
        <v>166</v>
      </c>
      <c r="E247" s="24" t="s">
        <v>512</v>
      </c>
      <c r="F247" s="24">
        <v>1983</v>
      </c>
      <c r="G247" s="7">
        <v>9.67</v>
      </c>
      <c r="H247" s="7" t="s">
        <v>38</v>
      </c>
      <c r="I247" s="7" t="s">
        <v>38</v>
      </c>
    </row>
    <row r="248" spans="1:9" x14ac:dyDescent="0.35">
      <c r="A248" s="1" t="s">
        <v>32</v>
      </c>
      <c r="B248" s="1" t="s">
        <v>33</v>
      </c>
      <c r="C248" s="7">
        <v>1992</v>
      </c>
      <c r="D248" s="24" t="s">
        <v>166</v>
      </c>
      <c r="E248" s="24" t="s">
        <v>512</v>
      </c>
      <c r="F248" s="24">
        <v>1984</v>
      </c>
      <c r="G248" s="7">
        <v>10.01</v>
      </c>
      <c r="H248" s="7" t="s">
        <v>38</v>
      </c>
      <c r="I248" s="7" t="s">
        <v>38</v>
      </c>
    </row>
    <row r="249" spans="1:9" x14ac:dyDescent="0.35">
      <c r="A249" s="1" t="s">
        <v>32</v>
      </c>
      <c r="B249" s="1" t="s">
        <v>33</v>
      </c>
      <c r="C249" s="7">
        <v>1992</v>
      </c>
      <c r="D249" s="24" t="s">
        <v>166</v>
      </c>
      <c r="E249" s="24" t="s">
        <v>512</v>
      </c>
      <c r="F249" s="24">
        <v>1985</v>
      </c>
      <c r="G249" s="7">
        <v>9.01</v>
      </c>
      <c r="H249" s="7" t="s">
        <v>38</v>
      </c>
      <c r="I249" s="7" t="s">
        <v>38</v>
      </c>
    </row>
    <row r="250" spans="1:9" x14ac:dyDescent="0.35">
      <c r="A250" s="1" t="s">
        <v>32</v>
      </c>
      <c r="B250" s="1" t="s">
        <v>33</v>
      </c>
      <c r="C250" s="7">
        <v>1992</v>
      </c>
      <c r="D250" s="24" t="s">
        <v>166</v>
      </c>
      <c r="E250" s="24" t="s">
        <v>512</v>
      </c>
      <c r="F250" s="24">
        <v>1986</v>
      </c>
      <c r="G250" s="7">
        <v>8.06</v>
      </c>
      <c r="H250" s="7" t="s">
        <v>38</v>
      </c>
      <c r="I250" s="7" t="s">
        <v>38</v>
      </c>
    </row>
    <row r="251" spans="1:9" x14ac:dyDescent="0.35">
      <c r="A251" s="1" t="s">
        <v>32</v>
      </c>
      <c r="B251" s="1" t="s">
        <v>33</v>
      </c>
      <c r="C251" s="7">
        <v>1992</v>
      </c>
      <c r="D251" s="24" t="s">
        <v>166</v>
      </c>
      <c r="E251" s="24" t="s">
        <v>512</v>
      </c>
      <c r="F251" s="24">
        <v>1987</v>
      </c>
      <c r="G251" s="7">
        <v>7.98</v>
      </c>
      <c r="H251" s="7" t="s">
        <v>38</v>
      </c>
      <c r="I251" s="7" t="s">
        <v>38</v>
      </c>
    </row>
    <row r="252" spans="1:9" x14ac:dyDescent="0.35">
      <c r="A252" s="1" t="s">
        <v>32</v>
      </c>
      <c r="B252" s="1" t="s">
        <v>33</v>
      </c>
      <c r="C252" s="7">
        <v>1992</v>
      </c>
      <c r="D252" s="24" t="s">
        <v>166</v>
      </c>
      <c r="E252" s="24" t="s">
        <v>512</v>
      </c>
      <c r="F252" s="24">
        <v>1988</v>
      </c>
      <c r="G252" s="7">
        <v>8.4499999999999993</v>
      </c>
      <c r="H252" s="7" t="s">
        <v>38</v>
      </c>
      <c r="I252" s="7" t="s">
        <v>38</v>
      </c>
    </row>
    <row r="253" spans="1:9" x14ac:dyDescent="0.35">
      <c r="A253" s="1" t="s">
        <v>32</v>
      </c>
      <c r="B253" s="1" t="s">
        <v>33</v>
      </c>
      <c r="C253" s="7">
        <v>1992</v>
      </c>
      <c r="D253" s="24" t="s">
        <v>166</v>
      </c>
      <c r="E253" s="24" t="s">
        <v>512</v>
      </c>
      <c r="F253" s="24">
        <v>1989</v>
      </c>
      <c r="G253" s="7">
        <v>8.3000000000000007</v>
      </c>
      <c r="H253" s="7" t="s">
        <v>38</v>
      </c>
      <c r="I253" s="7" t="s">
        <v>38</v>
      </c>
    </row>
    <row r="254" spans="1:9" x14ac:dyDescent="0.35">
      <c r="A254" s="1" t="s">
        <v>32</v>
      </c>
      <c r="B254" s="1" t="s">
        <v>33</v>
      </c>
      <c r="C254" s="7">
        <v>1992</v>
      </c>
      <c r="D254" s="24" t="s">
        <v>166</v>
      </c>
      <c r="E254" s="24" t="s">
        <v>512</v>
      </c>
      <c r="F254" s="24">
        <v>1990</v>
      </c>
      <c r="G254" s="7">
        <v>8.51</v>
      </c>
      <c r="H254" s="7" t="s">
        <v>38</v>
      </c>
      <c r="I254" s="7" t="s">
        <v>38</v>
      </c>
    </row>
    <row r="255" spans="1:9" x14ac:dyDescent="0.35">
      <c r="A255" s="1" t="s">
        <v>32</v>
      </c>
      <c r="B255" s="1" t="s">
        <v>33</v>
      </c>
      <c r="C255" s="7">
        <v>1992</v>
      </c>
      <c r="D255" s="24" t="s">
        <v>166</v>
      </c>
      <c r="E255" s="24" t="s">
        <v>689</v>
      </c>
      <c r="F255" s="24">
        <v>1995</v>
      </c>
      <c r="G255" s="7">
        <v>8.1</v>
      </c>
      <c r="H255" s="7" t="s">
        <v>38</v>
      </c>
      <c r="I255" s="7" t="s">
        <v>38</v>
      </c>
    </row>
    <row r="256" spans="1:9" x14ac:dyDescent="0.35">
      <c r="A256" s="1" t="s">
        <v>32</v>
      </c>
      <c r="B256" s="1" t="s">
        <v>33</v>
      </c>
      <c r="C256" s="7">
        <v>1992</v>
      </c>
      <c r="D256" s="24" t="s">
        <v>166</v>
      </c>
      <c r="E256" s="24" t="s">
        <v>512</v>
      </c>
      <c r="F256" s="24">
        <v>2000</v>
      </c>
      <c r="G256" s="7">
        <v>8.0399999999999991</v>
      </c>
      <c r="H256" s="7" t="s">
        <v>38</v>
      </c>
      <c r="I256" s="7" t="s">
        <v>38</v>
      </c>
    </row>
    <row r="257" spans="1:9" x14ac:dyDescent="0.35">
      <c r="A257" s="1" t="s">
        <v>32</v>
      </c>
      <c r="B257" s="1" t="s">
        <v>33</v>
      </c>
      <c r="C257" s="7">
        <v>1992</v>
      </c>
      <c r="D257" s="24" t="s">
        <v>166</v>
      </c>
      <c r="E257" s="24" t="s">
        <v>689</v>
      </c>
      <c r="F257" s="24">
        <v>2005</v>
      </c>
      <c r="G257" s="7">
        <v>7.96</v>
      </c>
      <c r="H257" s="7" t="s">
        <v>38</v>
      </c>
      <c r="I257" s="7" t="s">
        <v>38</v>
      </c>
    </row>
    <row r="258" spans="1:9" x14ac:dyDescent="0.35">
      <c r="A258" s="1" t="s">
        <v>32</v>
      </c>
      <c r="B258" s="1" t="s">
        <v>33</v>
      </c>
      <c r="C258" s="7">
        <v>1992</v>
      </c>
      <c r="D258" s="24" t="s">
        <v>166</v>
      </c>
      <c r="E258" s="24" t="s">
        <v>689</v>
      </c>
      <c r="F258" s="24">
        <v>2010</v>
      </c>
      <c r="G258" s="7">
        <v>8</v>
      </c>
      <c r="H258" s="7" t="s">
        <v>38</v>
      </c>
      <c r="I258" s="7" t="s">
        <v>38</v>
      </c>
    </row>
    <row r="259" spans="1:9" x14ac:dyDescent="0.35">
      <c r="A259" s="1" t="s">
        <v>32</v>
      </c>
      <c r="B259" s="1" t="s">
        <v>33</v>
      </c>
      <c r="C259" s="7">
        <v>1992</v>
      </c>
      <c r="D259" s="24" t="s">
        <v>166</v>
      </c>
      <c r="E259" s="24" t="s">
        <v>689</v>
      </c>
      <c r="F259" s="24">
        <v>2015</v>
      </c>
      <c r="G259" s="7">
        <v>8</v>
      </c>
      <c r="H259" s="7" t="s">
        <v>38</v>
      </c>
      <c r="I259" s="7" t="s">
        <v>38</v>
      </c>
    </row>
    <row r="260" spans="1:9" x14ac:dyDescent="0.35">
      <c r="A260" s="1" t="s">
        <v>32</v>
      </c>
      <c r="B260" s="1" t="s">
        <v>33</v>
      </c>
      <c r="C260" s="7">
        <v>1992</v>
      </c>
      <c r="D260" s="24" t="s">
        <v>166</v>
      </c>
      <c r="E260" s="24" t="s">
        <v>689</v>
      </c>
      <c r="F260" s="24">
        <v>2020</v>
      </c>
      <c r="G260" s="7">
        <v>8.0500000000000007</v>
      </c>
      <c r="H260" s="7" t="s">
        <v>38</v>
      </c>
      <c r="I260" s="7" t="s">
        <v>38</v>
      </c>
    </row>
    <row r="261" spans="1:9" x14ac:dyDescent="0.35">
      <c r="A261" s="1" t="s">
        <v>32</v>
      </c>
      <c r="B261" s="1" t="s">
        <v>33</v>
      </c>
      <c r="C261" s="7">
        <v>1992</v>
      </c>
      <c r="D261" s="24" t="s">
        <v>696</v>
      </c>
      <c r="E261" s="24" t="s">
        <v>512</v>
      </c>
      <c r="F261" s="24">
        <v>1960</v>
      </c>
      <c r="G261" s="7" t="s">
        <v>38</v>
      </c>
      <c r="H261" s="7" t="s">
        <v>38</v>
      </c>
      <c r="I261" s="7" t="s">
        <v>38</v>
      </c>
    </row>
    <row r="262" spans="1:9" x14ac:dyDescent="0.35">
      <c r="A262" s="1" t="s">
        <v>32</v>
      </c>
      <c r="B262" s="1" t="s">
        <v>33</v>
      </c>
      <c r="C262" s="7">
        <v>1992</v>
      </c>
      <c r="D262" s="24" t="s">
        <v>696</v>
      </c>
      <c r="E262" s="24" t="s">
        <v>512</v>
      </c>
      <c r="F262" s="24">
        <v>1961</v>
      </c>
      <c r="G262" s="7" t="s">
        <v>38</v>
      </c>
      <c r="H262" s="7" t="s">
        <v>38</v>
      </c>
      <c r="I262" s="7" t="s">
        <v>38</v>
      </c>
    </row>
    <row r="263" spans="1:9" x14ac:dyDescent="0.35">
      <c r="A263" s="1" t="s">
        <v>32</v>
      </c>
      <c r="B263" s="1" t="s">
        <v>33</v>
      </c>
      <c r="C263" s="7">
        <v>1992</v>
      </c>
      <c r="D263" s="24" t="s">
        <v>696</v>
      </c>
      <c r="E263" s="24" t="s">
        <v>512</v>
      </c>
      <c r="F263" s="24">
        <v>1962</v>
      </c>
      <c r="G263" s="7">
        <v>15.87</v>
      </c>
      <c r="H263" s="7" t="s">
        <v>38</v>
      </c>
      <c r="I263" s="7" t="s">
        <v>38</v>
      </c>
    </row>
    <row r="264" spans="1:9" x14ac:dyDescent="0.35">
      <c r="A264" s="1" t="s">
        <v>32</v>
      </c>
      <c r="B264" s="1" t="s">
        <v>33</v>
      </c>
      <c r="C264" s="7">
        <v>1992</v>
      </c>
      <c r="D264" s="24" t="s">
        <v>696</v>
      </c>
      <c r="E264" s="24" t="s">
        <v>512</v>
      </c>
      <c r="F264" s="24">
        <v>1963</v>
      </c>
      <c r="G264" s="7">
        <v>13.99</v>
      </c>
      <c r="H264" s="7" t="s">
        <v>38</v>
      </c>
      <c r="I264" s="7" t="s">
        <v>38</v>
      </c>
    </row>
    <row r="265" spans="1:9" x14ac:dyDescent="0.35">
      <c r="A265" s="1" t="s">
        <v>32</v>
      </c>
      <c r="B265" s="1" t="s">
        <v>33</v>
      </c>
      <c r="C265" s="7">
        <v>1992</v>
      </c>
      <c r="D265" s="24" t="s">
        <v>696</v>
      </c>
      <c r="E265" s="24" t="s">
        <v>512</v>
      </c>
      <c r="F265" s="24">
        <v>1964</v>
      </c>
      <c r="G265" s="7">
        <v>14.39</v>
      </c>
      <c r="H265" s="7" t="s">
        <v>38</v>
      </c>
      <c r="I265" s="7" t="s">
        <v>38</v>
      </c>
    </row>
    <row r="266" spans="1:9" x14ac:dyDescent="0.35">
      <c r="A266" s="1" t="s">
        <v>32</v>
      </c>
      <c r="B266" s="1" t="s">
        <v>33</v>
      </c>
      <c r="C266" s="7">
        <v>1992</v>
      </c>
      <c r="D266" s="24" t="s">
        <v>696</v>
      </c>
      <c r="E266" s="24" t="s">
        <v>512</v>
      </c>
      <c r="F266" s="24">
        <v>1965</v>
      </c>
      <c r="G266" s="7">
        <v>19.52</v>
      </c>
      <c r="H266" s="7" t="s">
        <v>38</v>
      </c>
      <c r="I266" s="7" t="s">
        <v>38</v>
      </c>
    </row>
    <row r="267" spans="1:9" x14ac:dyDescent="0.35">
      <c r="A267" s="1" t="s">
        <v>32</v>
      </c>
      <c r="B267" s="1" t="s">
        <v>33</v>
      </c>
      <c r="C267" s="7">
        <v>1992</v>
      </c>
      <c r="D267" s="24" t="s">
        <v>696</v>
      </c>
      <c r="E267" s="24" t="s">
        <v>512</v>
      </c>
      <c r="F267" s="24">
        <v>1966</v>
      </c>
      <c r="G267" s="7">
        <v>15.35</v>
      </c>
      <c r="H267" s="7" t="s">
        <v>38</v>
      </c>
      <c r="I267" s="7" t="s">
        <v>38</v>
      </c>
    </row>
    <row r="268" spans="1:9" x14ac:dyDescent="0.35">
      <c r="A268" s="1" t="s">
        <v>32</v>
      </c>
      <c r="B268" s="1" t="s">
        <v>33</v>
      </c>
      <c r="C268" s="7">
        <v>1992</v>
      </c>
      <c r="D268" s="24" t="s">
        <v>696</v>
      </c>
      <c r="E268" s="24" t="s">
        <v>512</v>
      </c>
      <c r="F268" s="24">
        <v>1967</v>
      </c>
      <c r="G268" s="7">
        <v>15.98</v>
      </c>
      <c r="H268" s="7" t="s">
        <v>38</v>
      </c>
      <c r="I268" s="7" t="s">
        <v>38</v>
      </c>
    </row>
    <row r="269" spans="1:9" x14ac:dyDescent="0.35">
      <c r="A269" s="1" t="s">
        <v>32</v>
      </c>
      <c r="B269" s="1" t="s">
        <v>33</v>
      </c>
      <c r="C269" s="7">
        <v>1992</v>
      </c>
      <c r="D269" s="24" t="s">
        <v>696</v>
      </c>
      <c r="E269" s="24" t="s">
        <v>512</v>
      </c>
      <c r="F269" s="24">
        <v>1968</v>
      </c>
      <c r="G269" s="7">
        <v>15.59</v>
      </c>
      <c r="H269" s="7" t="s">
        <v>38</v>
      </c>
      <c r="I269" s="7" t="s">
        <v>38</v>
      </c>
    </row>
    <row r="270" spans="1:9" x14ac:dyDescent="0.35">
      <c r="A270" s="1" t="s">
        <v>32</v>
      </c>
      <c r="B270" s="1" t="s">
        <v>33</v>
      </c>
      <c r="C270" s="7">
        <v>1992</v>
      </c>
      <c r="D270" s="24" t="s">
        <v>696</v>
      </c>
      <c r="E270" s="24" t="s">
        <v>512</v>
      </c>
      <c r="F270" s="24">
        <v>1969</v>
      </c>
      <c r="G270" s="7">
        <v>14.08</v>
      </c>
      <c r="H270" s="7" t="s">
        <v>38</v>
      </c>
      <c r="I270" s="7" t="s">
        <v>38</v>
      </c>
    </row>
    <row r="271" spans="1:9" x14ac:dyDescent="0.35">
      <c r="A271" s="1" t="s">
        <v>32</v>
      </c>
      <c r="B271" s="1" t="s">
        <v>33</v>
      </c>
      <c r="C271" s="7">
        <v>1992</v>
      </c>
      <c r="D271" s="24" t="s">
        <v>696</v>
      </c>
      <c r="E271" s="24" t="s">
        <v>512</v>
      </c>
      <c r="F271" s="24">
        <v>1970</v>
      </c>
      <c r="G271" s="7">
        <v>17.29</v>
      </c>
      <c r="H271" s="7" t="s">
        <v>38</v>
      </c>
      <c r="I271" s="7" t="s">
        <v>38</v>
      </c>
    </row>
    <row r="272" spans="1:9" x14ac:dyDescent="0.35">
      <c r="A272" s="1" t="s">
        <v>32</v>
      </c>
      <c r="B272" s="1" t="s">
        <v>33</v>
      </c>
      <c r="C272" s="7">
        <v>1992</v>
      </c>
      <c r="D272" s="24" t="s">
        <v>696</v>
      </c>
      <c r="E272" s="24" t="s">
        <v>512</v>
      </c>
      <c r="F272" s="24">
        <v>1971</v>
      </c>
      <c r="G272" s="7">
        <v>15.82</v>
      </c>
      <c r="H272" s="7" t="s">
        <v>38</v>
      </c>
      <c r="I272" s="7" t="s">
        <v>38</v>
      </c>
    </row>
    <row r="273" spans="1:9" x14ac:dyDescent="0.35">
      <c r="A273" s="1" t="s">
        <v>32</v>
      </c>
      <c r="B273" s="1" t="s">
        <v>33</v>
      </c>
      <c r="C273" s="7">
        <v>1992</v>
      </c>
      <c r="D273" s="24" t="s">
        <v>696</v>
      </c>
      <c r="E273" s="24" t="s">
        <v>512</v>
      </c>
      <c r="F273" s="24">
        <v>1972</v>
      </c>
      <c r="G273" s="7">
        <v>12.92</v>
      </c>
      <c r="H273" s="7" t="s">
        <v>38</v>
      </c>
      <c r="I273" s="7" t="s">
        <v>38</v>
      </c>
    </row>
    <row r="274" spans="1:9" x14ac:dyDescent="0.35">
      <c r="A274" s="1" t="s">
        <v>32</v>
      </c>
      <c r="B274" s="1" t="s">
        <v>33</v>
      </c>
      <c r="C274" s="7">
        <v>1992</v>
      </c>
      <c r="D274" s="24" t="s">
        <v>696</v>
      </c>
      <c r="E274" s="24" t="s">
        <v>512</v>
      </c>
      <c r="F274" s="24">
        <v>1973</v>
      </c>
      <c r="G274" s="7">
        <v>12.75</v>
      </c>
      <c r="H274" s="7" t="s">
        <v>38</v>
      </c>
      <c r="I274" s="7" t="s">
        <v>38</v>
      </c>
    </row>
    <row r="275" spans="1:9" x14ac:dyDescent="0.35">
      <c r="A275" s="1" t="s">
        <v>32</v>
      </c>
      <c r="B275" s="1" t="s">
        <v>33</v>
      </c>
      <c r="C275" s="7">
        <v>1992</v>
      </c>
      <c r="D275" s="24" t="s">
        <v>696</v>
      </c>
      <c r="E275" s="24" t="s">
        <v>512</v>
      </c>
      <c r="F275" s="24">
        <v>1974</v>
      </c>
      <c r="G275" s="7">
        <v>12.82</v>
      </c>
      <c r="H275" s="7" t="s">
        <v>38</v>
      </c>
      <c r="I275" s="7" t="s">
        <v>38</v>
      </c>
    </row>
    <row r="276" spans="1:9" x14ac:dyDescent="0.35">
      <c r="A276" s="1" t="s">
        <v>32</v>
      </c>
      <c r="B276" s="1" t="s">
        <v>33</v>
      </c>
      <c r="C276" s="7">
        <v>1992</v>
      </c>
      <c r="D276" s="24" t="s">
        <v>696</v>
      </c>
      <c r="E276" s="24" t="s">
        <v>512</v>
      </c>
      <c r="F276" s="24">
        <v>1975</v>
      </c>
      <c r="G276" s="7">
        <v>13.12</v>
      </c>
      <c r="H276" s="7" t="s">
        <v>38</v>
      </c>
      <c r="I276" s="7" t="s">
        <v>38</v>
      </c>
    </row>
    <row r="277" spans="1:9" x14ac:dyDescent="0.35">
      <c r="A277" s="1" t="s">
        <v>32</v>
      </c>
      <c r="B277" s="1" t="s">
        <v>33</v>
      </c>
      <c r="C277" s="7">
        <v>1992</v>
      </c>
      <c r="D277" s="24" t="s">
        <v>696</v>
      </c>
      <c r="E277" s="24" t="s">
        <v>512</v>
      </c>
      <c r="F277" s="24">
        <v>1976</v>
      </c>
      <c r="G277" s="7">
        <v>13.8</v>
      </c>
      <c r="H277" s="7" t="s">
        <v>38</v>
      </c>
      <c r="I277" s="7" t="s">
        <v>38</v>
      </c>
    </row>
    <row r="278" spans="1:9" x14ac:dyDescent="0.35">
      <c r="A278" s="1" t="s">
        <v>32</v>
      </c>
      <c r="B278" s="1" t="s">
        <v>33</v>
      </c>
      <c r="C278" s="7">
        <v>1992</v>
      </c>
      <c r="D278" s="24" t="s">
        <v>696</v>
      </c>
      <c r="E278" s="24" t="s">
        <v>512</v>
      </c>
      <c r="F278" s="24">
        <v>1977</v>
      </c>
      <c r="G278" s="7">
        <v>17.690000000000001</v>
      </c>
      <c r="H278" s="7" t="s">
        <v>38</v>
      </c>
      <c r="I278" s="7" t="s">
        <v>38</v>
      </c>
    </row>
    <row r="279" spans="1:9" x14ac:dyDescent="0.35">
      <c r="A279" s="1" t="s">
        <v>32</v>
      </c>
      <c r="B279" s="1" t="s">
        <v>33</v>
      </c>
      <c r="C279" s="7">
        <v>1992</v>
      </c>
      <c r="D279" s="24" t="s">
        <v>696</v>
      </c>
      <c r="E279" s="24" t="s">
        <v>512</v>
      </c>
      <c r="F279" s="24">
        <v>1978</v>
      </c>
      <c r="G279" s="7">
        <v>17.239999999999998</v>
      </c>
      <c r="H279" s="7" t="s">
        <v>38</v>
      </c>
      <c r="I279" s="7" t="s">
        <v>38</v>
      </c>
    </row>
    <row r="280" spans="1:9" x14ac:dyDescent="0.35">
      <c r="A280" s="1" t="s">
        <v>32</v>
      </c>
      <c r="B280" s="1" t="s">
        <v>33</v>
      </c>
      <c r="C280" s="7">
        <v>1992</v>
      </c>
      <c r="D280" s="24" t="s">
        <v>696</v>
      </c>
      <c r="E280" s="24" t="s">
        <v>512</v>
      </c>
      <c r="F280" s="24">
        <v>1979</v>
      </c>
      <c r="G280" s="7">
        <v>15.24</v>
      </c>
      <c r="H280" s="7" t="s">
        <v>38</v>
      </c>
      <c r="I280" s="7" t="s">
        <v>38</v>
      </c>
    </row>
    <row r="281" spans="1:9" x14ac:dyDescent="0.35">
      <c r="A281" s="1" t="s">
        <v>32</v>
      </c>
      <c r="B281" s="1" t="s">
        <v>33</v>
      </c>
      <c r="C281" s="7">
        <v>1992</v>
      </c>
      <c r="D281" s="24" t="s">
        <v>696</v>
      </c>
      <c r="E281" s="24" t="s">
        <v>512</v>
      </c>
      <c r="F281" s="24">
        <v>1980</v>
      </c>
      <c r="G281" s="7">
        <v>14.78</v>
      </c>
      <c r="H281" s="7" t="s">
        <v>38</v>
      </c>
      <c r="I281" s="7" t="s">
        <v>38</v>
      </c>
    </row>
    <row r="282" spans="1:9" x14ac:dyDescent="0.35">
      <c r="A282" s="1" t="s">
        <v>32</v>
      </c>
      <c r="B282" s="1" t="s">
        <v>33</v>
      </c>
      <c r="C282" s="7">
        <v>1992</v>
      </c>
      <c r="D282" s="24" t="s">
        <v>696</v>
      </c>
      <c r="E282" s="24" t="s">
        <v>512</v>
      </c>
      <c r="F282" s="24">
        <v>1981</v>
      </c>
      <c r="G282" s="7">
        <v>14.73</v>
      </c>
      <c r="H282" s="7" t="s">
        <v>38</v>
      </c>
      <c r="I282" s="7" t="s">
        <v>38</v>
      </c>
    </row>
    <row r="283" spans="1:9" x14ac:dyDescent="0.35">
      <c r="A283" s="1" t="s">
        <v>32</v>
      </c>
      <c r="B283" s="1" t="s">
        <v>33</v>
      </c>
      <c r="C283" s="7">
        <v>1992</v>
      </c>
      <c r="D283" s="24" t="s">
        <v>696</v>
      </c>
      <c r="E283" s="24" t="s">
        <v>512</v>
      </c>
      <c r="F283" s="24">
        <v>1982</v>
      </c>
      <c r="G283" s="7">
        <v>13.5</v>
      </c>
      <c r="H283" s="7" t="s">
        <v>38</v>
      </c>
      <c r="I283" s="7" t="s">
        <v>38</v>
      </c>
    </row>
    <row r="284" spans="1:9" x14ac:dyDescent="0.35">
      <c r="A284" s="1" t="s">
        <v>32</v>
      </c>
      <c r="B284" s="1" t="s">
        <v>33</v>
      </c>
      <c r="C284" s="7">
        <v>1992</v>
      </c>
      <c r="D284" s="24" t="s">
        <v>696</v>
      </c>
      <c r="E284" s="24" t="s">
        <v>512</v>
      </c>
      <c r="F284" s="24">
        <v>1983</v>
      </c>
      <c r="G284" s="7">
        <v>13.39</v>
      </c>
      <c r="H284" s="7" t="s">
        <v>38</v>
      </c>
      <c r="I284" s="7" t="s">
        <v>38</v>
      </c>
    </row>
    <row r="285" spans="1:9" x14ac:dyDescent="0.35">
      <c r="A285" s="1" t="s">
        <v>32</v>
      </c>
      <c r="B285" s="1" t="s">
        <v>33</v>
      </c>
      <c r="C285" s="7">
        <v>1992</v>
      </c>
      <c r="D285" s="24" t="s">
        <v>696</v>
      </c>
      <c r="E285" s="24" t="s">
        <v>512</v>
      </c>
      <c r="F285" s="24">
        <v>1984</v>
      </c>
      <c r="G285" s="7">
        <v>13.67</v>
      </c>
      <c r="H285" s="7" t="s">
        <v>38</v>
      </c>
      <c r="I285" s="7" t="s">
        <v>38</v>
      </c>
    </row>
    <row r="286" spans="1:9" x14ac:dyDescent="0.35">
      <c r="A286" s="1" t="s">
        <v>32</v>
      </c>
      <c r="B286" s="1" t="s">
        <v>33</v>
      </c>
      <c r="C286" s="7">
        <v>1992</v>
      </c>
      <c r="D286" s="24" t="s">
        <v>696</v>
      </c>
      <c r="E286" s="24" t="s">
        <v>512</v>
      </c>
      <c r="F286" s="24">
        <v>1985</v>
      </c>
      <c r="G286" s="7">
        <v>12.86</v>
      </c>
      <c r="H286" s="7" t="s">
        <v>38</v>
      </c>
      <c r="I286" s="7" t="s">
        <v>38</v>
      </c>
    </row>
    <row r="287" spans="1:9" x14ac:dyDescent="0.35">
      <c r="A287" s="1" t="s">
        <v>32</v>
      </c>
      <c r="B287" s="1" t="s">
        <v>33</v>
      </c>
      <c r="C287" s="7">
        <v>1992</v>
      </c>
      <c r="D287" s="24" t="s">
        <v>696</v>
      </c>
      <c r="E287" s="24" t="s">
        <v>512</v>
      </c>
      <c r="F287" s="24">
        <v>1986</v>
      </c>
      <c r="G287" s="7">
        <v>12.71</v>
      </c>
      <c r="H287" s="7" t="s">
        <v>38</v>
      </c>
      <c r="I287" s="7" t="s">
        <v>38</v>
      </c>
    </row>
    <row r="288" spans="1:9" x14ac:dyDescent="0.35">
      <c r="A288" s="1" t="s">
        <v>32</v>
      </c>
      <c r="B288" s="1" t="s">
        <v>33</v>
      </c>
      <c r="C288" s="7">
        <v>1992</v>
      </c>
      <c r="D288" s="24" t="s">
        <v>696</v>
      </c>
      <c r="E288" s="24" t="s">
        <v>512</v>
      </c>
      <c r="F288" s="24">
        <v>1987</v>
      </c>
      <c r="G288" s="7">
        <v>11.92</v>
      </c>
      <c r="H288" s="7" t="s">
        <v>38</v>
      </c>
      <c r="I288" s="7" t="s">
        <v>38</v>
      </c>
    </row>
    <row r="289" spans="1:9" x14ac:dyDescent="0.35">
      <c r="A289" s="1" t="s">
        <v>32</v>
      </c>
      <c r="B289" s="1" t="s">
        <v>33</v>
      </c>
      <c r="C289" s="7">
        <v>1992</v>
      </c>
      <c r="D289" s="24" t="s">
        <v>696</v>
      </c>
      <c r="E289" s="24" t="s">
        <v>512</v>
      </c>
      <c r="F289" s="24">
        <v>1988</v>
      </c>
      <c r="G289" s="7">
        <v>12.04</v>
      </c>
      <c r="H289" s="7" t="s">
        <v>38</v>
      </c>
      <c r="I289" s="7" t="s">
        <v>38</v>
      </c>
    </row>
    <row r="290" spans="1:9" x14ac:dyDescent="0.35">
      <c r="A290" s="1" t="s">
        <v>32</v>
      </c>
      <c r="B290" s="1" t="s">
        <v>33</v>
      </c>
      <c r="C290" s="7">
        <v>1992</v>
      </c>
      <c r="D290" s="24" t="s">
        <v>696</v>
      </c>
      <c r="E290" s="24" t="s">
        <v>512</v>
      </c>
      <c r="F290" s="24">
        <v>1989</v>
      </c>
      <c r="G290" s="7">
        <v>12.08</v>
      </c>
      <c r="H290" s="7" t="s">
        <v>38</v>
      </c>
      <c r="I290" s="7" t="s">
        <v>38</v>
      </c>
    </row>
    <row r="291" spans="1:9" x14ac:dyDescent="0.35">
      <c r="A291" s="1" t="s">
        <v>32</v>
      </c>
      <c r="B291" s="1" t="s">
        <v>33</v>
      </c>
      <c r="C291" s="7">
        <v>1992</v>
      </c>
      <c r="D291" s="24" t="s">
        <v>696</v>
      </c>
      <c r="E291" s="24" t="s">
        <v>512</v>
      </c>
      <c r="F291" s="24">
        <v>1990</v>
      </c>
      <c r="G291" s="7">
        <v>11.06</v>
      </c>
      <c r="H291" s="7" t="s">
        <v>38</v>
      </c>
      <c r="I291" s="7" t="s">
        <v>38</v>
      </c>
    </row>
    <row r="292" spans="1:9" x14ac:dyDescent="0.35">
      <c r="A292" s="1" t="s">
        <v>32</v>
      </c>
      <c r="B292" s="1" t="s">
        <v>33</v>
      </c>
      <c r="C292" s="7">
        <v>1992</v>
      </c>
      <c r="D292" s="24" t="s">
        <v>696</v>
      </c>
      <c r="E292" s="24" t="s">
        <v>689</v>
      </c>
      <c r="F292" s="24">
        <v>1995</v>
      </c>
      <c r="G292" s="7">
        <v>12.2</v>
      </c>
      <c r="H292" s="7" t="s">
        <v>38</v>
      </c>
      <c r="I292" s="7" t="s">
        <v>38</v>
      </c>
    </row>
    <row r="293" spans="1:9" x14ac:dyDescent="0.35">
      <c r="A293" s="1" t="s">
        <v>32</v>
      </c>
      <c r="B293" s="1" t="s">
        <v>33</v>
      </c>
      <c r="C293" s="7">
        <v>1992</v>
      </c>
      <c r="D293" s="24" t="s">
        <v>696</v>
      </c>
      <c r="E293" s="24" t="s">
        <v>512</v>
      </c>
      <c r="F293" s="24">
        <v>2000</v>
      </c>
      <c r="G293" s="7">
        <v>12.1</v>
      </c>
      <c r="H293" s="7" t="s">
        <v>38</v>
      </c>
      <c r="I293" s="7" t="s">
        <v>38</v>
      </c>
    </row>
    <row r="294" spans="1:9" x14ac:dyDescent="0.35">
      <c r="A294" s="1" t="s">
        <v>32</v>
      </c>
      <c r="B294" s="1" t="s">
        <v>33</v>
      </c>
      <c r="C294" s="7">
        <v>1992</v>
      </c>
      <c r="D294" s="24" t="s">
        <v>696</v>
      </c>
      <c r="E294" s="24" t="s">
        <v>689</v>
      </c>
      <c r="F294" s="24">
        <v>2005</v>
      </c>
      <c r="G294" s="7">
        <v>11.9</v>
      </c>
      <c r="H294" s="7" t="s">
        <v>38</v>
      </c>
      <c r="I294" s="7" t="s">
        <v>38</v>
      </c>
    </row>
    <row r="295" spans="1:9" x14ac:dyDescent="0.35">
      <c r="A295" s="1" t="s">
        <v>32</v>
      </c>
      <c r="B295" s="1" t="s">
        <v>33</v>
      </c>
      <c r="C295" s="7">
        <v>1992</v>
      </c>
      <c r="D295" s="24" t="s">
        <v>696</v>
      </c>
      <c r="E295" s="24" t="s">
        <v>689</v>
      </c>
      <c r="F295" s="24">
        <v>2010</v>
      </c>
      <c r="G295" s="7">
        <v>12</v>
      </c>
      <c r="H295" s="7" t="s">
        <v>38</v>
      </c>
      <c r="I295" s="7" t="s">
        <v>38</v>
      </c>
    </row>
    <row r="296" spans="1:9" x14ac:dyDescent="0.35">
      <c r="A296" s="1" t="s">
        <v>32</v>
      </c>
      <c r="B296" s="1" t="s">
        <v>33</v>
      </c>
      <c r="C296" s="7">
        <v>1992</v>
      </c>
      <c r="D296" s="24" t="s">
        <v>696</v>
      </c>
      <c r="E296" s="24" t="s">
        <v>689</v>
      </c>
      <c r="F296" s="24">
        <v>2015</v>
      </c>
      <c r="G296" s="7">
        <v>12</v>
      </c>
      <c r="H296" s="7" t="s">
        <v>38</v>
      </c>
      <c r="I296" s="7" t="s">
        <v>38</v>
      </c>
    </row>
    <row r="297" spans="1:9" x14ac:dyDescent="0.35">
      <c r="A297" s="1" t="s">
        <v>32</v>
      </c>
      <c r="B297" s="1" t="s">
        <v>33</v>
      </c>
      <c r="C297" s="7">
        <v>1992</v>
      </c>
      <c r="D297" s="24" t="s">
        <v>696</v>
      </c>
      <c r="E297" s="24" t="s">
        <v>689</v>
      </c>
      <c r="F297" s="24">
        <v>2020</v>
      </c>
      <c r="G297" s="7">
        <v>12.1</v>
      </c>
      <c r="H297" s="7" t="s">
        <v>38</v>
      </c>
      <c r="I297" s="7" t="s">
        <v>38</v>
      </c>
    </row>
    <row r="298" spans="1:9" x14ac:dyDescent="0.35">
      <c r="A298" s="1" t="s">
        <v>32</v>
      </c>
      <c r="B298" s="1" t="s">
        <v>33</v>
      </c>
      <c r="C298" s="7">
        <v>1992</v>
      </c>
      <c r="D298" s="24" t="s">
        <v>697</v>
      </c>
      <c r="E298" s="24" t="s">
        <v>512</v>
      </c>
      <c r="F298" s="24">
        <v>1960</v>
      </c>
      <c r="G298" s="7" t="s">
        <v>38</v>
      </c>
      <c r="H298" s="7" t="s">
        <v>38</v>
      </c>
      <c r="I298" s="7" t="s">
        <v>38</v>
      </c>
    </row>
    <row r="299" spans="1:9" x14ac:dyDescent="0.35">
      <c r="A299" s="1" t="s">
        <v>32</v>
      </c>
      <c r="B299" s="1" t="s">
        <v>33</v>
      </c>
      <c r="C299" s="7">
        <v>1992</v>
      </c>
      <c r="D299" s="24" t="s">
        <v>697</v>
      </c>
      <c r="E299" s="24" t="s">
        <v>512</v>
      </c>
      <c r="F299" s="24">
        <v>1961</v>
      </c>
      <c r="G299" s="7" t="s">
        <v>38</v>
      </c>
      <c r="H299" s="7" t="s">
        <v>38</v>
      </c>
      <c r="I299" s="7" t="s">
        <v>38</v>
      </c>
    </row>
    <row r="300" spans="1:9" x14ac:dyDescent="0.35">
      <c r="A300" s="1" t="s">
        <v>32</v>
      </c>
      <c r="B300" s="1" t="s">
        <v>33</v>
      </c>
      <c r="C300" s="7">
        <v>1992</v>
      </c>
      <c r="D300" s="24" t="s">
        <v>697</v>
      </c>
      <c r="E300" s="24" t="s">
        <v>512</v>
      </c>
      <c r="F300" s="24">
        <v>1962</v>
      </c>
      <c r="G300" s="7">
        <v>1.36</v>
      </c>
      <c r="H300" s="7" t="s">
        <v>38</v>
      </c>
      <c r="I300" s="7" t="s">
        <v>38</v>
      </c>
    </row>
    <row r="301" spans="1:9" x14ac:dyDescent="0.35">
      <c r="A301" s="1" t="s">
        <v>32</v>
      </c>
      <c r="B301" s="1" t="s">
        <v>33</v>
      </c>
      <c r="C301" s="7">
        <v>1992</v>
      </c>
      <c r="D301" s="24" t="s">
        <v>697</v>
      </c>
      <c r="E301" s="24" t="s">
        <v>512</v>
      </c>
      <c r="F301" s="24">
        <v>1963</v>
      </c>
      <c r="G301" s="7">
        <v>1.24</v>
      </c>
      <c r="H301" s="7" t="s">
        <v>38</v>
      </c>
      <c r="I301" s="7" t="s">
        <v>38</v>
      </c>
    </row>
    <row r="302" spans="1:9" x14ac:dyDescent="0.35">
      <c r="A302" s="1" t="s">
        <v>32</v>
      </c>
      <c r="B302" s="1" t="s">
        <v>33</v>
      </c>
      <c r="C302" s="7">
        <v>1992</v>
      </c>
      <c r="D302" s="24" t="s">
        <v>697</v>
      </c>
      <c r="E302" s="24" t="s">
        <v>512</v>
      </c>
      <c r="F302" s="24">
        <v>1964</v>
      </c>
      <c r="G302" s="7">
        <v>1.28</v>
      </c>
      <c r="H302" s="7" t="s">
        <v>38</v>
      </c>
      <c r="I302" s="7" t="s">
        <v>38</v>
      </c>
    </row>
    <row r="303" spans="1:9" x14ac:dyDescent="0.35">
      <c r="A303" s="1" t="s">
        <v>32</v>
      </c>
      <c r="B303" s="1" t="s">
        <v>33</v>
      </c>
      <c r="C303" s="7">
        <v>1992</v>
      </c>
      <c r="D303" s="24" t="s">
        <v>697</v>
      </c>
      <c r="E303" s="24" t="s">
        <v>512</v>
      </c>
      <c r="F303" s="24">
        <v>1965</v>
      </c>
      <c r="G303" s="7">
        <v>1.68</v>
      </c>
      <c r="H303" s="7" t="s">
        <v>38</v>
      </c>
      <c r="I303" s="7" t="s">
        <v>38</v>
      </c>
    </row>
    <row r="304" spans="1:9" x14ac:dyDescent="0.35">
      <c r="A304" s="1" t="s">
        <v>32</v>
      </c>
      <c r="B304" s="1" t="s">
        <v>33</v>
      </c>
      <c r="C304" s="7">
        <v>1992</v>
      </c>
      <c r="D304" s="24" t="s">
        <v>697</v>
      </c>
      <c r="E304" s="24" t="s">
        <v>512</v>
      </c>
      <c r="F304" s="24">
        <v>1966</v>
      </c>
      <c r="G304" s="7">
        <v>1.32</v>
      </c>
      <c r="H304" s="7" t="s">
        <v>38</v>
      </c>
      <c r="I304" s="7" t="s">
        <v>38</v>
      </c>
    </row>
    <row r="305" spans="1:9" x14ac:dyDescent="0.35">
      <c r="A305" s="1" t="s">
        <v>32</v>
      </c>
      <c r="B305" s="1" t="s">
        <v>33</v>
      </c>
      <c r="C305" s="7">
        <v>1992</v>
      </c>
      <c r="D305" s="24" t="s">
        <v>697</v>
      </c>
      <c r="E305" s="24" t="s">
        <v>512</v>
      </c>
      <c r="F305" s="24">
        <v>1967</v>
      </c>
      <c r="G305" s="7">
        <v>1.34</v>
      </c>
      <c r="H305" s="7" t="s">
        <v>38</v>
      </c>
      <c r="I305" s="7" t="s">
        <v>38</v>
      </c>
    </row>
    <row r="306" spans="1:9" x14ac:dyDescent="0.35">
      <c r="A306" s="1" t="s">
        <v>32</v>
      </c>
      <c r="B306" s="1" t="s">
        <v>33</v>
      </c>
      <c r="C306" s="7">
        <v>1992</v>
      </c>
      <c r="D306" s="24" t="s">
        <v>697</v>
      </c>
      <c r="E306" s="24" t="s">
        <v>512</v>
      </c>
      <c r="F306" s="24">
        <v>1968</v>
      </c>
      <c r="G306" s="7">
        <v>1.46</v>
      </c>
      <c r="H306" s="7" t="s">
        <v>38</v>
      </c>
      <c r="I306" s="7" t="s">
        <v>38</v>
      </c>
    </row>
    <row r="307" spans="1:9" x14ac:dyDescent="0.35">
      <c r="A307" s="1" t="s">
        <v>32</v>
      </c>
      <c r="B307" s="1" t="s">
        <v>33</v>
      </c>
      <c r="C307" s="7">
        <v>1992</v>
      </c>
      <c r="D307" s="24" t="s">
        <v>697</v>
      </c>
      <c r="E307" s="24" t="s">
        <v>512</v>
      </c>
      <c r="F307" s="24">
        <v>1969</v>
      </c>
      <c r="G307" s="7">
        <v>1.27</v>
      </c>
      <c r="H307" s="7" t="s">
        <v>38</v>
      </c>
      <c r="I307" s="7" t="s">
        <v>38</v>
      </c>
    </row>
    <row r="308" spans="1:9" x14ac:dyDescent="0.35">
      <c r="A308" s="1" t="s">
        <v>32</v>
      </c>
      <c r="B308" s="1" t="s">
        <v>33</v>
      </c>
      <c r="C308" s="7">
        <v>1992</v>
      </c>
      <c r="D308" s="24" t="s">
        <v>697</v>
      </c>
      <c r="E308" s="24" t="s">
        <v>512</v>
      </c>
      <c r="F308" s="24">
        <v>1970</v>
      </c>
      <c r="G308" s="7">
        <v>1.51</v>
      </c>
      <c r="H308" s="7" t="s">
        <v>38</v>
      </c>
      <c r="I308" s="7" t="s">
        <v>38</v>
      </c>
    </row>
    <row r="309" spans="1:9" x14ac:dyDescent="0.35">
      <c r="A309" s="1" t="s">
        <v>32</v>
      </c>
      <c r="B309" s="1" t="s">
        <v>33</v>
      </c>
      <c r="C309" s="7">
        <v>1992</v>
      </c>
      <c r="D309" s="24" t="s">
        <v>697</v>
      </c>
      <c r="E309" s="24" t="s">
        <v>512</v>
      </c>
      <c r="F309" s="24">
        <v>1971</v>
      </c>
      <c r="G309" s="7">
        <v>1.45</v>
      </c>
      <c r="H309" s="7" t="s">
        <v>38</v>
      </c>
      <c r="I309" s="7" t="s">
        <v>38</v>
      </c>
    </row>
    <row r="310" spans="1:9" x14ac:dyDescent="0.35">
      <c r="A310" s="1" t="s">
        <v>32</v>
      </c>
      <c r="B310" s="1" t="s">
        <v>33</v>
      </c>
      <c r="C310" s="7">
        <v>1992</v>
      </c>
      <c r="D310" s="24" t="s">
        <v>697</v>
      </c>
      <c r="E310" s="24" t="s">
        <v>512</v>
      </c>
      <c r="F310" s="24">
        <v>1972</v>
      </c>
      <c r="G310" s="7">
        <v>1.28</v>
      </c>
      <c r="H310" s="7" t="s">
        <v>38</v>
      </c>
      <c r="I310" s="7" t="s">
        <v>38</v>
      </c>
    </row>
    <row r="311" spans="1:9" x14ac:dyDescent="0.35">
      <c r="A311" s="1" t="s">
        <v>32</v>
      </c>
      <c r="B311" s="1" t="s">
        <v>33</v>
      </c>
      <c r="C311" s="7">
        <v>1992</v>
      </c>
      <c r="D311" s="24" t="s">
        <v>697</v>
      </c>
      <c r="E311" s="24" t="s">
        <v>512</v>
      </c>
      <c r="F311" s="24">
        <v>1973</v>
      </c>
      <c r="G311" s="7">
        <v>1.21</v>
      </c>
      <c r="H311" s="7" t="s">
        <v>38</v>
      </c>
      <c r="I311" s="7" t="s">
        <v>38</v>
      </c>
    </row>
    <row r="312" spans="1:9" x14ac:dyDescent="0.35">
      <c r="A312" s="1" t="s">
        <v>32</v>
      </c>
      <c r="B312" s="1" t="s">
        <v>33</v>
      </c>
      <c r="C312" s="7">
        <v>1992</v>
      </c>
      <c r="D312" s="24" t="s">
        <v>697</v>
      </c>
      <c r="E312" s="24" t="s">
        <v>512</v>
      </c>
      <c r="F312" s="24">
        <v>1974</v>
      </c>
      <c r="G312" s="7">
        <v>1.18</v>
      </c>
      <c r="H312" s="7" t="s">
        <v>38</v>
      </c>
      <c r="I312" s="7" t="s">
        <v>38</v>
      </c>
    </row>
    <row r="313" spans="1:9" x14ac:dyDescent="0.35">
      <c r="A313" s="1" t="s">
        <v>32</v>
      </c>
      <c r="B313" s="1" t="s">
        <v>33</v>
      </c>
      <c r="C313" s="7">
        <v>1992</v>
      </c>
      <c r="D313" s="24" t="s">
        <v>697</v>
      </c>
      <c r="E313" s="24" t="s">
        <v>512</v>
      </c>
      <c r="F313" s="24">
        <v>1975</v>
      </c>
      <c r="G313" s="7">
        <v>1.23</v>
      </c>
      <c r="H313" s="7" t="s">
        <v>38</v>
      </c>
      <c r="I313" s="7" t="s">
        <v>38</v>
      </c>
    </row>
    <row r="314" spans="1:9" x14ac:dyDescent="0.35">
      <c r="A314" s="1" t="s">
        <v>32</v>
      </c>
      <c r="B314" s="1" t="s">
        <v>33</v>
      </c>
      <c r="C314" s="7">
        <v>1992</v>
      </c>
      <c r="D314" s="24" t="s">
        <v>697</v>
      </c>
      <c r="E314" s="24" t="s">
        <v>512</v>
      </c>
      <c r="F314" s="24">
        <v>1976</v>
      </c>
      <c r="G314" s="7">
        <v>1.27</v>
      </c>
      <c r="H314" s="7" t="s">
        <v>38</v>
      </c>
      <c r="I314" s="7" t="s">
        <v>38</v>
      </c>
    </row>
    <row r="315" spans="1:9" x14ac:dyDescent="0.35">
      <c r="A315" s="1" t="s">
        <v>32</v>
      </c>
      <c r="B315" s="1" t="s">
        <v>33</v>
      </c>
      <c r="C315" s="7">
        <v>1992</v>
      </c>
      <c r="D315" s="24" t="s">
        <v>697</v>
      </c>
      <c r="E315" s="24" t="s">
        <v>512</v>
      </c>
      <c r="F315" s="24">
        <v>1977</v>
      </c>
      <c r="G315" s="7">
        <v>1.42</v>
      </c>
      <c r="H315" s="7" t="s">
        <v>38</v>
      </c>
      <c r="I315" s="7" t="s">
        <v>38</v>
      </c>
    </row>
    <row r="316" spans="1:9" x14ac:dyDescent="0.35">
      <c r="A316" s="1" t="s">
        <v>32</v>
      </c>
      <c r="B316" s="1" t="s">
        <v>33</v>
      </c>
      <c r="C316" s="7">
        <v>1992</v>
      </c>
      <c r="D316" s="24" t="s">
        <v>697</v>
      </c>
      <c r="E316" s="24" t="s">
        <v>512</v>
      </c>
      <c r="F316" s="24">
        <v>1978</v>
      </c>
      <c r="G316" s="7">
        <v>1.36</v>
      </c>
      <c r="H316" s="7" t="s">
        <v>38</v>
      </c>
      <c r="I316" s="7" t="s">
        <v>38</v>
      </c>
    </row>
    <row r="317" spans="1:9" x14ac:dyDescent="0.35">
      <c r="A317" s="1" t="s">
        <v>32</v>
      </c>
      <c r="B317" s="1" t="s">
        <v>33</v>
      </c>
      <c r="C317" s="7">
        <v>1992</v>
      </c>
      <c r="D317" s="24" t="s">
        <v>697</v>
      </c>
      <c r="E317" s="24" t="s">
        <v>512</v>
      </c>
      <c r="F317" s="24">
        <v>1979</v>
      </c>
      <c r="G317" s="7">
        <v>1.27</v>
      </c>
      <c r="H317" s="7" t="s">
        <v>38</v>
      </c>
      <c r="I317" s="7" t="s">
        <v>38</v>
      </c>
    </row>
    <row r="318" spans="1:9" x14ac:dyDescent="0.35">
      <c r="A318" s="1" t="s">
        <v>32</v>
      </c>
      <c r="B318" s="1" t="s">
        <v>33</v>
      </c>
      <c r="C318" s="7">
        <v>1992</v>
      </c>
      <c r="D318" s="24" t="s">
        <v>697</v>
      </c>
      <c r="E318" s="24" t="s">
        <v>512</v>
      </c>
      <c r="F318" s="24">
        <v>1980</v>
      </c>
      <c r="G318" s="7">
        <v>1.29</v>
      </c>
      <c r="H318" s="7" t="s">
        <v>38</v>
      </c>
      <c r="I318" s="7" t="s">
        <v>38</v>
      </c>
    </row>
    <row r="319" spans="1:9" x14ac:dyDescent="0.35">
      <c r="A319" s="1" t="s">
        <v>32</v>
      </c>
      <c r="B319" s="1" t="s">
        <v>33</v>
      </c>
      <c r="C319" s="7">
        <v>1992</v>
      </c>
      <c r="D319" s="24" t="s">
        <v>697</v>
      </c>
      <c r="E319" s="24" t="s">
        <v>512</v>
      </c>
      <c r="F319" s="24">
        <v>1981</v>
      </c>
      <c r="G319" s="7">
        <v>1.3</v>
      </c>
      <c r="H319" s="7" t="s">
        <v>38</v>
      </c>
      <c r="I319" s="7" t="s">
        <v>38</v>
      </c>
    </row>
    <row r="320" spans="1:9" x14ac:dyDescent="0.35">
      <c r="A320" s="1" t="s">
        <v>32</v>
      </c>
      <c r="B320" s="1" t="s">
        <v>33</v>
      </c>
      <c r="C320" s="7">
        <v>1992</v>
      </c>
      <c r="D320" s="24" t="s">
        <v>697</v>
      </c>
      <c r="E320" s="24" t="s">
        <v>512</v>
      </c>
      <c r="F320" s="24">
        <v>1982</v>
      </c>
      <c r="G320" s="7">
        <v>1.29</v>
      </c>
      <c r="H320" s="7" t="s">
        <v>38</v>
      </c>
      <c r="I320" s="7" t="s">
        <v>38</v>
      </c>
    </row>
    <row r="321" spans="1:9" x14ac:dyDescent="0.35">
      <c r="A321" s="1" t="s">
        <v>32</v>
      </c>
      <c r="B321" s="1" t="s">
        <v>33</v>
      </c>
      <c r="C321" s="7">
        <v>1992</v>
      </c>
      <c r="D321" s="24" t="s">
        <v>697</v>
      </c>
      <c r="E321" s="24" t="s">
        <v>512</v>
      </c>
      <c r="F321" s="24">
        <v>1983</v>
      </c>
      <c r="G321" s="7">
        <v>1.38</v>
      </c>
      <c r="H321" s="7" t="s">
        <v>38</v>
      </c>
      <c r="I321" s="7" t="s">
        <v>38</v>
      </c>
    </row>
    <row r="322" spans="1:9" x14ac:dyDescent="0.35">
      <c r="A322" s="1" t="s">
        <v>32</v>
      </c>
      <c r="B322" s="1" t="s">
        <v>33</v>
      </c>
      <c r="C322" s="7">
        <v>1992</v>
      </c>
      <c r="D322" s="24" t="s">
        <v>697</v>
      </c>
      <c r="E322" s="24" t="s">
        <v>512</v>
      </c>
      <c r="F322" s="24">
        <v>1984</v>
      </c>
      <c r="G322" s="7">
        <v>1.37</v>
      </c>
      <c r="H322" s="7" t="s">
        <v>38</v>
      </c>
      <c r="I322" s="7" t="s">
        <v>38</v>
      </c>
    </row>
    <row r="323" spans="1:9" x14ac:dyDescent="0.35">
      <c r="A323" s="1" t="s">
        <v>32</v>
      </c>
      <c r="B323" s="1" t="s">
        <v>33</v>
      </c>
      <c r="C323" s="7">
        <v>1992</v>
      </c>
      <c r="D323" s="24" t="s">
        <v>697</v>
      </c>
      <c r="E323" s="24" t="s">
        <v>512</v>
      </c>
      <c r="F323" s="24">
        <v>1985</v>
      </c>
      <c r="G323" s="7">
        <v>1.43</v>
      </c>
      <c r="H323" s="7" t="s">
        <v>38</v>
      </c>
      <c r="I323" s="7" t="s">
        <v>38</v>
      </c>
    </row>
    <row r="324" spans="1:9" x14ac:dyDescent="0.35">
      <c r="A324" s="1" t="s">
        <v>32</v>
      </c>
      <c r="B324" s="1" t="s">
        <v>33</v>
      </c>
      <c r="C324" s="7">
        <v>1992</v>
      </c>
      <c r="D324" s="24" t="s">
        <v>697</v>
      </c>
      <c r="E324" s="24" t="s">
        <v>512</v>
      </c>
      <c r="F324" s="24">
        <v>1986</v>
      </c>
      <c r="G324" s="7">
        <v>1.58</v>
      </c>
      <c r="H324" s="7" t="s">
        <v>38</v>
      </c>
      <c r="I324" s="7" t="s">
        <v>38</v>
      </c>
    </row>
    <row r="325" spans="1:9" x14ac:dyDescent="0.35">
      <c r="A325" s="1" t="s">
        <v>32</v>
      </c>
      <c r="B325" s="1" t="s">
        <v>33</v>
      </c>
      <c r="C325" s="7">
        <v>1992</v>
      </c>
      <c r="D325" s="24" t="s">
        <v>697</v>
      </c>
      <c r="E325" s="24" t="s">
        <v>512</v>
      </c>
      <c r="F325" s="24">
        <v>1987</v>
      </c>
      <c r="G325" s="7">
        <v>1.49</v>
      </c>
      <c r="H325" s="7" t="s">
        <v>38</v>
      </c>
      <c r="I325" s="7" t="s">
        <v>38</v>
      </c>
    </row>
    <row r="326" spans="1:9" x14ac:dyDescent="0.35">
      <c r="A326" s="1" t="s">
        <v>32</v>
      </c>
      <c r="B326" s="1" t="s">
        <v>33</v>
      </c>
      <c r="C326" s="7">
        <v>1992</v>
      </c>
      <c r="D326" s="24" t="s">
        <v>697</v>
      </c>
      <c r="E326" s="24" t="s">
        <v>512</v>
      </c>
      <c r="F326" s="24">
        <v>1988</v>
      </c>
      <c r="G326" s="7">
        <v>1.42</v>
      </c>
      <c r="H326" s="7" t="s">
        <v>38</v>
      </c>
      <c r="I326" s="7" t="s">
        <v>38</v>
      </c>
    </row>
    <row r="327" spans="1:9" x14ac:dyDescent="0.35">
      <c r="A327" s="1" t="s">
        <v>32</v>
      </c>
      <c r="B327" s="1" t="s">
        <v>33</v>
      </c>
      <c r="C327" s="7">
        <v>1992</v>
      </c>
      <c r="D327" s="24" t="s">
        <v>697</v>
      </c>
      <c r="E327" s="24" t="s">
        <v>512</v>
      </c>
      <c r="F327" s="24">
        <v>1989</v>
      </c>
      <c r="G327" s="7">
        <v>1.46</v>
      </c>
      <c r="H327" s="7" t="s">
        <v>38</v>
      </c>
      <c r="I327" s="7" t="s">
        <v>38</v>
      </c>
    </row>
    <row r="328" spans="1:9" x14ac:dyDescent="0.35">
      <c r="A328" s="1" t="s">
        <v>32</v>
      </c>
      <c r="B328" s="1" t="s">
        <v>33</v>
      </c>
      <c r="C328" s="7">
        <v>1992</v>
      </c>
      <c r="D328" s="24" t="s">
        <v>697</v>
      </c>
      <c r="E328" s="24" t="s">
        <v>512</v>
      </c>
      <c r="F328" s="24">
        <v>1990</v>
      </c>
      <c r="G328" s="7">
        <v>1.3</v>
      </c>
      <c r="H328" s="7" t="s">
        <v>38</v>
      </c>
      <c r="I328" s="7" t="s">
        <v>38</v>
      </c>
    </row>
    <row r="329" spans="1:9" x14ac:dyDescent="0.35">
      <c r="A329" s="1" t="s">
        <v>32</v>
      </c>
      <c r="B329" s="1" t="s">
        <v>33</v>
      </c>
      <c r="C329" s="7">
        <v>1992</v>
      </c>
      <c r="D329" s="24" t="s">
        <v>697</v>
      </c>
      <c r="E329" s="24" t="s">
        <v>689</v>
      </c>
      <c r="F329" s="24">
        <v>1995</v>
      </c>
      <c r="G329" s="7">
        <v>1.51</v>
      </c>
      <c r="H329" s="7" t="s">
        <v>38</v>
      </c>
      <c r="I329" s="7" t="s">
        <v>38</v>
      </c>
    </row>
    <row r="330" spans="1:9" x14ac:dyDescent="0.35">
      <c r="A330" s="1" t="s">
        <v>32</v>
      </c>
      <c r="B330" s="1" t="s">
        <v>33</v>
      </c>
      <c r="C330" s="7">
        <v>1992</v>
      </c>
      <c r="D330" s="24" t="s">
        <v>697</v>
      </c>
      <c r="E330" s="24" t="s">
        <v>512</v>
      </c>
      <c r="F330" s="24">
        <v>2000</v>
      </c>
      <c r="G330" s="7">
        <v>1.5</v>
      </c>
      <c r="H330" s="7" t="s">
        <v>38</v>
      </c>
      <c r="I330" s="7" t="s">
        <v>38</v>
      </c>
    </row>
    <row r="331" spans="1:9" x14ac:dyDescent="0.35">
      <c r="A331" s="1" t="s">
        <v>32</v>
      </c>
      <c r="B331" s="1" t="s">
        <v>33</v>
      </c>
      <c r="C331" s="7">
        <v>1992</v>
      </c>
      <c r="D331" s="24" t="s">
        <v>697</v>
      </c>
      <c r="E331" s="24" t="s">
        <v>689</v>
      </c>
      <c r="F331" s="24">
        <v>2005</v>
      </c>
      <c r="G331" s="7">
        <v>1.49</v>
      </c>
      <c r="H331" s="7" t="s">
        <v>38</v>
      </c>
      <c r="I331" s="7" t="s">
        <v>38</v>
      </c>
    </row>
    <row r="332" spans="1:9" x14ac:dyDescent="0.35">
      <c r="A332" s="1" t="s">
        <v>32</v>
      </c>
      <c r="B332" s="1" t="s">
        <v>33</v>
      </c>
      <c r="C332" s="7">
        <v>1992</v>
      </c>
      <c r="D332" s="24" t="s">
        <v>697</v>
      </c>
      <c r="E332" s="24" t="s">
        <v>689</v>
      </c>
      <c r="F332" s="24">
        <v>2010</v>
      </c>
      <c r="G332" s="7">
        <v>1.5</v>
      </c>
      <c r="H332" s="7" t="s">
        <v>38</v>
      </c>
      <c r="I332" s="7" t="s">
        <v>38</v>
      </c>
    </row>
    <row r="333" spans="1:9" x14ac:dyDescent="0.35">
      <c r="A333" s="1" t="s">
        <v>32</v>
      </c>
      <c r="B333" s="1" t="s">
        <v>33</v>
      </c>
      <c r="C333" s="7">
        <v>1992</v>
      </c>
      <c r="D333" s="24" t="s">
        <v>697</v>
      </c>
      <c r="E333" s="24" t="s">
        <v>689</v>
      </c>
      <c r="F333" s="24">
        <v>2015</v>
      </c>
      <c r="G333" s="7">
        <v>1.5</v>
      </c>
      <c r="H333" s="7" t="s">
        <v>38</v>
      </c>
      <c r="I333" s="7" t="s">
        <v>38</v>
      </c>
    </row>
    <row r="334" spans="1:9" x14ac:dyDescent="0.35">
      <c r="A334" s="1" t="s">
        <v>32</v>
      </c>
      <c r="B334" s="1" t="s">
        <v>33</v>
      </c>
      <c r="C334" s="7">
        <v>1992</v>
      </c>
      <c r="D334" s="24" t="s">
        <v>697</v>
      </c>
      <c r="E334" s="24" t="s">
        <v>689</v>
      </c>
      <c r="F334" s="24">
        <v>2020</v>
      </c>
      <c r="G334" s="7">
        <v>1.5</v>
      </c>
      <c r="H334" s="7" t="s">
        <v>38</v>
      </c>
      <c r="I334" s="7" t="s">
        <v>38</v>
      </c>
    </row>
    <row r="335" spans="1:9" x14ac:dyDescent="0.35">
      <c r="A335" s="1" t="s">
        <v>32</v>
      </c>
      <c r="B335" s="1" t="s">
        <v>33</v>
      </c>
      <c r="C335" s="7">
        <v>2017</v>
      </c>
      <c r="D335" s="24" t="s">
        <v>698</v>
      </c>
      <c r="E335" s="24" t="s">
        <v>512</v>
      </c>
      <c r="F335" s="24">
        <v>2012</v>
      </c>
      <c r="G335" s="25" t="s">
        <v>38</v>
      </c>
      <c r="H335" s="7">
        <f>36.5</f>
        <v>36.5</v>
      </c>
      <c r="I335" s="7">
        <v>290.64</v>
      </c>
    </row>
    <row r="336" spans="1:9" x14ac:dyDescent="0.35">
      <c r="A336" s="1" t="s">
        <v>32</v>
      </c>
      <c r="B336" s="1" t="s">
        <v>33</v>
      </c>
      <c r="C336" s="7">
        <v>2017</v>
      </c>
      <c r="D336" s="24" t="s">
        <v>698</v>
      </c>
      <c r="E336" s="24" t="s">
        <v>512</v>
      </c>
      <c r="F336" s="24">
        <v>2013</v>
      </c>
      <c r="G336" s="25" t="s">
        <v>38</v>
      </c>
      <c r="H336" s="7">
        <v>35.6</v>
      </c>
      <c r="I336" s="7">
        <v>284.31</v>
      </c>
    </row>
    <row r="337" spans="1:9" x14ac:dyDescent="0.35">
      <c r="A337" s="1" t="s">
        <v>32</v>
      </c>
      <c r="B337" s="1" t="s">
        <v>33</v>
      </c>
      <c r="C337" s="7">
        <v>2017</v>
      </c>
      <c r="D337" s="24" t="s">
        <v>698</v>
      </c>
      <c r="E337" s="24" t="s">
        <v>512</v>
      </c>
      <c r="F337" s="24">
        <v>2014</v>
      </c>
      <c r="G337" s="25" t="s">
        <v>38</v>
      </c>
      <c r="H337" s="7">
        <v>37.4</v>
      </c>
      <c r="I337" s="7">
        <v>328.23</v>
      </c>
    </row>
    <row r="338" spans="1:9" x14ac:dyDescent="0.35">
      <c r="A338" s="1" t="s">
        <v>32</v>
      </c>
      <c r="B338" s="1" t="s">
        <v>33</v>
      </c>
      <c r="C338" s="7">
        <v>2017</v>
      </c>
      <c r="D338" s="24" t="s">
        <v>698</v>
      </c>
      <c r="E338" s="24" t="s">
        <v>512</v>
      </c>
      <c r="F338" s="24">
        <v>2015</v>
      </c>
      <c r="G338" s="25" t="s">
        <v>38</v>
      </c>
      <c r="H338" s="7">
        <v>32.6</v>
      </c>
      <c r="I338" s="7">
        <v>305.8</v>
      </c>
    </row>
    <row r="339" spans="1:9" x14ac:dyDescent="0.35">
      <c r="A339" s="1" t="s">
        <v>32</v>
      </c>
      <c r="B339" s="1" t="s">
        <v>33</v>
      </c>
      <c r="C339" s="7">
        <v>2017</v>
      </c>
      <c r="D339" s="24" t="s">
        <v>698</v>
      </c>
      <c r="E339" s="24" t="s">
        <v>512</v>
      </c>
      <c r="F339" s="24">
        <v>2016</v>
      </c>
      <c r="G339" s="25" t="s">
        <v>38</v>
      </c>
      <c r="H339" s="7">
        <v>31</v>
      </c>
      <c r="I339" s="7">
        <v>355.72</v>
      </c>
    </row>
    <row r="340" spans="1:9" x14ac:dyDescent="0.35">
      <c r="A340" s="1" t="s">
        <v>32</v>
      </c>
      <c r="B340" s="1" t="s">
        <v>33</v>
      </c>
      <c r="C340" s="7">
        <v>2019</v>
      </c>
      <c r="D340" s="24" t="s">
        <v>698</v>
      </c>
      <c r="E340" s="24" t="s">
        <v>512</v>
      </c>
      <c r="F340" s="24">
        <v>2017</v>
      </c>
      <c r="G340" s="25" t="s">
        <v>38</v>
      </c>
      <c r="H340" s="7">
        <v>29.7</v>
      </c>
      <c r="I340" s="7">
        <v>348.75</v>
      </c>
    </row>
    <row r="341" spans="1:9" x14ac:dyDescent="0.35">
      <c r="A341" s="1" t="s">
        <v>32</v>
      </c>
      <c r="B341" s="1" t="s">
        <v>33</v>
      </c>
      <c r="C341" s="7">
        <v>2019</v>
      </c>
      <c r="D341" s="24" t="s">
        <v>698</v>
      </c>
      <c r="E341" s="24" t="s">
        <v>512</v>
      </c>
      <c r="F341" s="24">
        <v>2018</v>
      </c>
      <c r="G341" s="25" t="s">
        <v>38</v>
      </c>
      <c r="H341" s="7">
        <v>29.8</v>
      </c>
      <c r="I341" s="7">
        <v>382.1</v>
      </c>
    </row>
    <row r="342" spans="1:9" x14ac:dyDescent="0.35">
      <c r="A342" s="1" t="s">
        <v>32</v>
      </c>
      <c r="B342" s="1" t="s">
        <v>33</v>
      </c>
      <c r="C342" s="7">
        <v>2019</v>
      </c>
      <c r="D342" s="24" t="s">
        <v>699</v>
      </c>
      <c r="E342" s="24" t="s">
        <v>512</v>
      </c>
      <c r="F342" s="24">
        <v>2014</v>
      </c>
      <c r="G342" s="25">
        <f>H342/365</f>
        <v>0.18986301369863012</v>
      </c>
      <c r="H342" s="7">
        <v>69.3</v>
      </c>
      <c r="I342" s="7">
        <v>420.13</v>
      </c>
    </row>
    <row r="343" spans="1:9" x14ac:dyDescent="0.35">
      <c r="A343" s="1" t="s">
        <v>32</v>
      </c>
      <c r="B343" s="1" t="s">
        <v>33</v>
      </c>
      <c r="C343" s="7">
        <v>2019</v>
      </c>
      <c r="D343" s="24" t="s">
        <v>699</v>
      </c>
      <c r="E343" s="24" t="s">
        <v>512</v>
      </c>
      <c r="F343" s="24">
        <v>2015</v>
      </c>
      <c r="G343" s="25">
        <f t="shared" ref="G343:G346" si="0">H343/365</f>
        <v>0.16602739726027399</v>
      </c>
      <c r="H343" s="7">
        <v>60.6</v>
      </c>
      <c r="I343" s="7">
        <v>427.26</v>
      </c>
    </row>
    <row r="344" spans="1:9" x14ac:dyDescent="0.35">
      <c r="A344" s="1" t="s">
        <v>32</v>
      </c>
      <c r="B344" s="1" t="s">
        <v>33</v>
      </c>
      <c r="C344" s="7">
        <v>2019</v>
      </c>
      <c r="D344" s="24" t="s">
        <v>699</v>
      </c>
      <c r="E344" s="24" t="s">
        <v>512</v>
      </c>
      <c r="F344" s="24">
        <v>2016</v>
      </c>
      <c r="G344" s="25">
        <f t="shared" si="0"/>
        <v>0.17205479452054795</v>
      </c>
      <c r="H344" s="7">
        <v>62.8</v>
      </c>
      <c r="I344" s="7">
        <v>465.79</v>
      </c>
    </row>
    <row r="345" spans="1:9" x14ac:dyDescent="0.35">
      <c r="A345" s="1" t="s">
        <v>32</v>
      </c>
      <c r="B345" s="1" t="s">
        <v>33</v>
      </c>
      <c r="C345" s="7">
        <v>2019</v>
      </c>
      <c r="D345" s="24" t="s">
        <v>699</v>
      </c>
      <c r="E345" s="24" t="s">
        <v>512</v>
      </c>
      <c r="F345" s="24">
        <v>2017</v>
      </c>
      <c r="G345" s="25">
        <f t="shared" si="0"/>
        <v>0.16</v>
      </c>
      <c r="H345" s="7">
        <v>58.4</v>
      </c>
      <c r="I345" s="7">
        <v>452.25</v>
      </c>
    </row>
    <row r="346" spans="1:9" x14ac:dyDescent="0.35">
      <c r="A346" s="1" t="s">
        <v>32</v>
      </c>
      <c r="B346" s="1" t="s">
        <v>33</v>
      </c>
      <c r="C346" s="7">
        <v>2019</v>
      </c>
      <c r="D346" s="24" t="s">
        <v>699</v>
      </c>
      <c r="E346" s="24" t="s">
        <v>512</v>
      </c>
      <c r="F346" s="24">
        <v>2018</v>
      </c>
      <c r="G346" s="25">
        <f t="shared" si="0"/>
        <v>0.16767123287671234</v>
      </c>
      <c r="H346" s="7">
        <v>61.2</v>
      </c>
      <c r="I346" s="7">
        <v>501.93</v>
      </c>
    </row>
  </sheetData>
  <autoFilter ref="A1:G260" xr:uid="{00000000-0009-0000-0000-000016000000}"/>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G100"/>
  <sheetViews>
    <sheetView workbookViewId="0">
      <pane ySplit="1" topLeftCell="A2" activePane="bottomLeft" state="frozen"/>
      <selection pane="bottomLeft" activeCell="A2" sqref="A2"/>
    </sheetView>
  </sheetViews>
  <sheetFormatPr defaultColWidth="8.81640625" defaultRowHeight="14.5" x14ac:dyDescent="0.35"/>
  <cols>
    <col min="1" max="1" width="10.1796875" style="1" bestFit="1" customWidth="1"/>
    <col min="2" max="2" width="20.26953125" style="1" customWidth="1"/>
    <col min="3" max="3" width="8.81640625" style="1"/>
    <col min="4" max="4" width="33.81640625" style="24" bestFit="1" customWidth="1"/>
    <col min="5" max="5" width="8.81640625" style="7"/>
    <col min="6" max="6" width="12.7265625" style="20" customWidth="1"/>
    <col min="7" max="7" width="27.453125" style="1" customWidth="1"/>
    <col min="8" max="16384" width="8.81640625" style="1"/>
  </cols>
  <sheetData>
    <row r="1" spans="1:7" x14ac:dyDescent="0.35">
      <c r="A1" s="5" t="s">
        <v>1</v>
      </c>
      <c r="B1" s="5" t="s">
        <v>177</v>
      </c>
      <c r="C1" s="5" t="s">
        <v>15</v>
      </c>
      <c r="D1" s="5" t="s">
        <v>700</v>
      </c>
      <c r="E1" s="5" t="s">
        <v>476</v>
      </c>
      <c r="F1" s="22" t="s">
        <v>84</v>
      </c>
      <c r="G1" s="5" t="s">
        <v>180</v>
      </c>
    </row>
    <row r="2" spans="1:7" x14ac:dyDescent="0.35">
      <c r="A2" s="1" t="s">
        <v>32</v>
      </c>
      <c r="B2" s="1" t="s">
        <v>33</v>
      </c>
      <c r="C2" s="7">
        <v>1992</v>
      </c>
      <c r="D2" s="24" t="s">
        <v>38</v>
      </c>
      <c r="E2" s="7" t="s">
        <v>38</v>
      </c>
      <c r="F2" s="7" t="s">
        <v>38</v>
      </c>
      <c r="G2" s="7"/>
    </row>
    <row r="3" spans="1:7" x14ac:dyDescent="0.35">
      <c r="A3" s="1" t="s">
        <v>32</v>
      </c>
      <c r="B3" s="1" t="s">
        <v>33</v>
      </c>
      <c r="C3" s="7">
        <v>1998</v>
      </c>
      <c r="D3" s="24" t="s">
        <v>38</v>
      </c>
      <c r="E3" s="7" t="s">
        <v>38</v>
      </c>
      <c r="F3" s="7" t="s">
        <v>38</v>
      </c>
      <c r="G3" s="7"/>
    </row>
    <row r="4" spans="1:7" x14ac:dyDescent="0.35">
      <c r="A4" s="1" t="s">
        <v>32</v>
      </c>
      <c r="B4" s="1" t="s">
        <v>33</v>
      </c>
      <c r="C4" s="7">
        <v>2002</v>
      </c>
      <c r="D4" s="24" t="s">
        <v>38</v>
      </c>
      <c r="E4" s="7" t="s">
        <v>38</v>
      </c>
      <c r="F4" s="7" t="s">
        <v>38</v>
      </c>
      <c r="G4" s="7"/>
    </row>
    <row r="5" spans="1:7" x14ac:dyDescent="0.35">
      <c r="A5" s="1" t="s">
        <v>32</v>
      </c>
      <c r="B5" s="1" t="s">
        <v>33</v>
      </c>
      <c r="C5" s="7">
        <v>2005</v>
      </c>
      <c r="D5" s="24" t="s">
        <v>701</v>
      </c>
      <c r="E5" s="7">
        <v>2000</v>
      </c>
      <c r="F5" s="20">
        <v>5554775</v>
      </c>
    </row>
    <row r="6" spans="1:7" x14ac:dyDescent="0.35">
      <c r="A6" s="1" t="s">
        <v>32</v>
      </c>
      <c r="B6" s="1" t="s">
        <v>33</v>
      </c>
      <c r="C6" s="7">
        <v>2005</v>
      </c>
      <c r="D6" s="24" t="s">
        <v>701</v>
      </c>
      <c r="E6" s="7">
        <v>2001</v>
      </c>
      <c r="F6" s="20">
        <v>5599255</v>
      </c>
    </row>
    <row r="7" spans="1:7" x14ac:dyDescent="0.35">
      <c r="A7" s="1" t="s">
        <v>32</v>
      </c>
      <c r="B7" s="1" t="s">
        <v>33</v>
      </c>
      <c r="C7" s="7">
        <v>2005</v>
      </c>
      <c r="D7" s="24" t="s">
        <v>701</v>
      </c>
      <c r="E7" s="7">
        <v>2002</v>
      </c>
      <c r="F7" s="20">
        <v>5492292</v>
      </c>
    </row>
    <row r="8" spans="1:7" x14ac:dyDescent="0.35">
      <c r="A8" s="1" t="s">
        <v>32</v>
      </c>
      <c r="B8" s="1" t="s">
        <v>33</v>
      </c>
      <c r="C8" s="7">
        <v>2005</v>
      </c>
      <c r="D8" s="24" t="s">
        <v>701</v>
      </c>
      <c r="E8" s="7">
        <v>2003</v>
      </c>
      <c r="F8" s="20">
        <v>5432123</v>
      </c>
    </row>
    <row r="9" spans="1:7" x14ac:dyDescent="0.35">
      <c r="A9" s="1" t="s">
        <v>32</v>
      </c>
      <c r="B9" s="1" t="s">
        <v>33</v>
      </c>
      <c r="C9" s="7">
        <v>2005</v>
      </c>
      <c r="D9" s="24" t="s">
        <v>701</v>
      </c>
      <c r="E9" s="7">
        <v>2004</v>
      </c>
      <c r="F9" s="20">
        <v>5427764</v>
      </c>
    </row>
    <row r="10" spans="1:7" x14ac:dyDescent="0.35">
      <c r="A10" s="1" t="s">
        <v>32</v>
      </c>
      <c r="B10" s="1" t="s">
        <v>33</v>
      </c>
      <c r="C10" s="7">
        <v>2005</v>
      </c>
      <c r="D10" s="24" t="s">
        <v>702</v>
      </c>
      <c r="E10" s="7">
        <v>2000</v>
      </c>
      <c r="F10" s="20">
        <v>968966</v>
      </c>
    </row>
    <row r="11" spans="1:7" x14ac:dyDescent="0.35">
      <c r="A11" s="1" t="s">
        <v>32</v>
      </c>
      <c r="B11" s="1" t="s">
        <v>33</v>
      </c>
      <c r="C11" s="7">
        <v>2005</v>
      </c>
      <c r="D11" s="24" t="s">
        <v>702</v>
      </c>
      <c r="E11" s="7">
        <v>2001</v>
      </c>
      <c r="F11" s="20">
        <v>1000955</v>
      </c>
    </row>
    <row r="12" spans="1:7" x14ac:dyDescent="0.35">
      <c r="A12" s="1" t="s">
        <v>32</v>
      </c>
      <c r="B12" s="1" t="s">
        <v>33</v>
      </c>
      <c r="C12" s="7">
        <v>2005</v>
      </c>
      <c r="D12" s="24" t="s">
        <v>702</v>
      </c>
      <c r="E12" s="7">
        <v>2002</v>
      </c>
      <c r="F12" s="20">
        <v>958877</v>
      </c>
    </row>
    <row r="13" spans="1:7" x14ac:dyDescent="0.35">
      <c r="A13" s="1" t="s">
        <v>32</v>
      </c>
      <c r="B13" s="1" t="s">
        <v>33</v>
      </c>
      <c r="C13" s="7">
        <v>2005</v>
      </c>
      <c r="D13" s="24" t="s">
        <v>702</v>
      </c>
      <c r="E13" s="7">
        <v>2003</v>
      </c>
      <c r="F13" s="20">
        <v>947993</v>
      </c>
    </row>
    <row r="14" spans="1:7" x14ac:dyDescent="0.35">
      <c r="A14" s="1" t="s">
        <v>32</v>
      </c>
      <c r="B14" s="1" t="s">
        <v>33</v>
      </c>
      <c r="C14" s="7">
        <v>2005</v>
      </c>
      <c r="D14" s="24" t="s">
        <v>702</v>
      </c>
      <c r="E14" s="7">
        <v>2004</v>
      </c>
      <c r="F14" s="20">
        <v>943996</v>
      </c>
    </row>
    <row r="15" spans="1:7" x14ac:dyDescent="0.35">
      <c r="A15" s="1" t="s">
        <v>32</v>
      </c>
      <c r="B15" s="1" t="s">
        <v>33</v>
      </c>
      <c r="C15" s="7">
        <v>2005</v>
      </c>
      <c r="D15" s="24" t="s">
        <v>703</v>
      </c>
      <c r="E15" s="7">
        <v>2000</v>
      </c>
      <c r="F15" s="20">
        <v>432771</v>
      </c>
    </row>
    <row r="16" spans="1:7" x14ac:dyDescent="0.35">
      <c r="A16" s="1" t="s">
        <v>32</v>
      </c>
      <c r="B16" s="1" t="s">
        <v>33</v>
      </c>
      <c r="C16" s="7">
        <v>2005</v>
      </c>
      <c r="D16" s="24" t="s">
        <v>703</v>
      </c>
      <c r="E16" s="7">
        <v>2001</v>
      </c>
      <c r="F16" s="20">
        <v>373658</v>
      </c>
    </row>
    <row r="17" spans="1:6" x14ac:dyDescent="0.35">
      <c r="A17" s="1" t="s">
        <v>32</v>
      </c>
      <c r="B17" s="1" t="s">
        <v>33</v>
      </c>
      <c r="C17" s="7">
        <v>2005</v>
      </c>
      <c r="D17" s="24" t="s">
        <v>703</v>
      </c>
      <c r="E17" s="7">
        <v>2002</v>
      </c>
      <c r="F17" s="20">
        <v>348069</v>
      </c>
    </row>
    <row r="18" spans="1:6" x14ac:dyDescent="0.35">
      <c r="A18" s="1" t="s">
        <v>32</v>
      </c>
      <c r="B18" s="1" t="s">
        <v>33</v>
      </c>
      <c r="C18" s="7">
        <v>2005</v>
      </c>
      <c r="D18" s="24" t="s">
        <v>703</v>
      </c>
      <c r="E18" s="7">
        <v>2003</v>
      </c>
      <c r="F18" s="20">
        <v>327506</v>
      </c>
    </row>
    <row r="19" spans="1:6" x14ac:dyDescent="0.35">
      <c r="A19" s="1" t="s">
        <v>32</v>
      </c>
      <c r="B19" s="1" t="s">
        <v>33</v>
      </c>
      <c r="C19" s="7">
        <v>2005</v>
      </c>
      <c r="D19" s="24" t="s">
        <v>703</v>
      </c>
      <c r="E19" s="7">
        <v>2004</v>
      </c>
      <c r="F19" s="20">
        <v>319489</v>
      </c>
    </row>
    <row r="20" spans="1:6" x14ac:dyDescent="0.35">
      <c r="A20" s="1" t="s">
        <v>32</v>
      </c>
      <c r="B20" s="1" t="s">
        <v>33</v>
      </c>
      <c r="C20" s="7">
        <v>2005</v>
      </c>
      <c r="D20" s="24" t="s">
        <v>704</v>
      </c>
      <c r="E20" s="7">
        <v>2000</v>
      </c>
      <c r="F20" s="20">
        <v>17712</v>
      </c>
    </row>
    <row r="21" spans="1:6" x14ac:dyDescent="0.35">
      <c r="A21" s="1" t="s">
        <v>32</v>
      </c>
      <c r="B21" s="1" t="s">
        <v>33</v>
      </c>
      <c r="C21" s="7">
        <v>2005</v>
      </c>
      <c r="D21" s="24" t="s">
        <v>704</v>
      </c>
      <c r="E21" s="7">
        <v>2001</v>
      </c>
      <c r="F21" s="20">
        <v>14440</v>
      </c>
    </row>
    <row r="22" spans="1:6" x14ac:dyDescent="0.35">
      <c r="A22" s="1" t="s">
        <v>32</v>
      </c>
      <c r="B22" s="1" t="s">
        <v>33</v>
      </c>
      <c r="C22" s="7">
        <v>2005</v>
      </c>
      <c r="D22" s="24" t="s">
        <v>704</v>
      </c>
      <c r="E22" s="7">
        <v>2002</v>
      </c>
      <c r="F22" s="20">
        <v>12130</v>
      </c>
    </row>
    <row r="23" spans="1:6" x14ac:dyDescent="0.35">
      <c r="A23" s="1" t="s">
        <v>32</v>
      </c>
      <c r="B23" s="1" t="s">
        <v>33</v>
      </c>
      <c r="C23" s="7">
        <v>2005</v>
      </c>
      <c r="D23" s="24" t="s">
        <v>704</v>
      </c>
      <c r="E23" s="7">
        <v>2003</v>
      </c>
      <c r="F23" s="20">
        <v>15170</v>
      </c>
    </row>
    <row r="24" spans="1:6" x14ac:dyDescent="0.35">
      <c r="A24" s="1" t="s">
        <v>32</v>
      </c>
      <c r="B24" s="1" t="s">
        <v>33</v>
      </c>
      <c r="C24" s="7">
        <v>2005</v>
      </c>
      <c r="D24" s="24" t="s">
        <v>704</v>
      </c>
      <c r="E24" s="7">
        <v>2004</v>
      </c>
      <c r="F24" s="20">
        <v>18130</v>
      </c>
    </row>
    <row r="25" spans="1:6" x14ac:dyDescent="0.35">
      <c r="A25" s="1" t="s">
        <v>32</v>
      </c>
      <c r="B25" s="1" t="s">
        <v>33</v>
      </c>
      <c r="C25" s="7">
        <v>2005</v>
      </c>
      <c r="D25" s="24" t="s">
        <v>577</v>
      </c>
      <c r="E25" s="7">
        <v>2000</v>
      </c>
      <c r="F25" s="20">
        <v>113917</v>
      </c>
    </row>
    <row r="26" spans="1:6" x14ac:dyDescent="0.35">
      <c r="A26" s="1" t="s">
        <v>32</v>
      </c>
      <c r="B26" s="1" t="s">
        <v>33</v>
      </c>
      <c r="C26" s="7">
        <v>2005</v>
      </c>
      <c r="D26" s="24" t="s">
        <v>577</v>
      </c>
      <c r="E26" s="7">
        <v>2001</v>
      </c>
      <c r="F26" s="20">
        <v>111762</v>
      </c>
    </row>
    <row r="27" spans="1:6" x14ac:dyDescent="0.35">
      <c r="A27" s="1" t="s">
        <v>32</v>
      </c>
      <c r="B27" s="1" t="s">
        <v>33</v>
      </c>
      <c r="C27" s="7">
        <v>2005</v>
      </c>
      <c r="D27" s="24" t="s">
        <v>577</v>
      </c>
      <c r="E27" s="7">
        <v>2002</v>
      </c>
      <c r="F27" s="20">
        <v>114903</v>
      </c>
    </row>
    <row r="28" spans="1:6" x14ac:dyDescent="0.35">
      <c r="A28" s="1" t="s">
        <v>32</v>
      </c>
      <c r="B28" s="1" t="s">
        <v>33</v>
      </c>
      <c r="C28" s="7">
        <v>2005</v>
      </c>
      <c r="D28" s="24" t="s">
        <v>577</v>
      </c>
      <c r="E28" s="7">
        <v>2003</v>
      </c>
      <c r="F28" s="20">
        <v>114781</v>
      </c>
    </row>
    <row r="29" spans="1:6" x14ac:dyDescent="0.35">
      <c r="A29" s="1" t="s">
        <v>32</v>
      </c>
      <c r="B29" s="1" t="s">
        <v>33</v>
      </c>
      <c r="C29" s="7">
        <v>2005</v>
      </c>
      <c r="D29" s="24" t="s">
        <v>577</v>
      </c>
      <c r="E29" s="7">
        <v>2004</v>
      </c>
      <c r="F29" s="20">
        <v>116612</v>
      </c>
    </row>
    <row r="30" spans="1:6" x14ac:dyDescent="0.35">
      <c r="A30" s="1" t="s">
        <v>32</v>
      </c>
      <c r="B30" s="1" t="s">
        <v>33</v>
      </c>
      <c r="C30" s="7">
        <v>2005</v>
      </c>
      <c r="D30" s="24" t="s">
        <v>578</v>
      </c>
      <c r="E30" s="7">
        <v>2000</v>
      </c>
      <c r="F30" s="20">
        <v>205601</v>
      </c>
    </row>
    <row r="31" spans="1:6" x14ac:dyDescent="0.35">
      <c r="A31" s="1" t="s">
        <v>32</v>
      </c>
      <c r="B31" s="1" t="s">
        <v>33</v>
      </c>
      <c r="C31" s="7">
        <v>2005</v>
      </c>
      <c r="D31" s="24" t="s">
        <v>577</v>
      </c>
      <c r="E31" s="7">
        <v>2001</v>
      </c>
      <c r="F31" s="20">
        <v>205483</v>
      </c>
    </row>
    <row r="32" spans="1:6" x14ac:dyDescent="0.35">
      <c r="A32" s="1" t="s">
        <v>32</v>
      </c>
      <c r="B32" s="1" t="s">
        <v>33</v>
      </c>
      <c r="C32" s="7">
        <v>2005</v>
      </c>
      <c r="D32" s="24" t="s">
        <v>577</v>
      </c>
      <c r="E32" s="7">
        <v>2002</v>
      </c>
      <c r="F32" s="20">
        <v>206256</v>
      </c>
    </row>
    <row r="33" spans="1:6" x14ac:dyDescent="0.35">
      <c r="A33" s="1" t="s">
        <v>32</v>
      </c>
      <c r="B33" s="1" t="s">
        <v>33</v>
      </c>
      <c r="C33" s="7">
        <v>2005</v>
      </c>
      <c r="D33" s="24" t="s">
        <v>577</v>
      </c>
      <c r="E33" s="7">
        <v>2003</v>
      </c>
      <c r="F33" s="20">
        <v>206752</v>
      </c>
    </row>
    <row r="34" spans="1:6" x14ac:dyDescent="0.35">
      <c r="A34" s="1" t="s">
        <v>32</v>
      </c>
      <c r="B34" s="1" t="s">
        <v>33</v>
      </c>
      <c r="C34" s="7">
        <v>2005</v>
      </c>
      <c r="D34" s="24" t="s">
        <v>577</v>
      </c>
      <c r="E34" s="7">
        <v>2004</v>
      </c>
      <c r="F34" s="20">
        <v>206713</v>
      </c>
    </row>
    <row r="35" spans="1:6" x14ac:dyDescent="0.35">
      <c r="A35" s="1" t="s">
        <v>32</v>
      </c>
      <c r="B35" s="1" t="s">
        <v>33</v>
      </c>
      <c r="C35" s="7">
        <v>2005</v>
      </c>
      <c r="D35" s="24" t="s">
        <v>705</v>
      </c>
      <c r="E35" s="7">
        <v>2000</v>
      </c>
      <c r="F35" s="20">
        <v>262725</v>
      </c>
    </row>
    <row r="36" spans="1:6" x14ac:dyDescent="0.35">
      <c r="A36" s="1" t="s">
        <v>32</v>
      </c>
      <c r="B36" s="1" t="s">
        <v>33</v>
      </c>
      <c r="C36" s="7">
        <v>2005</v>
      </c>
      <c r="D36" s="24" t="s">
        <v>705</v>
      </c>
      <c r="E36" s="7">
        <v>2001</v>
      </c>
      <c r="F36" s="20">
        <v>294302</v>
      </c>
    </row>
    <row r="37" spans="1:6" x14ac:dyDescent="0.35">
      <c r="A37" s="1" t="s">
        <v>32</v>
      </c>
      <c r="B37" s="1" t="s">
        <v>33</v>
      </c>
      <c r="C37" s="7">
        <v>2005</v>
      </c>
      <c r="D37" s="24" t="s">
        <v>705</v>
      </c>
      <c r="E37" s="7">
        <v>2002</v>
      </c>
      <c r="F37" s="20">
        <v>284936</v>
      </c>
    </row>
    <row r="38" spans="1:6" x14ac:dyDescent="0.35">
      <c r="A38" s="1" t="s">
        <v>32</v>
      </c>
      <c r="B38" s="1" t="s">
        <v>33</v>
      </c>
      <c r="C38" s="7">
        <v>2005</v>
      </c>
      <c r="D38" s="24" t="s">
        <v>705</v>
      </c>
      <c r="E38" s="7">
        <v>2003</v>
      </c>
      <c r="F38" s="20">
        <v>303865</v>
      </c>
    </row>
    <row r="39" spans="1:6" x14ac:dyDescent="0.35">
      <c r="A39" s="1" t="s">
        <v>32</v>
      </c>
      <c r="B39" s="1" t="s">
        <v>33</v>
      </c>
      <c r="C39" s="7">
        <v>2005</v>
      </c>
      <c r="D39" s="24" t="s">
        <v>705</v>
      </c>
      <c r="E39" s="7">
        <v>2004</v>
      </c>
      <c r="F39" s="20">
        <v>259981</v>
      </c>
    </row>
    <row r="40" spans="1:6" x14ac:dyDescent="0.35">
      <c r="A40" s="1" t="s">
        <v>32</v>
      </c>
      <c r="B40" s="1" t="s">
        <v>33</v>
      </c>
      <c r="C40" s="7">
        <v>2005</v>
      </c>
      <c r="D40" s="24" t="s">
        <v>706</v>
      </c>
      <c r="E40" s="7">
        <v>2000</v>
      </c>
      <c r="F40" s="20">
        <v>88471</v>
      </c>
    </row>
    <row r="41" spans="1:6" x14ac:dyDescent="0.35">
      <c r="A41" s="1" t="s">
        <v>32</v>
      </c>
      <c r="B41" s="1" t="s">
        <v>33</v>
      </c>
      <c r="C41" s="7">
        <v>2005</v>
      </c>
      <c r="D41" s="24" t="s">
        <v>706</v>
      </c>
      <c r="E41" s="7">
        <v>2001</v>
      </c>
      <c r="F41" s="20">
        <v>89099</v>
      </c>
    </row>
    <row r="42" spans="1:6" x14ac:dyDescent="0.35">
      <c r="A42" s="1" t="s">
        <v>32</v>
      </c>
      <c r="B42" s="1" t="s">
        <v>33</v>
      </c>
      <c r="C42" s="7">
        <v>2005</v>
      </c>
      <c r="D42" s="24" t="s">
        <v>706</v>
      </c>
      <c r="E42" s="7">
        <v>2002</v>
      </c>
      <c r="F42" s="20">
        <v>86383</v>
      </c>
    </row>
    <row r="43" spans="1:6" x14ac:dyDescent="0.35">
      <c r="A43" s="1" t="s">
        <v>32</v>
      </c>
      <c r="B43" s="1" t="s">
        <v>33</v>
      </c>
      <c r="C43" s="7">
        <v>2005</v>
      </c>
      <c r="D43" s="24" t="s">
        <v>706</v>
      </c>
      <c r="E43" s="7">
        <v>2003</v>
      </c>
      <c r="F43" s="20">
        <v>89640</v>
      </c>
    </row>
    <row r="44" spans="1:6" x14ac:dyDescent="0.35">
      <c r="A44" s="1" t="s">
        <v>32</v>
      </c>
      <c r="B44" s="1" t="s">
        <v>33</v>
      </c>
      <c r="C44" s="7">
        <v>2005</v>
      </c>
      <c r="D44" s="24" t="s">
        <v>706</v>
      </c>
      <c r="E44" s="7">
        <v>2004</v>
      </c>
      <c r="F44" s="20">
        <v>116819</v>
      </c>
    </row>
    <row r="45" spans="1:6" x14ac:dyDescent="0.35">
      <c r="A45" s="1" t="s">
        <v>32</v>
      </c>
      <c r="B45" s="1" t="s">
        <v>33</v>
      </c>
      <c r="C45" s="7">
        <v>2005</v>
      </c>
      <c r="D45" s="24" t="s">
        <v>707</v>
      </c>
      <c r="E45" s="7">
        <v>2000</v>
      </c>
      <c r="F45" s="20">
        <v>90926</v>
      </c>
    </row>
    <row r="46" spans="1:6" x14ac:dyDescent="0.35">
      <c r="A46" s="1" t="s">
        <v>32</v>
      </c>
      <c r="B46" s="1" t="s">
        <v>33</v>
      </c>
      <c r="C46" s="7">
        <v>2005</v>
      </c>
      <c r="D46" s="24" t="s">
        <v>707</v>
      </c>
      <c r="E46" s="7">
        <v>2001</v>
      </c>
      <c r="F46" s="20">
        <v>88886</v>
      </c>
    </row>
    <row r="47" spans="1:6" x14ac:dyDescent="0.35">
      <c r="A47" s="1" t="s">
        <v>32</v>
      </c>
      <c r="B47" s="1" t="s">
        <v>33</v>
      </c>
      <c r="C47" s="7">
        <v>2005</v>
      </c>
      <c r="D47" s="24" t="s">
        <v>707</v>
      </c>
      <c r="E47" s="7">
        <v>2002</v>
      </c>
      <c r="F47" s="20">
        <v>85319</v>
      </c>
    </row>
    <row r="48" spans="1:6" x14ac:dyDescent="0.35">
      <c r="A48" s="1" t="s">
        <v>32</v>
      </c>
      <c r="B48" s="1" t="s">
        <v>33</v>
      </c>
      <c r="C48" s="7">
        <v>2005</v>
      </c>
      <c r="D48" s="24" t="s">
        <v>707</v>
      </c>
      <c r="E48" s="7">
        <v>2003</v>
      </c>
      <c r="F48" s="20">
        <v>81038</v>
      </c>
    </row>
    <row r="49" spans="1:6" x14ac:dyDescent="0.35">
      <c r="A49" s="1" t="s">
        <v>32</v>
      </c>
      <c r="B49" s="1" t="s">
        <v>33</v>
      </c>
      <c r="C49" s="7">
        <v>2005</v>
      </c>
      <c r="D49" s="24" t="s">
        <v>707</v>
      </c>
      <c r="E49" s="7">
        <v>2004</v>
      </c>
      <c r="F49" s="20">
        <v>78732</v>
      </c>
    </row>
    <row r="50" spans="1:6" x14ac:dyDescent="0.35">
      <c r="A50" s="1" t="s">
        <v>32</v>
      </c>
      <c r="B50" s="1" t="s">
        <v>33</v>
      </c>
      <c r="C50" s="7">
        <v>2005</v>
      </c>
      <c r="D50" s="24" t="s">
        <v>581</v>
      </c>
      <c r="E50" s="7">
        <v>2000</v>
      </c>
      <c r="F50" s="20">
        <v>233212</v>
      </c>
    </row>
    <row r="51" spans="1:6" x14ac:dyDescent="0.35">
      <c r="A51" s="1" t="s">
        <v>32</v>
      </c>
      <c r="B51" s="1" t="s">
        <v>33</v>
      </c>
      <c r="C51" s="7">
        <v>2005</v>
      </c>
      <c r="D51" s="24" t="s">
        <v>581</v>
      </c>
      <c r="E51" s="7">
        <v>2001</v>
      </c>
      <c r="F51" s="20">
        <v>237266</v>
      </c>
    </row>
    <row r="52" spans="1:6" x14ac:dyDescent="0.35">
      <c r="A52" s="1" t="s">
        <v>32</v>
      </c>
      <c r="B52" s="1" t="s">
        <v>33</v>
      </c>
      <c r="C52" s="7">
        <v>2005</v>
      </c>
      <c r="D52" s="24" t="s">
        <v>581</v>
      </c>
      <c r="E52" s="7">
        <v>2002</v>
      </c>
      <c r="F52" s="20">
        <v>237928</v>
      </c>
    </row>
    <row r="53" spans="1:6" x14ac:dyDescent="0.35">
      <c r="A53" s="1" t="s">
        <v>32</v>
      </c>
      <c r="B53" s="1" t="s">
        <v>33</v>
      </c>
      <c r="C53" s="7">
        <v>2005</v>
      </c>
      <c r="D53" s="24" t="s">
        <v>581</v>
      </c>
      <c r="E53" s="7">
        <v>2003</v>
      </c>
      <c r="F53" s="20">
        <v>236381</v>
      </c>
    </row>
    <row r="54" spans="1:6" x14ac:dyDescent="0.35">
      <c r="A54" s="1" t="s">
        <v>32</v>
      </c>
      <c r="B54" s="1" t="s">
        <v>33</v>
      </c>
      <c r="C54" s="7">
        <v>2005</v>
      </c>
      <c r="D54" s="24" t="s">
        <v>581</v>
      </c>
      <c r="E54" s="7">
        <v>2004</v>
      </c>
      <c r="F54" s="20">
        <v>234767</v>
      </c>
    </row>
    <row r="55" spans="1:6" x14ac:dyDescent="0.35">
      <c r="A55" s="1" t="s">
        <v>32</v>
      </c>
      <c r="B55" s="1" t="s">
        <v>33</v>
      </c>
      <c r="C55" s="7">
        <v>2005</v>
      </c>
      <c r="D55" s="24" t="s">
        <v>708</v>
      </c>
      <c r="E55" s="7">
        <v>2000</v>
      </c>
      <c r="F55" s="20">
        <v>2285</v>
      </c>
    </row>
    <row r="56" spans="1:6" x14ac:dyDescent="0.35">
      <c r="A56" s="1" t="s">
        <v>32</v>
      </c>
      <c r="B56" s="1" t="s">
        <v>33</v>
      </c>
      <c r="C56" s="7">
        <v>2005</v>
      </c>
      <c r="D56" s="24" t="s">
        <v>708</v>
      </c>
      <c r="E56" s="7">
        <v>2001</v>
      </c>
      <c r="F56" s="20">
        <v>4075</v>
      </c>
    </row>
    <row r="57" spans="1:6" x14ac:dyDescent="0.35">
      <c r="A57" s="1" t="s">
        <v>32</v>
      </c>
      <c r="B57" s="1" t="s">
        <v>33</v>
      </c>
      <c r="C57" s="7">
        <v>2005</v>
      </c>
      <c r="D57" s="24" t="s">
        <v>708</v>
      </c>
      <c r="E57" s="7">
        <v>2002</v>
      </c>
      <c r="F57" s="20">
        <v>3630</v>
      </c>
    </row>
    <row r="58" spans="1:6" x14ac:dyDescent="0.35">
      <c r="A58" s="1" t="s">
        <v>32</v>
      </c>
      <c r="B58" s="1" t="s">
        <v>33</v>
      </c>
      <c r="C58" s="7">
        <v>2005</v>
      </c>
      <c r="D58" s="24" t="s">
        <v>708</v>
      </c>
      <c r="E58" s="7">
        <v>2003</v>
      </c>
      <c r="F58" s="20">
        <v>8270</v>
      </c>
    </row>
    <row r="59" spans="1:6" x14ac:dyDescent="0.35">
      <c r="A59" s="1" t="s">
        <v>32</v>
      </c>
      <c r="B59" s="1" t="s">
        <v>33</v>
      </c>
      <c r="C59" s="7">
        <v>2005</v>
      </c>
      <c r="D59" s="24" t="s">
        <v>708</v>
      </c>
      <c r="E59" s="7">
        <v>2004</v>
      </c>
      <c r="F59" s="20">
        <v>9850</v>
      </c>
    </row>
    <row r="60" spans="1:6" x14ac:dyDescent="0.35">
      <c r="A60" s="1" t="s">
        <v>32</v>
      </c>
      <c r="B60" s="1" t="s">
        <v>33</v>
      </c>
      <c r="C60" s="7">
        <v>2005</v>
      </c>
      <c r="D60" s="24" t="s">
        <v>709</v>
      </c>
      <c r="E60" s="7">
        <v>2000</v>
      </c>
      <c r="F60" s="20">
        <v>86830</v>
      </c>
    </row>
    <row r="61" spans="1:6" x14ac:dyDescent="0.35">
      <c r="A61" s="1" t="s">
        <v>32</v>
      </c>
      <c r="B61" s="1" t="s">
        <v>33</v>
      </c>
      <c r="C61" s="7">
        <v>2005</v>
      </c>
      <c r="D61" s="24" t="s">
        <v>709</v>
      </c>
      <c r="E61" s="7">
        <v>2001</v>
      </c>
      <c r="F61" s="20">
        <v>285835</v>
      </c>
    </row>
    <row r="62" spans="1:6" x14ac:dyDescent="0.35">
      <c r="A62" s="1" t="s">
        <v>32</v>
      </c>
      <c r="B62" s="1" t="s">
        <v>33</v>
      </c>
      <c r="C62" s="7">
        <v>2005</v>
      </c>
      <c r="D62" s="24" t="s">
        <v>709</v>
      </c>
      <c r="E62" s="7">
        <v>2002</v>
      </c>
      <c r="F62" s="20">
        <v>266104</v>
      </c>
    </row>
    <row r="63" spans="1:6" x14ac:dyDescent="0.35">
      <c r="A63" s="1" t="s">
        <v>32</v>
      </c>
      <c r="B63" s="1" t="s">
        <v>33</v>
      </c>
      <c r="C63" s="7">
        <v>2005</v>
      </c>
      <c r="D63" s="24" t="s">
        <v>709</v>
      </c>
      <c r="E63" s="7">
        <v>2003</v>
      </c>
      <c r="F63" s="20">
        <v>188224</v>
      </c>
    </row>
    <row r="64" spans="1:6" x14ac:dyDescent="0.35">
      <c r="A64" s="1" t="s">
        <v>32</v>
      </c>
      <c r="B64" s="1" t="s">
        <v>33</v>
      </c>
      <c r="C64" s="7">
        <v>2005</v>
      </c>
      <c r="D64" s="24" t="s">
        <v>709</v>
      </c>
      <c r="E64" s="7">
        <v>2004</v>
      </c>
      <c r="F64" s="20">
        <v>518304</v>
      </c>
    </row>
    <row r="65" spans="1:6" x14ac:dyDescent="0.35">
      <c r="A65" s="1" t="s">
        <v>32</v>
      </c>
      <c r="B65" s="1" t="s">
        <v>33</v>
      </c>
      <c r="C65" s="7">
        <v>2008</v>
      </c>
      <c r="D65" s="24" t="s">
        <v>701</v>
      </c>
      <c r="E65" s="7">
        <v>2005</v>
      </c>
      <c r="F65" s="20">
        <v>5225019</v>
      </c>
    </row>
    <row r="66" spans="1:6" x14ac:dyDescent="0.35">
      <c r="A66" s="1" t="s">
        <v>32</v>
      </c>
      <c r="B66" s="1" t="s">
        <v>33</v>
      </c>
      <c r="C66" s="7">
        <v>2008</v>
      </c>
      <c r="D66" s="24" t="s">
        <v>701</v>
      </c>
      <c r="E66" s="7">
        <v>2006</v>
      </c>
      <c r="F66" s="20">
        <v>5208541</v>
      </c>
    </row>
    <row r="67" spans="1:6" x14ac:dyDescent="0.35">
      <c r="A67" s="1" t="s">
        <v>32</v>
      </c>
      <c r="B67" s="1" t="s">
        <v>33</v>
      </c>
      <c r="C67" s="7">
        <v>2008</v>
      </c>
      <c r="D67" s="24" t="s">
        <v>701</v>
      </c>
      <c r="E67" s="7">
        <v>2007</v>
      </c>
      <c r="F67" s="20">
        <v>5168479</v>
      </c>
    </row>
    <row r="68" spans="1:6" x14ac:dyDescent="0.35">
      <c r="A68" s="1" t="s">
        <v>32</v>
      </c>
      <c r="B68" s="1" t="s">
        <v>33</v>
      </c>
      <c r="C68" s="7">
        <v>2008</v>
      </c>
      <c r="D68" s="24" t="s">
        <v>702</v>
      </c>
      <c r="E68" s="7">
        <v>2005</v>
      </c>
      <c r="F68" s="20">
        <v>941011</v>
      </c>
    </row>
    <row r="69" spans="1:6" x14ac:dyDescent="0.35">
      <c r="A69" s="1" t="s">
        <v>32</v>
      </c>
      <c r="B69" s="1" t="s">
        <v>33</v>
      </c>
      <c r="C69" s="7">
        <v>2008</v>
      </c>
      <c r="D69" s="24" t="s">
        <v>702</v>
      </c>
      <c r="E69" s="7">
        <v>2006</v>
      </c>
      <c r="F69" s="20">
        <v>920131</v>
      </c>
    </row>
    <row r="70" spans="1:6" x14ac:dyDescent="0.35">
      <c r="A70" s="1" t="s">
        <v>32</v>
      </c>
      <c r="B70" s="1" t="s">
        <v>33</v>
      </c>
      <c r="C70" s="7">
        <v>2008</v>
      </c>
      <c r="D70" s="24" t="s">
        <v>702</v>
      </c>
      <c r="E70" s="7">
        <v>2007</v>
      </c>
      <c r="F70" s="20">
        <v>907566</v>
      </c>
    </row>
    <row r="71" spans="1:6" x14ac:dyDescent="0.35">
      <c r="A71" s="1" t="s">
        <v>32</v>
      </c>
      <c r="B71" s="1" t="s">
        <v>33</v>
      </c>
      <c r="C71" s="7">
        <v>2008</v>
      </c>
      <c r="D71" s="24" t="s">
        <v>703</v>
      </c>
      <c r="E71" s="7">
        <v>2005</v>
      </c>
      <c r="F71" s="20">
        <v>328513</v>
      </c>
    </row>
    <row r="72" spans="1:6" x14ac:dyDescent="0.35">
      <c r="A72" s="1" t="s">
        <v>32</v>
      </c>
      <c r="B72" s="1" t="s">
        <v>33</v>
      </c>
      <c r="C72" s="7">
        <v>2008</v>
      </c>
      <c r="D72" s="24" t="s">
        <v>703</v>
      </c>
      <c r="E72" s="7">
        <v>2006</v>
      </c>
      <c r="F72" s="20">
        <v>308230</v>
      </c>
    </row>
    <row r="73" spans="1:6" x14ac:dyDescent="0.35">
      <c r="A73" s="1" t="s">
        <v>32</v>
      </c>
      <c r="B73" s="1" t="s">
        <v>33</v>
      </c>
      <c r="C73" s="7">
        <v>2008</v>
      </c>
      <c r="D73" s="24" t="s">
        <v>703</v>
      </c>
      <c r="E73" s="7">
        <v>2007</v>
      </c>
      <c r="F73" s="20">
        <v>296393</v>
      </c>
    </row>
    <row r="74" spans="1:6" x14ac:dyDescent="0.35">
      <c r="A74" s="1" t="s">
        <v>32</v>
      </c>
      <c r="B74" s="1" t="s">
        <v>33</v>
      </c>
      <c r="C74" s="7">
        <v>2008</v>
      </c>
      <c r="D74" s="24" t="s">
        <v>704</v>
      </c>
      <c r="E74" s="7">
        <v>2005</v>
      </c>
      <c r="F74" s="20" t="s">
        <v>38</v>
      </c>
    </row>
    <row r="75" spans="1:6" x14ac:dyDescent="0.35">
      <c r="A75" s="1" t="s">
        <v>32</v>
      </c>
      <c r="B75" s="1" t="s">
        <v>33</v>
      </c>
      <c r="C75" s="7">
        <v>2008</v>
      </c>
      <c r="D75" s="24" t="s">
        <v>704</v>
      </c>
      <c r="E75" s="7">
        <v>2006</v>
      </c>
      <c r="F75" s="20" t="s">
        <v>38</v>
      </c>
    </row>
    <row r="76" spans="1:6" x14ac:dyDescent="0.35">
      <c r="A76" s="1" t="s">
        <v>32</v>
      </c>
      <c r="B76" s="1" t="s">
        <v>33</v>
      </c>
      <c r="C76" s="7">
        <v>2008</v>
      </c>
      <c r="D76" s="24" t="s">
        <v>704</v>
      </c>
      <c r="E76" s="7">
        <v>2007</v>
      </c>
      <c r="F76" s="20" t="s">
        <v>38</v>
      </c>
    </row>
    <row r="77" spans="1:6" x14ac:dyDescent="0.35">
      <c r="A77" s="1" t="s">
        <v>32</v>
      </c>
      <c r="B77" s="1" t="s">
        <v>33</v>
      </c>
      <c r="C77" s="7">
        <v>2008</v>
      </c>
      <c r="D77" s="24" t="s">
        <v>577</v>
      </c>
      <c r="E77" s="7">
        <v>2005</v>
      </c>
      <c r="F77" s="20">
        <v>128917</v>
      </c>
    </row>
    <row r="78" spans="1:6" x14ac:dyDescent="0.35">
      <c r="A78" s="1" t="s">
        <v>32</v>
      </c>
      <c r="B78" s="1" t="s">
        <v>33</v>
      </c>
      <c r="C78" s="7">
        <v>2008</v>
      </c>
      <c r="D78" s="24" t="s">
        <v>577</v>
      </c>
      <c r="E78" s="7">
        <v>2006</v>
      </c>
      <c r="F78" s="20">
        <v>107361</v>
      </c>
    </row>
    <row r="79" spans="1:6" x14ac:dyDescent="0.35">
      <c r="A79" s="1" t="s">
        <v>32</v>
      </c>
      <c r="B79" s="1" t="s">
        <v>33</v>
      </c>
      <c r="C79" s="7">
        <v>2008</v>
      </c>
      <c r="D79" s="24" t="s">
        <v>577</v>
      </c>
      <c r="E79" s="7">
        <v>2007</v>
      </c>
      <c r="F79" s="20">
        <v>109089</v>
      </c>
    </row>
    <row r="80" spans="1:6" x14ac:dyDescent="0.35">
      <c r="A80" s="1" t="s">
        <v>32</v>
      </c>
      <c r="B80" s="1" t="s">
        <v>33</v>
      </c>
      <c r="C80" s="7">
        <v>2008</v>
      </c>
      <c r="D80" s="24" t="s">
        <v>578</v>
      </c>
      <c r="E80" s="7">
        <v>2005</v>
      </c>
      <c r="F80" s="20">
        <v>205603</v>
      </c>
    </row>
    <row r="81" spans="1:6" x14ac:dyDescent="0.35">
      <c r="A81" s="1" t="s">
        <v>32</v>
      </c>
      <c r="B81" s="1" t="s">
        <v>33</v>
      </c>
      <c r="C81" s="7">
        <v>2008</v>
      </c>
      <c r="D81" s="24" t="s">
        <v>578</v>
      </c>
      <c r="E81" s="7">
        <v>2006</v>
      </c>
      <c r="F81" s="20">
        <v>205702</v>
      </c>
    </row>
    <row r="82" spans="1:6" x14ac:dyDescent="0.35">
      <c r="A82" s="1" t="s">
        <v>32</v>
      </c>
      <c r="B82" s="1" t="s">
        <v>33</v>
      </c>
      <c r="C82" s="7">
        <v>2008</v>
      </c>
      <c r="D82" s="24" t="s">
        <v>578</v>
      </c>
      <c r="E82" s="7">
        <v>2007</v>
      </c>
      <c r="F82" s="20">
        <v>207058</v>
      </c>
    </row>
    <row r="83" spans="1:6" x14ac:dyDescent="0.35">
      <c r="A83" s="1" t="s">
        <v>32</v>
      </c>
      <c r="B83" s="1" t="s">
        <v>33</v>
      </c>
      <c r="C83" s="7">
        <v>2008</v>
      </c>
      <c r="D83" s="24" t="s">
        <v>705</v>
      </c>
      <c r="E83" s="7">
        <v>2005</v>
      </c>
      <c r="F83" s="20">
        <v>259987</v>
      </c>
    </row>
    <row r="84" spans="1:6" x14ac:dyDescent="0.35">
      <c r="A84" s="1" t="s">
        <v>32</v>
      </c>
      <c r="B84" s="1" t="s">
        <v>33</v>
      </c>
      <c r="C84" s="7">
        <v>2008</v>
      </c>
      <c r="D84" s="24" t="s">
        <v>705</v>
      </c>
      <c r="E84" s="7">
        <v>2006</v>
      </c>
      <c r="F84" s="20">
        <v>256275</v>
      </c>
    </row>
    <row r="85" spans="1:6" x14ac:dyDescent="0.35">
      <c r="A85" s="1" t="s">
        <v>32</v>
      </c>
      <c r="B85" s="1" t="s">
        <v>33</v>
      </c>
      <c r="C85" s="7">
        <v>2008</v>
      </c>
      <c r="D85" s="24" t="s">
        <v>705</v>
      </c>
      <c r="E85" s="7">
        <v>2007</v>
      </c>
      <c r="F85" s="20">
        <v>266650</v>
      </c>
    </row>
    <row r="86" spans="1:6" x14ac:dyDescent="0.35">
      <c r="A86" s="1" t="s">
        <v>32</v>
      </c>
      <c r="B86" s="1" t="s">
        <v>33</v>
      </c>
      <c r="C86" s="7">
        <v>2008</v>
      </c>
      <c r="D86" s="24" t="s">
        <v>706</v>
      </c>
      <c r="E86" s="7">
        <v>2005</v>
      </c>
      <c r="F86" s="20">
        <v>112965</v>
      </c>
    </row>
    <row r="87" spans="1:6" x14ac:dyDescent="0.35">
      <c r="A87" s="1" t="s">
        <v>32</v>
      </c>
      <c r="B87" s="1" t="s">
        <v>33</v>
      </c>
      <c r="C87" s="7">
        <v>2008</v>
      </c>
      <c r="D87" s="24" t="s">
        <v>706</v>
      </c>
      <c r="E87" s="7">
        <v>2006</v>
      </c>
      <c r="F87" s="20">
        <v>136563</v>
      </c>
    </row>
    <row r="88" spans="1:6" x14ac:dyDescent="0.35">
      <c r="A88" s="1" t="s">
        <v>32</v>
      </c>
      <c r="B88" s="1" t="s">
        <v>33</v>
      </c>
      <c r="C88" s="7">
        <v>2008</v>
      </c>
      <c r="D88" s="24" t="s">
        <v>706</v>
      </c>
      <c r="E88" s="7">
        <v>2007</v>
      </c>
      <c r="F88" s="20">
        <v>161307</v>
      </c>
    </row>
    <row r="89" spans="1:6" x14ac:dyDescent="0.35">
      <c r="A89" s="1" t="s">
        <v>32</v>
      </c>
      <c r="B89" s="1" t="s">
        <v>33</v>
      </c>
      <c r="C89" s="7">
        <v>2008</v>
      </c>
      <c r="D89" s="24" t="s">
        <v>707</v>
      </c>
      <c r="E89" s="7">
        <v>2005</v>
      </c>
      <c r="F89" s="20">
        <v>93461</v>
      </c>
    </row>
    <row r="90" spans="1:6" x14ac:dyDescent="0.35">
      <c r="A90" s="1" t="s">
        <v>32</v>
      </c>
      <c r="B90" s="1" t="s">
        <v>33</v>
      </c>
      <c r="C90" s="7">
        <v>2008</v>
      </c>
      <c r="D90" s="24" t="s">
        <v>707</v>
      </c>
      <c r="E90" s="7">
        <v>2006</v>
      </c>
      <c r="F90" s="20">
        <v>88865</v>
      </c>
    </row>
    <row r="91" spans="1:6" x14ac:dyDescent="0.35">
      <c r="A91" s="1" t="s">
        <v>32</v>
      </c>
      <c r="B91" s="1" t="s">
        <v>33</v>
      </c>
      <c r="C91" s="7">
        <v>2008</v>
      </c>
      <c r="D91" s="24" t="s">
        <v>707</v>
      </c>
      <c r="E91" s="7">
        <v>2007</v>
      </c>
      <c r="F91" s="20">
        <v>91349</v>
      </c>
    </row>
    <row r="92" spans="1:6" x14ac:dyDescent="0.35">
      <c r="A92" s="1" t="s">
        <v>32</v>
      </c>
      <c r="B92" s="1" t="s">
        <v>33</v>
      </c>
      <c r="C92" s="7">
        <v>2008</v>
      </c>
      <c r="D92" s="24" t="s">
        <v>581</v>
      </c>
      <c r="E92" s="7">
        <v>2005</v>
      </c>
      <c r="F92" s="20">
        <v>230752</v>
      </c>
    </row>
    <row r="93" spans="1:6" x14ac:dyDescent="0.35">
      <c r="A93" s="1" t="s">
        <v>32</v>
      </c>
      <c r="B93" s="1" t="s">
        <v>33</v>
      </c>
      <c r="C93" s="7">
        <v>2008</v>
      </c>
      <c r="D93" s="24" t="s">
        <v>581</v>
      </c>
      <c r="E93" s="7">
        <v>2006</v>
      </c>
      <c r="F93" s="20">
        <v>229582</v>
      </c>
    </row>
    <row r="94" spans="1:6" x14ac:dyDescent="0.35">
      <c r="A94" s="1" t="s">
        <v>32</v>
      </c>
      <c r="B94" s="1" t="s">
        <v>33</v>
      </c>
      <c r="C94" s="7">
        <v>2008</v>
      </c>
      <c r="D94" s="24" t="s">
        <v>581</v>
      </c>
      <c r="E94" s="7">
        <v>2007</v>
      </c>
      <c r="F94" s="20">
        <v>228049</v>
      </c>
    </row>
    <row r="95" spans="1:6" x14ac:dyDescent="0.35">
      <c r="A95" s="1" t="s">
        <v>32</v>
      </c>
      <c r="B95" s="1" t="s">
        <v>33</v>
      </c>
      <c r="C95" s="7">
        <v>2008</v>
      </c>
      <c r="D95" s="24" t="s">
        <v>708</v>
      </c>
      <c r="E95" s="7">
        <v>2005</v>
      </c>
      <c r="F95" s="20">
        <v>8365</v>
      </c>
    </row>
    <row r="96" spans="1:6" x14ac:dyDescent="0.35">
      <c r="A96" s="1" t="s">
        <v>32</v>
      </c>
      <c r="B96" s="1" t="s">
        <v>33</v>
      </c>
      <c r="C96" s="7">
        <v>2008</v>
      </c>
      <c r="D96" s="24" t="s">
        <v>708</v>
      </c>
      <c r="E96" s="7">
        <v>2006</v>
      </c>
      <c r="F96" s="20">
        <v>2600</v>
      </c>
    </row>
    <row r="97" spans="1:6" x14ac:dyDescent="0.35">
      <c r="A97" s="1" t="s">
        <v>32</v>
      </c>
      <c r="B97" s="1" t="s">
        <v>33</v>
      </c>
      <c r="C97" s="7">
        <v>2008</v>
      </c>
      <c r="D97" s="24" t="s">
        <v>708</v>
      </c>
      <c r="E97" s="7">
        <v>2007</v>
      </c>
      <c r="F97" s="20">
        <v>17145</v>
      </c>
    </row>
    <row r="98" spans="1:6" x14ac:dyDescent="0.35">
      <c r="A98" s="1" t="s">
        <v>32</v>
      </c>
      <c r="B98" s="1" t="s">
        <v>33</v>
      </c>
      <c r="C98" s="7">
        <v>2008</v>
      </c>
      <c r="D98" s="24" t="s">
        <v>709</v>
      </c>
      <c r="E98" s="7">
        <v>2005</v>
      </c>
      <c r="F98" s="20">
        <v>523049</v>
      </c>
    </row>
    <row r="99" spans="1:6" x14ac:dyDescent="0.35">
      <c r="A99" s="1" t="s">
        <v>32</v>
      </c>
      <c r="B99" s="1" t="s">
        <v>33</v>
      </c>
      <c r="C99" s="7">
        <v>2008</v>
      </c>
      <c r="D99" s="24" t="s">
        <v>709</v>
      </c>
      <c r="E99" s="7">
        <v>2006</v>
      </c>
      <c r="F99" s="20">
        <v>367439</v>
      </c>
    </row>
    <row r="100" spans="1:6" x14ac:dyDescent="0.35">
      <c r="A100" s="1" t="s">
        <v>32</v>
      </c>
      <c r="B100" s="1" t="s">
        <v>33</v>
      </c>
      <c r="C100" s="7">
        <v>2008</v>
      </c>
      <c r="D100" s="24" t="s">
        <v>709</v>
      </c>
      <c r="E100" s="7">
        <v>2007</v>
      </c>
      <c r="F100" s="20">
        <v>430321</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G35"/>
  <sheetViews>
    <sheetView workbookViewId="0">
      <selection activeCell="E38" sqref="E38"/>
    </sheetView>
  </sheetViews>
  <sheetFormatPr defaultColWidth="8.81640625" defaultRowHeight="14.5" x14ac:dyDescent="0.35"/>
  <cols>
    <col min="1" max="1" width="10.1796875" style="1" bestFit="1" customWidth="1"/>
    <col min="2" max="3" width="8.81640625" style="1"/>
    <col min="4" max="4" width="28.26953125" style="1" customWidth="1"/>
    <col min="5" max="5" width="19.26953125" style="1" customWidth="1"/>
    <col min="6" max="6" width="9.7265625" style="1" bestFit="1" customWidth="1"/>
    <col min="7" max="8" width="8.81640625" style="1"/>
    <col min="9" max="9" width="13.81640625" style="1" customWidth="1"/>
    <col min="10" max="16384" width="8.81640625" style="1"/>
  </cols>
  <sheetData>
    <row r="1" spans="1:7" s="6" customFormat="1" x14ac:dyDescent="0.35">
      <c r="A1" s="5" t="s">
        <v>1</v>
      </c>
      <c r="B1" s="5" t="s">
        <v>177</v>
      </c>
      <c r="C1" s="5" t="s">
        <v>15</v>
      </c>
      <c r="D1" s="5" t="s">
        <v>177</v>
      </c>
      <c r="E1" s="5" t="s">
        <v>710</v>
      </c>
      <c r="F1" s="5"/>
    </row>
    <row r="2" spans="1:7" x14ac:dyDescent="0.35">
      <c r="A2" s="1" t="s">
        <v>32</v>
      </c>
      <c r="B2" s="1" t="s">
        <v>33</v>
      </c>
      <c r="C2" s="1">
        <v>1992</v>
      </c>
      <c r="D2" s="1" t="s">
        <v>711</v>
      </c>
      <c r="E2" s="1" t="s">
        <v>712</v>
      </c>
      <c r="G2" s="35"/>
    </row>
    <row r="3" spans="1:7" x14ac:dyDescent="0.35">
      <c r="A3" s="1" t="s">
        <v>32</v>
      </c>
      <c r="B3" s="1" t="s">
        <v>33</v>
      </c>
      <c r="C3" s="1">
        <v>1992</v>
      </c>
      <c r="D3" s="1" t="s">
        <v>713</v>
      </c>
      <c r="E3" s="1" t="s">
        <v>714</v>
      </c>
      <c r="G3" s="35"/>
    </row>
    <row r="4" spans="1:7" x14ac:dyDescent="0.35">
      <c r="A4" s="1" t="s">
        <v>32</v>
      </c>
      <c r="B4" s="1" t="s">
        <v>33</v>
      </c>
      <c r="C4" s="1">
        <v>1992</v>
      </c>
      <c r="D4" s="1" t="s">
        <v>715</v>
      </c>
      <c r="E4" s="1" t="s">
        <v>716</v>
      </c>
    </row>
    <row r="5" spans="1:7" x14ac:dyDescent="0.35">
      <c r="A5" s="1" t="s">
        <v>32</v>
      </c>
      <c r="B5" s="1" t="s">
        <v>33</v>
      </c>
      <c r="C5" s="1">
        <v>1992</v>
      </c>
      <c r="D5" s="1" t="s">
        <v>33</v>
      </c>
      <c r="E5" s="1" t="s">
        <v>35</v>
      </c>
    </row>
    <row r="6" spans="1:7" x14ac:dyDescent="0.35">
      <c r="A6" s="1" t="s">
        <v>431</v>
      </c>
      <c r="B6" s="1" t="s">
        <v>33</v>
      </c>
      <c r="C6" s="1">
        <v>1992</v>
      </c>
      <c r="D6" s="1" t="s">
        <v>717</v>
      </c>
      <c r="E6" s="1" t="s">
        <v>718</v>
      </c>
    </row>
    <row r="7" spans="1:7" x14ac:dyDescent="0.35">
      <c r="A7" s="1" t="s">
        <v>32</v>
      </c>
      <c r="B7" s="1" t="s">
        <v>33</v>
      </c>
      <c r="C7" s="1">
        <v>1998</v>
      </c>
      <c r="D7" s="1" t="s">
        <v>711</v>
      </c>
      <c r="E7" s="1" t="s">
        <v>712</v>
      </c>
    </row>
    <row r="8" spans="1:7" x14ac:dyDescent="0.35">
      <c r="A8" s="1" t="s">
        <v>32</v>
      </c>
      <c r="B8" s="1" t="s">
        <v>33</v>
      </c>
      <c r="C8" s="1">
        <v>1998</v>
      </c>
      <c r="D8" s="1" t="s">
        <v>713</v>
      </c>
      <c r="E8" s="1" t="s">
        <v>714</v>
      </c>
    </row>
    <row r="9" spans="1:7" x14ac:dyDescent="0.35">
      <c r="A9" s="1" t="s">
        <v>32</v>
      </c>
      <c r="B9" s="1" t="s">
        <v>33</v>
      </c>
      <c r="C9" s="1">
        <v>1998</v>
      </c>
      <c r="D9" s="1" t="s">
        <v>715</v>
      </c>
      <c r="E9" s="1" t="s">
        <v>716</v>
      </c>
      <c r="G9" s="35"/>
    </row>
    <row r="10" spans="1:7" x14ac:dyDescent="0.35">
      <c r="A10" s="1" t="s">
        <v>32</v>
      </c>
      <c r="B10" s="1" t="s">
        <v>33</v>
      </c>
      <c r="C10" s="1">
        <v>1998</v>
      </c>
      <c r="D10" s="1" t="s">
        <v>33</v>
      </c>
      <c r="E10" s="1" t="s">
        <v>35</v>
      </c>
      <c r="G10" s="35"/>
    </row>
    <row r="11" spans="1:7" x14ac:dyDescent="0.35">
      <c r="A11" s="1" t="s">
        <v>431</v>
      </c>
      <c r="B11" s="1" t="s">
        <v>33</v>
      </c>
      <c r="C11" s="1">
        <v>1998</v>
      </c>
      <c r="D11" s="1" t="s">
        <v>717</v>
      </c>
      <c r="E11" s="1" t="s">
        <v>718</v>
      </c>
    </row>
    <row r="12" spans="1:7" x14ac:dyDescent="0.35">
      <c r="A12" s="1" t="s">
        <v>32</v>
      </c>
      <c r="B12" s="1" t="s">
        <v>33</v>
      </c>
      <c r="C12" s="1">
        <v>2002</v>
      </c>
      <c r="D12" s="1" t="s">
        <v>719</v>
      </c>
      <c r="E12" s="1" t="s">
        <v>712</v>
      </c>
    </row>
    <row r="13" spans="1:7" x14ac:dyDescent="0.35">
      <c r="A13" s="1" t="s">
        <v>32</v>
      </c>
      <c r="B13" s="1" t="s">
        <v>33</v>
      </c>
      <c r="C13" s="1">
        <v>2002</v>
      </c>
      <c r="D13" s="1" t="s">
        <v>720</v>
      </c>
      <c r="E13" s="1" t="s">
        <v>714</v>
      </c>
    </row>
    <row r="14" spans="1:7" x14ac:dyDescent="0.35">
      <c r="A14" s="1" t="s">
        <v>32</v>
      </c>
      <c r="B14" s="1" t="s">
        <v>33</v>
      </c>
      <c r="C14" s="1">
        <v>2002</v>
      </c>
      <c r="D14" s="1" t="s">
        <v>721</v>
      </c>
      <c r="E14" s="1" t="s">
        <v>716</v>
      </c>
    </row>
    <row r="15" spans="1:7" x14ac:dyDescent="0.35">
      <c r="A15" s="1" t="s">
        <v>32</v>
      </c>
      <c r="B15" s="1" t="s">
        <v>33</v>
      </c>
      <c r="C15" s="1">
        <v>2002</v>
      </c>
      <c r="D15" s="1" t="s">
        <v>722</v>
      </c>
      <c r="E15" s="1" t="s">
        <v>716</v>
      </c>
    </row>
    <row r="16" spans="1:7" x14ac:dyDescent="0.35">
      <c r="A16" s="1" t="s">
        <v>431</v>
      </c>
      <c r="B16" s="1" t="s">
        <v>33</v>
      </c>
      <c r="C16" s="1">
        <v>2002</v>
      </c>
      <c r="D16" s="1" t="s">
        <v>723</v>
      </c>
      <c r="E16" s="1" t="s">
        <v>716</v>
      </c>
    </row>
    <row r="17" spans="1:5" x14ac:dyDescent="0.35">
      <c r="A17" s="1" t="s">
        <v>431</v>
      </c>
      <c r="B17" s="1" t="s">
        <v>33</v>
      </c>
      <c r="C17" s="1">
        <v>2002</v>
      </c>
      <c r="D17" s="1" t="s">
        <v>724</v>
      </c>
      <c r="E17" s="1" t="s">
        <v>716</v>
      </c>
    </row>
    <row r="18" spans="1:5" x14ac:dyDescent="0.35">
      <c r="A18" s="1" t="s">
        <v>431</v>
      </c>
      <c r="B18" s="1" t="s">
        <v>33</v>
      </c>
      <c r="C18" s="1">
        <v>2002</v>
      </c>
      <c r="D18" s="1" t="s">
        <v>33</v>
      </c>
      <c r="E18" s="1" t="s">
        <v>35</v>
      </c>
    </row>
    <row r="19" spans="1:5" x14ac:dyDescent="0.35">
      <c r="A19" s="1" t="s">
        <v>431</v>
      </c>
      <c r="B19" s="1" t="s">
        <v>33</v>
      </c>
      <c r="C19" s="1">
        <v>2002</v>
      </c>
      <c r="D19" s="1" t="s">
        <v>725</v>
      </c>
      <c r="E19" s="1" t="s">
        <v>718</v>
      </c>
    </row>
    <row r="20" spans="1:5" x14ac:dyDescent="0.35">
      <c r="A20" s="1" t="s">
        <v>32</v>
      </c>
      <c r="B20" s="1" t="s">
        <v>33</v>
      </c>
      <c r="C20" s="1">
        <v>2005</v>
      </c>
      <c r="D20" s="1" t="s">
        <v>719</v>
      </c>
      <c r="E20" s="1" t="s">
        <v>712</v>
      </c>
    </row>
    <row r="21" spans="1:5" x14ac:dyDescent="0.35">
      <c r="A21" s="1" t="s">
        <v>32</v>
      </c>
      <c r="B21" s="1" t="s">
        <v>33</v>
      </c>
      <c r="C21" s="1">
        <v>2005</v>
      </c>
      <c r="D21" s="1" t="s">
        <v>720</v>
      </c>
      <c r="E21" s="1" t="s">
        <v>714</v>
      </c>
    </row>
    <row r="22" spans="1:5" x14ac:dyDescent="0.35">
      <c r="A22" s="1" t="s">
        <v>32</v>
      </c>
      <c r="B22" s="1" t="s">
        <v>33</v>
      </c>
      <c r="C22" s="1">
        <v>2005</v>
      </c>
      <c r="D22" s="1" t="s">
        <v>721</v>
      </c>
      <c r="E22" s="1" t="s">
        <v>716</v>
      </c>
    </row>
    <row r="23" spans="1:5" x14ac:dyDescent="0.35">
      <c r="A23" s="1" t="s">
        <v>32</v>
      </c>
      <c r="B23" s="1" t="s">
        <v>33</v>
      </c>
      <c r="C23" s="1">
        <v>2005</v>
      </c>
      <c r="D23" s="1" t="s">
        <v>722</v>
      </c>
      <c r="E23" s="1" t="s">
        <v>716</v>
      </c>
    </row>
    <row r="24" spans="1:5" x14ac:dyDescent="0.35">
      <c r="A24" s="1" t="s">
        <v>431</v>
      </c>
      <c r="B24" s="1" t="s">
        <v>33</v>
      </c>
      <c r="C24" s="1">
        <v>2005</v>
      </c>
      <c r="D24" s="1" t="s">
        <v>723</v>
      </c>
      <c r="E24" s="1" t="s">
        <v>716</v>
      </c>
    </row>
    <row r="25" spans="1:5" x14ac:dyDescent="0.35">
      <c r="A25" s="1" t="s">
        <v>431</v>
      </c>
      <c r="B25" s="1" t="s">
        <v>33</v>
      </c>
      <c r="C25" s="1">
        <v>2005</v>
      </c>
      <c r="D25" s="1" t="s">
        <v>724</v>
      </c>
      <c r="E25" s="1" t="s">
        <v>716</v>
      </c>
    </row>
    <row r="26" spans="1:5" x14ac:dyDescent="0.35">
      <c r="A26" s="1" t="s">
        <v>431</v>
      </c>
      <c r="B26" s="1" t="s">
        <v>33</v>
      </c>
      <c r="C26" s="1">
        <v>2005</v>
      </c>
      <c r="D26" s="1" t="s">
        <v>33</v>
      </c>
      <c r="E26" s="1" t="s">
        <v>35</v>
      </c>
    </row>
    <row r="27" spans="1:5" x14ac:dyDescent="0.35">
      <c r="A27" s="1" t="s">
        <v>431</v>
      </c>
      <c r="B27" s="1" t="s">
        <v>33</v>
      </c>
      <c r="C27" s="1">
        <v>2005</v>
      </c>
      <c r="D27" s="1" t="s">
        <v>726</v>
      </c>
      <c r="E27" s="1" t="s">
        <v>718</v>
      </c>
    </row>
    <row r="28" spans="1:5" x14ac:dyDescent="0.35">
      <c r="A28" s="1" t="s">
        <v>32</v>
      </c>
      <c r="B28" s="1" t="s">
        <v>33</v>
      </c>
      <c r="C28" s="1">
        <v>2008</v>
      </c>
      <c r="D28" s="1" t="s">
        <v>719</v>
      </c>
      <c r="E28" s="1" t="s">
        <v>712</v>
      </c>
    </row>
    <row r="29" spans="1:5" x14ac:dyDescent="0.35">
      <c r="A29" s="1" t="s">
        <v>32</v>
      </c>
      <c r="B29" s="1" t="s">
        <v>33</v>
      </c>
      <c r="C29" s="1">
        <v>2008</v>
      </c>
      <c r="D29" s="1" t="s">
        <v>720</v>
      </c>
      <c r="E29" s="1" t="s">
        <v>714</v>
      </c>
    </row>
    <row r="30" spans="1:5" x14ac:dyDescent="0.35">
      <c r="A30" s="1" t="s">
        <v>32</v>
      </c>
      <c r="B30" s="1" t="s">
        <v>33</v>
      </c>
      <c r="C30" s="1">
        <v>2008</v>
      </c>
      <c r="D30" s="1" t="s">
        <v>721</v>
      </c>
      <c r="E30" s="1" t="s">
        <v>716</v>
      </c>
    </row>
    <row r="31" spans="1:5" x14ac:dyDescent="0.35">
      <c r="A31" s="1" t="s">
        <v>32</v>
      </c>
      <c r="B31" s="1" t="s">
        <v>33</v>
      </c>
      <c r="C31" s="1">
        <v>2008</v>
      </c>
      <c r="D31" s="1" t="s">
        <v>722</v>
      </c>
      <c r="E31" s="1" t="s">
        <v>716</v>
      </c>
    </row>
    <row r="32" spans="1:5" x14ac:dyDescent="0.35">
      <c r="A32" s="1" t="s">
        <v>431</v>
      </c>
      <c r="B32" s="1" t="s">
        <v>33</v>
      </c>
      <c r="C32" s="1">
        <v>2008</v>
      </c>
      <c r="D32" s="1" t="s">
        <v>723</v>
      </c>
      <c r="E32" s="1" t="s">
        <v>716</v>
      </c>
    </row>
    <row r="33" spans="1:5" x14ac:dyDescent="0.35">
      <c r="A33" s="1" t="s">
        <v>431</v>
      </c>
      <c r="B33" s="1" t="s">
        <v>33</v>
      </c>
      <c r="C33" s="1">
        <v>2008</v>
      </c>
      <c r="D33" s="1" t="s">
        <v>724</v>
      </c>
      <c r="E33" s="1" t="s">
        <v>716</v>
      </c>
    </row>
    <row r="34" spans="1:5" x14ac:dyDescent="0.35">
      <c r="A34" s="1" t="s">
        <v>431</v>
      </c>
      <c r="B34" s="1" t="s">
        <v>33</v>
      </c>
      <c r="C34" s="1">
        <v>2008</v>
      </c>
      <c r="D34" s="1" t="s">
        <v>33</v>
      </c>
      <c r="E34" s="1" t="s">
        <v>35</v>
      </c>
    </row>
    <row r="35" spans="1:5" x14ac:dyDescent="0.35">
      <c r="A35" s="1" t="s">
        <v>431</v>
      </c>
      <c r="B35" s="1" t="s">
        <v>33</v>
      </c>
      <c r="C35" s="1">
        <v>2008</v>
      </c>
      <c r="D35" s="1" t="s">
        <v>726</v>
      </c>
      <c r="E35" s="1" t="s">
        <v>718</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L35"/>
  <sheetViews>
    <sheetView workbookViewId="0">
      <selection activeCell="I36" sqref="I36"/>
    </sheetView>
  </sheetViews>
  <sheetFormatPr defaultColWidth="8.81640625" defaultRowHeight="14.5" x14ac:dyDescent="0.35"/>
  <cols>
    <col min="1" max="1" width="10.1796875" style="1" bestFit="1" customWidth="1"/>
    <col min="2" max="3" width="8.81640625" style="1"/>
    <col min="4" max="4" width="14.81640625" style="1" customWidth="1"/>
    <col min="5" max="5" width="10.7265625" style="7" customWidth="1"/>
    <col min="6" max="6" width="9.7265625" style="1" bestFit="1" customWidth="1"/>
    <col min="7" max="8" width="8.81640625" style="1"/>
    <col min="9" max="9" width="13.81640625" style="7" customWidth="1"/>
    <col min="10" max="16384" width="8.81640625" style="1"/>
  </cols>
  <sheetData>
    <row r="1" spans="1:12" s="6" customFormat="1" x14ac:dyDescent="0.35">
      <c r="A1" s="5" t="s">
        <v>1</v>
      </c>
      <c r="B1" s="5" t="s">
        <v>177</v>
      </c>
      <c r="C1" s="5" t="s">
        <v>15</v>
      </c>
      <c r="D1" s="5" t="s">
        <v>727</v>
      </c>
      <c r="E1" s="5" t="s">
        <v>476</v>
      </c>
      <c r="F1" s="5" t="s">
        <v>728</v>
      </c>
      <c r="G1" s="6" t="s">
        <v>729</v>
      </c>
      <c r="H1" s="6" t="s">
        <v>730</v>
      </c>
      <c r="I1" s="5" t="s">
        <v>731</v>
      </c>
      <c r="J1" s="6" t="s">
        <v>732</v>
      </c>
    </row>
    <row r="2" spans="1:12" s="11" customFormat="1" x14ac:dyDescent="0.35">
      <c r="A2" s="1" t="s">
        <v>32</v>
      </c>
      <c r="B2" s="1" t="s">
        <v>33</v>
      </c>
      <c r="C2" s="1">
        <v>1992</v>
      </c>
      <c r="D2" s="12" t="s">
        <v>733</v>
      </c>
      <c r="E2" s="12">
        <v>1983</v>
      </c>
      <c r="F2" s="12"/>
      <c r="G2" s="13"/>
      <c r="H2" s="13"/>
      <c r="I2" s="12"/>
      <c r="J2" s="13">
        <v>7943</v>
      </c>
      <c r="K2" s="13"/>
      <c r="L2" s="13"/>
    </row>
    <row r="3" spans="1:12" s="11" customFormat="1" x14ac:dyDescent="0.35">
      <c r="A3" s="1" t="s">
        <v>32</v>
      </c>
      <c r="B3" s="1" t="s">
        <v>33</v>
      </c>
      <c r="C3" s="1">
        <v>1992</v>
      </c>
      <c r="D3" s="12" t="s">
        <v>733</v>
      </c>
      <c r="E3" s="12">
        <v>1985</v>
      </c>
      <c r="F3" s="12"/>
      <c r="G3" s="13"/>
      <c r="H3" s="13"/>
      <c r="I3" s="12"/>
      <c r="J3" s="13">
        <v>8801</v>
      </c>
      <c r="K3" s="13"/>
      <c r="L3" s="13"/>
    </row>
    <row r="4" spans="1:12" s="11" customFormat="1" x14ac:dyDescent="0.35">
      <c r="A4" s="1" t="s">
        <v>32</v>
      </c>
      <c r="B4" s="1" t="s">
        <v>33</v>
      </c>
      <c r="C4" s="1">
        <v>1992</v>
      </c>
      <c r="D4" s="12" t="s">
        <v>733</v>
      </c>
      <c r="E4" s="12">
        <v>1987</v>
      </c>
      <c r="F4" s="12"/>
      <c r="G4" s="13"/>
      <c r="H4" s="13"/>
      <c r="I4" s="12"/>
      <c r="J4" s="13">
        <v>9803</v>
      </c>
      <c r="K4" s="13"/>
      <c r="L4" s="13"/>
    </row>
    <row r="5" spans="1:12" x14ac:dyDescent="0.35">
      <c r="A5" s="1" t="s">
        <v>32</v>
      </c>
      <c r="B5" s="1" t="s">
        <v>33</v>
      </c>
      <c r="C5" s="1">
        <v>1992</v>
      </c>
      <c r="D5" s="1" t="s">
        <v>299</v>
      </c>
      <c r="E5" s="7">
        <v>1991</v>
      </c>
      <c r="F5" s="1" t="s">
        <v>38</v>
      </c>
      <c r="G5" s="35" t="s">
        <v>38</v>
      </c>
      <c r="H5" s="1" t="s">
        <v>38</v>
      </c>
      <c r="I5" s="25">
        <f>ROUND(AVERAGE(8.7,8.8,8.1,8.3,9,9,9.8,9.2,11.1,10.6,10.3),1)</f>
        <v>9.4</v>
      </c>
      <c r="J5" s="1" t="s">
        <v>38</v>
      </c>
    </row>
    <row r="6" spans="1:12" x14ac:dyDescent="0.35">
      <c r="A6" s="1" t="s">
        <v>32</v>
      </c>
      <c r="B6" s="1" t="s">
        <v>33</v>
      </c>
      <c r="C6" s="1">
        <v>2002</v>
      </c>
      <c r="D6" s="1" t="s">
        <v>299</v>
      </c>
      <c r="E6" s="7">
        <v>1995</v>
      </c>
      <c r="F6" s="1">
        <f>68.5*1000</f>
        <v>68500</v>
      </c>
      <c r="G6" s="35">
        <v>62800</v>
      </c>
      <c r="H6" s="1">
        <v>5700</v>
      </c>
      <c r="I6" s="7">
        <v>8.3000000000000007</v>
      </c>
      <c r="J6" s="1" t="s">
        <v>38</v>
      </c>
    </row>
    <row r="7" spans="1:12" x14ac:dyDescent="0.35">
      <c r="A7" s="1" t="s">
        <v>32</v>
      </c>
      <c r="B7" s="1" t="s">
        <v>33</v>
      </c>
      <c r="C7" s="1">
        <v>2002</v>
      </c>
      <c r="D7" s="1" t="s">
        <v>299</v>
      </c>
      <c r="E7" s="7">
        <v>1996</v>
      </c>
      <c r="F7" s="1">
        <v>68900</v>
      </c>
      <c r="G7" s="1">
        <v>63400</v>
      </c>
      <c r="H7" s="1">
        <v>5600</v>
      </c>
      <c r="I7" s="7">
        <v>8.1</v>
      </c>
      <c r="J7" s="1" t="s">
        <v>38</v>
      </c>
    </row>
    <row r="8" spans="1:12" x14ac:dyDescent="0.35">
      <c r="A8" s="1" t="s">
        <v>32</v>
      </c>
      <c r="B8" s="1" t="s">
        <v>33</v>
      </c>
      <c r="C8" s="1">
        <v>2002</v>
      </c>
      <c r="D8" s="1" t="s">
        <v>299</v>
      </c>
      <c r="E8" s="7">
        <v>1997</v>
      </c>
      <c r="F8" s="1">
        <v>68800</v>
      </c>
      <c r="G8" s="1">
        <v>63300</v>
      </c>
      <c r="H8" s="1">
        <v>5500</v>
      </c>
      <c r="I8" s="7">
        <v>8</v>
      </c>
      <c r="J8" s="1" t="s">
        <v>38</v>
      </c>
    </row>
    <row r="9" spans="1:12" x14ac:dyDescent="0.35">
      <c r="A9" s="1" t="s">
        <v>32</v>
      </c>
      <c r="B9" s="1" t="s">
        <v>33</v>
      </c>
      <c r="C9" s="1">
        <v>2002</v>
      </c>
      <c r="D9" s="1" t="s">
        <v>299</v>
      </c>
      <c r="E9" s="7">
        <v>1998</v>
      </c>
      <c r="F9" s="1">
        <v>66000</v>
      </c>
      <c r="G9" s="1">
        <v>61600</v>
      </c>
      <c r="H9" s="1">
        <v>4400</v>
      </c>
      <c r="I9" s="7">
        <v>6.7</v>
      </c>
      <c r="J9" s="1" t="s">
        <v>38</v>
      </c>
    </row>
    <row r="10" spans="1:12" x14ac:dyDescent="0.35">
      <c r="A10" s="1" t="s">
        <v>32</v>
      </c>
      <c r="B10" s="1" t="s">
        <v>33</v>
      </c>
      <c r="C10" s="1">
        <v>2002</v>
      </c>
      <c r="D10" s="1" t="s">
        <v>299</v>
      </c>
      <c r="E10" s="7">
        <v>1999</v>
      </c>
      <c r="F10" s="1">
        <v>65700</v>
      </c>
      <c r="G10" s="1">
        <v>61900</v>
      </c>
      <c r="H10" s="1">
        <v>3800</v>
      </c>
      <c r="I10" s="7">
        <v>5.8</v>
      </c>
      <c r="J10" s="1" t="s">
        <v>38</v>
      </c>
    </row>
    <row r="11" spans="1:12" x14ac:dyDescent="0.35">
      <c r="A11" s="1" t="s">
        <v>32</v>
      </c>
      <c r="B11" s="1" t="s">
        <v>33</v>
      </c>
      <c r="C11" s="1">
        <v>2002</v>
      </c>
      <c r="D11" s="1" t="s">
        <v>299</v>
      </c>
      <c r="E11" s="7">
        <v>2000</v>
      </c>
      <c r="F11" s="1">
        <v>65600</v>
      </c>
      <c r="G11" s="1">
        <v>61100</v>
      </c>
      <c r="H11" s="1">
        <v>4500</v>
      </c>
      <c r="I11" s="7">
        <v>6.9</v>
      </c>
      <c r="J11" s="1" t="s">
        <v>38</v>
      </c>
    </row>
    <row r="12" spans="1:12" x14ac:dyDescent="0.35">
      <c r="A12" s="1" t="s">
        <v>32</v>
      </c>
      <c r="B12" s="1" t="s">
        <v>33</v>
      </c>
      <c r="C12" s="1">
        <v>2002</v>
      </c>
      <c r="D12" s="1" t="s">
        <v>299</v>
      </c>
      <c r="E12" s="7">
        <v>2001</v>
      </c>
      <c r="F12" s="1">
        <v>65600</v>
      </c>
      <c r="G12" s="35">
        <v>61000</v>
      </c>
      <c r="H12" s="1">
        <v>4400</v>
      </c>
      <c r="I12" s="7">
        <v>6.8</v>
      </c>
      <c r="J12" s="1" t="s">
        <v>38</v>
      </c>
    </row>
    <row r="13" spans="1:12" x14ac:dyDescent="0.35">
      <c r="A13" s="1" t="s">
        <v>32</v>
      </c>
      <c r="B13" s="1" t="s">
        <v>33</v>
      </c>
      <c r="C13" s="1">
        <v>2005</v>
      </c>
      <c r="D13" s="1" t="s">
        <v>299</v>
      </c>
      <c r="E13" s="7">
        <v>2002</v>
      </c>
      <c r="F13" s="1" t="s">
        <v>38</v>
      </c>
      <c r="G13" s="1" t="s">
        <v>38</v>
      </c>
      <c r="H13" s="1" t="s">
        <v>38</v>
      </c>
      <c r="I13" s="7">
        <v>6.8</v>
      </c>
      <c r="J13" s="1" t="s">
        <v>38</v>
      </c>
    </row>
    <row r="14" spans="1:12" x14ac:dyDescent="0.35">
      <c r="A14" s="1" t="s">
        <v>32</v>
      </c>
      <c r="B14" s="1" t="s">
        <v>33</v>
      </c>
      <c r="C14" s="1">
        <v>2005</v>
      </c>
      <c r="D14" s="1" t="s">
        <v>299</v>
      </c>
      <c r="E14" s="7">
        <v>2003</v>
      </c>
      <c r="F14" s="1" t="s">
        <v>38</v>
      </c>
      <c r="G14" s="1" t="s">
        <v>38</v>
      </c>
      <c r="H14" s="1" t="s">
        <v>38</v>
      </c>
      <c r="I14" s="7">
        <v>5.6</v>
      </c>
      <c r="J14" s="1" t="s">
        <v>38</v>
      </c>
    </row>
    <row r="15" spans="1:12" x14ac:dyDescent="0.35">
      <c r="A15" s="1" t="s">
        <v>32</v>
      </c>
      <c r="B15" s="1" t="s">
        <v>33</v>
      </c>
      <c r="C15" s="1">
        <v>2008</v>
      </c>
      <c r="D15" s="1" t="s">
        <v>299</v>
      </c>
      <c r="E15" s="7">
        <v>2001</v>
      </c>
      <c r="F15" s="1" t="s">
        <v>38</v>
      </c>
      <c r="G15" s="1" t="s">
        <v>38</v>
      </c>
      <c r="H15" s="1" t="s">
        <v>38</v>
      </c>
      <c r="I15" s="7">
        <v>6.6</v>
      </c>
      <c r="J15" s="1">
        <v>23131</v>
      </c>
    </row>
    <row r="16" spans="1:12" x14ac:dyDescent="0.35">
      <c r="A16" s="1" t="s">
        <v>32</v>
      </c>
      <c r="B16" s="1" t="s">
        <v>33</v>
      </c>
      <c r="C16" s="1">
        <v>2008</v>
      </c>
      <c r="D16" s="1" t="s">
        <v>299</v>
      </c>
      <c r="E16" s="7">
        <v>2002</v>
      </c>
      <c r="F16" s="1" t="s">
        <v>38</v>
      </c>
      <c r="G16" s="1" t="s">
        <v>38</v>
      </c>
      <c r="H16" s="1" t="s">
        <v>38</v>
      </c>
      <c r="I16" s="7">
        <v>7.1</v>
      </c>
      <c r="J16" s="1">
        <v>23885</v>
      </c>
    </row>
    <row r="17" spans="1:10" x14ac:dyDescent="0.35">
      <c r="A17" s="1" t="s">
        <v>32</v>
      </c>
      <c r="B17" s="1" t="s">
        <v>33</v>
      </c>
      <c r="C17" s="1">
        <v>2008</v>
      </c>
      <c r="D17" s="1" t="s">
        <v>299</v>
      </c>
      <c r="E17" s="7">
        <v>2003</v>
      </c>
      <c r="F17" s="1" t="s">
        <v>38</v>
      </c>
      <c r="G17" s="1" t="s">
        <v>38</v>
      </c>
      <c r="H17" s="1" t="s">
        <v>38</v>
      </c>
      <c r="I17" s="7">
        <v>7</v>
      </c>
      <c r="J17" s="1">
        <v>24221</v>
      </c>
    </row>
    <row r="18" spans="1:10" x14ac:dyDescent="0.35">
      <c r="A18" s="1" t="s">
        <v>32</v>
      </c>
      <c r="B18" s="1" t="s">
        <v>33</v>
      </c>
      <c r="C18" s="1">
        <v>2008</v>
      </c>
      <c r="D18" s="1" t="s">
        <v>299</v>
      </c>
      <c r="E18" s="7">
        <v>2004</v>
      </c>
      <c r="F18" s="1" t="s">
        <v>38</v>
      </c>
      <c r="G18" s="1" t="s">
        <v>38</v>
      </c>
      <c r="H18" s="1" t="s">
        <v>38</v>
      </c>
      <c r="I18" s="7">
        <v>6.9</v>
      </c>
      <c r="J18" s="1">
        <v>25441</v>
      </c>
    </row>
    <row r="19" spans="1:10" x14ac:dyDescent="0.35">
      <c r="A19" s="1" t="s">
        <v>32</v>
      </c>
      <c r="B19" s="1" t="s">
        <v>33</v>
      </c>
      <c r="C19" s="1">
        <v>2008</v>
      </c>
      <c r="D19" s="1" t="s">
        <v>299</v>
      </c>
      <c r="E19" s="7">
        <v>2005</v>
      </c>
      <c r="F19" s="1" t="s">
        <v>38</v>
      </c>
      <c r="G19" s="1" t="s">
        <v>38</v>
      </c>
      <c r="H19" s="1" t="s">
        <v>38</v>
      </c>
      <c r="I19" s="7">
        <v>6.1</v>
      </c>
    </row>
    <row r="20" spans="1:10" x14ac:dyDescent="0.35">
      <c r="A20" s="1" t="s">
        <v>32</v>
      </c>
      <c r="B20" s="1" t="s">
        <v>33</v>
      </c>
      <c r="C20" s="1">
        <v>2008</v>
      </c>
      <c r="D20" s="1" t="s">
        <v>299</v>
      </c>
      <c r="E20" s="7">
        <v>2006</v>
      </c>
      <c r="F20" s="1" t="s">
        <v>38</v>
      </c>
      <c r="G20" s="1" t="s">
        <v>38</v>
      </c>
      <c r="H20" s="1" t="s">
        <v>38</v>
      </c>
      <c r="I20" s="7">
        <v>5.5</v>
      </c>
    </row>
    <row r="21" spans="1:10" x14ac:dyDescent="0.35">
      <c r="A21" s="1" t="s">
        <v>32</v>
      </c>
      <c r="B21" s="1" t="s">
        <v>33</v>
      </c>
      <c r="C21" s="1">
        <v>2008</v>
      </c>
      <c r="D21" s="1" t="s">
        <v>299</v>
      </c>
      <c r="E21" s="7">
        <v>2007</v>
      </c>
      <c r="F21" s="1" t="s">
        <v>38</v>
      </c>
      <c r="G21" s="1" t="s">
        <v>38</v>
      </c>
      <c r="H21" s="1" t="s">
        <v>38</v>
      </c>
      <c r="I21" s="7">
        <v>5.3</v>
      </c>
    </row>
    <row r="22" spans="1:10" x14ac:dyDescent="0.35">
      <c r="A22" s="1" t="s">
        <v>32</v>
      </c>
      <c r="B22" s="1" t="s">
        <v>33</v>
      </c>
      <c r="C22" s="1">
        <v>2012</v>
      </c>
      <c r="D22" s="1" t="s">
        <v>299</v>
      </c>
      <c r="E22" s="7">
        <v>2000</v>
      </c>
      <c r="F22" s="1" t="s">
        <v>38</v>
      </c>
      <c r="G22" s="1" t="s">
        <v>38</v>
      </c>
      <c r="H22" s="1" t="s">
        <v>38</v>
      </c>
      <c r="I22" s="7" t="s">
        <v>38</v>
      </c>
      <c r="J22" s="1">
        <v>16058</v>
      </c>
    </row>
    <row r="23" spans="1:10" x14ac:dyDescent="0.35">
      <c r="A23" s="1" t="s">
        <v>32</v>
      </c>
      <c r="B23" s="1" t="s">
        <v>33</v>
      </c>
      <c r="C23" s="1">
        <v>2012</v>
      </c>
      <c r="D23" s="1" t="s">
        <v>299</v>
      </c>
      <c r="E23" s="7">
        <v>2006</v>
      </c>
      <c r="F23" s="1">
        <v>68000</v>
      </c>
      <c r="G23" s="1">
        <v>64400</v>
      </c>
      <c r="H23" s="1">
        <v>3600</v>
      </c>
      <c r="I23" s="7">
        <v>5.3</v>
      </c>
    </row>
    <row r="24" spans="1:10" x14ac:dyDescent="0.35">
      <c r="A24" s="1" t="s">
        <v>32</v>
      </c>
      <c r="B24" s="1" t="s">
        <v>33</v>
      </c>
      <c r="C24" s="1">
        <v>2012</v>
      </c>
      <c r="D24" s="1" t="s">
        <v>299</v>
      </c>
      <c r="E24" s="7">
        <v>2007</v>
      </c>
      <c r="F24" s="1">
        <v>68200</v>
      </c>
      <c r="G24" s="1">
        <v>64600</v>
      </c>
      <c r="H24" s="1">
        <v>3600</v>
      </c>
      <c r="I24" s="7">
        <v>5.3</v>
      </c>
    </row>
    <row r="25" spans="1:10" x14ac:dyDescent="0.35">
      <c r="A25" s="1" t="s">
        <v>32</v>
      </c>
      <c r="B25" s="1" t="s">
        <v>33</v>
      </c>
      <c r="C25" s="1">
        <v>2012</v>
      </c>
      <c r="D25" s="1" t="s">
        <v>299</v>
      </c>
      <c r="E25" s="7">
        <v>2008</v>
      </c>
      <c r="F25" s="1">
        <v>69400</v>
      </c>
      <c r="G25" s="1">
        <v>65200</v>
      </c>
      <c r="H25" s="1">
        <v>4300</v>
      </c>
      <c r="I25" s="7">
        <v>6.2</v>
      </c>
    </row>
    <row r="26" spans="1:10" x14ac:dyDescent="0.35">
      <c r="A26" s="1" t="s">
        <v>32</v>
      </c>
      <c r="B26" s="1" t="s">
        <v>33</v>
      </c>
      <c r="C26" s="1">
        <v>2012</v>
      </c>
      <c r="D26" s="1" t="s">
        <v>299</v>
      </c>
      <c r="E26" s="7">
        <v>2009</v>
      </c>
      <c r="F26" s="1">
        <v>68900</v>
      </c>
      <c r="G26" s="1">
        <v>63000</v>
      </c>
      <c r="H26" s="1">
        <v>5900</v>
      </c>
      <c r="I26" s="7">
        <v>8.5</v>
      </c>
      <c r="J26" s="1">
        <v>20782</v>
      </c>
    </row>
    <row r="27" spans="1:10" x14ac:dyDescent="0.35">
      <c r="A27" s="1" t="s">
        <v>32</v>
      </c>
      <c r="B27" s="1" t="s">
        <v>33</v>
      </c>
      <c r="C27" s="1">
        <v>2012</v>
      </c>
      <c r="D27" s="1" t="s">
        <v>299</v>
      </c>
      <c r="E27" s="7">
        <v>2010</v>
      </c>
      <c r="F27" s="1">
        <v>68400</v>
      </c>
      <c r="G27" s="1">
        <v>61900</v>
      </c>
      <c r="H27" s="1">
        <v>6500</v>
      </c>
      <c r="I27" s="7">
        <v>9.4</v>
      </c>
      <c r="J27" s="1">
        <v>21543</v>
      </c>
    </row>
    <row r="28" spans="1:10" x14ac:dyDescent="0.35">
      <c r="A28" s="1" t="s">
        <v>32</v>
      </c>
      <c r="B28" s="1" t="s">
        <v>33</v>
      </c>
      <c r="C28" s="1">
        <v>2012</v>
      </c>
      <c r="D28" s="1" t="s">
        <v>299</v>
      </c>
      <c r="E28" s="7">
        <v>2011</v>
      </c>
      <c r="F28" s="1">
        <v>68400</v>
      </c>
      <c r="G28" s="1">
        <v>62500</v>
      </c>
      <c r="H28" s="1">
        <v>5900</v>
      </c>
      <c r="I28" s="7">
        <v>8.6</v>
      </c>
    </row>
    <row r="29" spans="1:10" x14ac:dyDescent="0.35">
      <c r="A29" s="1" t="s">
        <v>32</v>
      </c>
      <c r="B29" s="1" t="s">
        <v>33</v>
      </c>
      <c r="C29" s="1">
        <v>2017</v>
      </c>
      <c r="D29" s="1" t="s">
        <v>299</v>
      </c>
      <c r="E29" s="7">
        <v>2012</v>
      </c>
      <c r="F29" s="1">
        <v>66000</v>
      </c>
      <c r="G29" s="1">
        <v>60200</v>
      </c>
      <c r="H29" s="1">
        <v>5800</v>
      </c>
      <c r="I29" s="7">
        <v>8.8000000000000007</v>
      </c>
    </row>
    <row r="30" spans="1:10" x14ac:dyDescent="0.35">
      <c r="A30" s="1" t="s">
        <v>32</v>
      </c>
      <c r="B30" s="1" t="s">
        <v>33</v>
      </c>
      <c r="C30" s="1">
        <v>2017</v>
      </c>
      <c r="D30" s="1" t="s">
        <v>299</v>
      </c>
      <c r="E30" s="7">
        <v>2013</v>
      </c>
      <c r="F30" s="1">
        <v>64600</v>
      </c>
      <c r="G30" s="1">
        <v>59000</v>
      </c>
      <c r="H30" s="1">
        <v>5600</v>
      </c>
      <c r="I30" s="7">
        <v>7</v>
      </c>
    </row>
    <row r="31" spans="1:10" x14ac:dyDescent="0.35">
      <c r="A31" s="1" t="s">
        <v>32</v>
      </c>
      <c r="B31" s="1" t="s">
        <v>33</v>
      </c>
      <c r="C31" s="1">
        <v>2017</v>
      </c>
      <c r="D31" s="1" t="s">
        <v>299</v>
      </c>
      <c r="E31" s="7">
        <v>2014</v>
      </c>
      <c r="F31" s="1">
        <v>63000</v>
      </c>
      <c r="G31" s="1">
        <v>58600</v>
      </c>
      <c r="H31" s="1">
        <v>4400</v>
      </c>
      <c r="I31" s="7">
        <v>6.4</v>
      </c>
    </row>
    <row r="32" spans="1:10" x14ac:dyDescent="0.35">
      <c r="A32" s="1" t="s">
        <v>32</v>
      </c>
      <c r="B32" s="1" t="s">
        <v>33</v>
      </c>
      <c r="C32" s="1">
        <v>2017</v>
      </c>
      <c r="D32" s="1" t="s">
        <v>299</v>
      </c>
      <c r="E32" s="7">
        <v>2015</v>
      </c>
      <c r="F32" s="1">
        <v>62400</v>
      </c>
      <c r="G32" s="1">
        <v>58400</v>
      </c>
      <c r="H32" s="1">
        <v>4000</v>
      </c>
      <c r="I32" s="7">
        <v>6.3</v>
      </c>
      <c r="J32" s="1">
        <v>23827</v>
      </c>
    </row>
    <row r="33" spans="1:9" x14ac:dyDescent="0.35">
      <c r="A33" s="1" t="s">
        <v>32</v>
      </c>
      <c r="B33" s="1" t="s">
        <v>33</v>
      </c>
      <c r="C33" s="1">
        <v>2017</v>
      </c>
      <c r="D33" s="1" t="s">
        <v>299</v>
      </c>
      <c r="E33" s="7">
        <v>2016</v>
      </c>
      <c r="F33" s="1">
        <v>61100</v>
      </c>
      <c r="G33" s="1">
        <v>57200</v>
      </c>
      <c r="H33" s="1">
        <v>3900</v>
      </c>
      <c r="I33" s="7">
        <v>6.1</v>
      </c>
    </row>
    <row r="34" spans="1:9" x14ac:dyDescent="0.35">
      <c r="A34" s="1" t="s">
        <v>32</v>
      </c>
      <c r="B34" s="1" t="s">
        <v>33</v>
      </c>
      <c r="C34" s="1">
        <v>2019</v>
      </c>
      <c r="D34" s="1" t="s">
        <v>299</v>
      </c>
      <c r="E34" s="7">
        <v>2017</v>
      </c>
      <c r="F34" s="1">
        <v>59800</v>
      </c>
      <c r="G34" s="1">
        <v>56100</v>
      </c>
      <c r="H34" s="1">
        <v>3600</v>
      </c>
      <c r="I34" s="7">
        <v>6.1</v>
      </c>
    </row>
    <row r="35" spans="1:9" x14ac:dyDescent="0.35">
      <c r="A35" s="1" t="s">
        <v>32</v>
      </c>
      <c r="B35" s="1" t="s">
        <v>33</v>
      </c>
      <c r="C35" s="1">
        <v>2019</v>
      </c>
      <c r="D35" s="1" t="s">
        <v>299</v>
      </c>
      <c r="E35" s="7">
        <v>2018</v>
      </c>
      <c r="F35" s="1">
        <v>59600</v>
      </c>
      <c r="G35" s="1">
        <v>56700</v>
      </c>
      <c r="H35" s="1">
        <v>2900</v>
      </c>
      <c r="I35" s="7">
        <v>4.9000000000000004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272"/>
  <sheetViews>
    <sheetView workbookViewId="0">
      <pane ySplit="1" topLeftCell="A247" activePane="bottomLeft" state="frozen"/>
      <selection pane="bottomLeft" activeCell="J263" sqref="J263"/>
    </sheetView>
  </sheetViews>
  <sheetFormatPr defaultColWidth="8.81640625" defaultRowHeight="14.5" x14ac:dyDescent="0.35"/>
  <cols>
    <col min="1" max="1" width="10.1796875" style="1" bestFit="1" customWidth="1"/>
    <col min="2" max="2" width="15.26953125" style="1" customWidth="1"/>
    <col min="3" max="3" width="9.1796875" style="7" bestFit="1" customWidth="1"/>
    <col min="4" max="4" width="10.26953125" style="7" bestFit="1" customWidth="1"/>
    <col min="5" max="5" width="14" style="7" customWidth="1"/>
    <col min="6" max="6" width="8.81640625" style="7"/>
    <col min="7" max="7" width="6.7265625" style="7" bestFit="1" customWidth="1"/>
    <col min="8" max="8" width="12.7265625" style="17" customWidth="1"/>
    <col min="9" max="9" width="8.81640625" style="7"/>
    <col min="10" max="10" width="13.7265625" style="7" bestFit="1" customWidth="1"/>
    <col min="11" max="11" width="13.7265625" style="7" customWidth="1"/>
    <col min="12" max="13" width="8.81640625" style="7"/>
    <col min="14" max="16384" width="8.81640625" style="1"/>
  </cols>
  <sheetData>
    <row r="1" spans="1:13" x14ac:dyDescent="0.35">
      <c r="A1" s="5" t="s">
        <v>1</v>
      </c>
      <c r="B1" s="5" t="s">
        <v>14</v>
      </c>
      <c r="C1" s="5" t="s">
        <v>15</v>
      </c>
      <c r="D1" s="5" t="s">
        <v>66</v>
      </c>
      <c r="E1" s="5" t="s">
        <v>67</v>
      </c>
      <c r="F1" s="5" t="s">
        <v>68</v>
      </c>
      <c r="G1" s="5" t="s">
        <v>69</v>
      </c>
      <c r="H1" s="16" t="s">
        <v>70</v>
      </c>
      <c r="I1" s="5" t="s">
        <v>71</v>
      </c>
      <c r="J1" s="5" t="s">
        <v>72</v>
      </c>
      <c r="K1" s="5" t="s">
        <v>73</v>
      </c>
      <c r="L1" s="5" t="s">
        <v>74</v>
      </c>
      <c r="M1" s="5" t="s">
        <v>75</v>
      </c>
    </row>
    <row r="2" spans="1:13" x14ac:dyDescent="0.35">
      <c r="A2" s="1" t="s">
        <v>32</v>
      </c>
      <c r="B2" s="1" t="s">
        <v>33</v>
      </c>
      <c r="C2" s="7">
        <v>1992</v>
      </c>
      <c r="D2" s="7" t="s">
        <v>39</v>
      </c>
      <c r="E2" s="24" t="s">
        <v>76</v>
      </c>
      <c r="F2" s="7">
        <v>1993</v>
      </c>
      <c r="G2" s="7" t="s">
        <v>77</v>
      </c>
      <c r="H2" s="17">
        <v>625000</v>
      </c>
      <c r="I2" s="7">
        <v>3.2</v>
      </c>
      <c r="J2" s="17">
        <f>18160000-H2</f>
        <v>17535000</v>
      </c>
      <c r="K2" s="17">
        <v>332742</v>
      </c>
      <c r="L2" s="7" t="s">
        <v>38</v>
      </c>
      <c r="M2" s="7" t="s">
        <v>38</v>
      </c>
    </row>
    <row r="3" spans="1:13" x14ac:dyDescent="0.35">
      <c r="A3" s="1" t="s">
        <v>32</v>
      </c>
      <c r="B3" s="1" t="s">
        <v>33</v>
      </c>
      <c r="C3" s="7">
        <v>1992</v>
      </c>
      <c r="D3" s="7" t="s">
        <v>39</v>
      </c>
      <c r="E3" s="24" t="s">
        <v>76</v>
      </c>
      <c r="F3" s="7">
        <v>1993</v>
      </c>
      <c r="G3" s="7" t="s">
        <v>78</v>
      </c>
      <c r="H3" s="17">
        <v>410000</v>
      </c>
      <c r="I3" s="7">
        <v>3.2</v>
      </c>
      <c r="J3" s="17">
        <f t="shared" ref="J3:J27" si="0">J2-H3</f>
        <v>17125000</v>
      </c>
      <c r="K3" s="17">
        <v>489113</v>
      </c>
      <c r="L3" s="7" t="s">
        <v>38</v>
      </c>
      <c r="M3" s="7" t="s">
        <v>38</v>
      </c>
    </row>
    <row r="4" spans="1:13" x14ac:dyDescent="0.35">
      <c r="A4" s="1" t="s">
        <v>32</v>
      </c>
      <c r="B4" s="1" t="s">
        <v>33</v>
      </c>
      <c r="C4" s="7">
        <v>1992</v>
      </c>
      <c r="D4" s="7" t="s">
        <v>39</v>
      </c>
      <c r="E4" s="24" t="s">
        <v>76</v>
      </c>
      <c r="F4" s="7">
        <v>1994</v>
      </c>
      <c r="G4" s="7" t="s">
        <v>77</v>
      </c>
      <c r="H4" s="17">
        <v>415000</v>
      </c>
      <c r="I4" s="7">
        <v>3.7</v>
      </c>
      <c r="J4" s="17">
        <f t="shared" si="0"/>
        <v>16710000</v>
      </c>
      <c r="K4" s="17">
        <v>482553</v>
      </c>
      <c r="L4" s="7" t="s">
        <v>38</v>
      </c>
      <c r="M4" s="7" t="s">
        <v>38</v>
      </c>
    </row>
    <row r="5" spans="1:13" x14ac:dyDescent="0.35">
      <c r="A5" s="1" t="s">
        <v>32</v>
      </c>
      <c r="B5" s="1" t="s">
        <v>33</v>
      </c>
      <c r="C5" s="7">
        <v>1992</v>
      </c>
      <c r="D5" s="7" t="s">
        <v>39</v>
      </c>
      <c r="E5" s="24" t="s">
        <v>76</v>
      </c>
      <c r="F5" s="7">
        <v>1994</v>
      </c>
      <c r="G5" s="7" t="s">
        <v>78</v>
      </c>
      <c r="H5" s="17">
        <v>420000</v>
      </c>
      <c r="I5" s="7">
        <v>3.7</v>
      </c>
      <c r="J5" s="17">
        <f t="shared" si="0"/>
        <v>16290000</v>
      </c>
      <c r="K5" s="17">
        <v>474875</v>
      </c>
      <c r="L5" s="7" t="s">
        <v>38</v>
      </c>
      <c r="M5" s="7" t="s">
        <v>38</v>
      </c>
    </row>
    <row r="6" spans="1:13" x14ac:dyDescent="0.35">
      <c r="A6" s="1" t="s">
        <v>32</v>
      </c>
      <c r="B6" s="1" t="s">
        <v>33</v>
      </c>
      <c r="C6" s="7">
        <v>1992</v>
      </c>
      <c r="D6" s="7" t="s">
        <v>39</v>
      </c>
      <c r="E6" s="24" t="s">
        <v>76</v>
      </c>
      <c r="F6" s="7">
        <v>1995</v>
      </c>
      <c r="G6" s="7" t="s">
        <v>77</v>
      </c>
      <c r="H6" s="17">
        <v>430000</v>
      </c>
      <c r="I6" s="7">
        <v>4.2</v>
      </c>
      <c r="J6" s="17">
        <f t="shared" si="0"/>
        <v>15860000</v>
      </c>
      <c r="K6" s="17">
        <v>467105</v>
      </c>
      <c r="L6" s="7" t="s">
        <v>38</v>
      </c>
      <c r="M6" s="7" t="s">
        <v>38</v>
      </c>
    </row>
    <row r="7" spans="1:13" x14ac:dyDescent="0.35">
      <c r="A7" s="1" t="s">
        <v>32</v>
      </c>
      <c r="B7" s="1" t="s">
        <v>33</v>
      </c>
      <c r="C7" s="7">
        <v>1992</v>
      </c>
      <c r="D7" s="7" t="s">
        <v>39</v>
      </c>
      <c r="E7" s="24" t="s">
        <v>76</v>
      </c>
      <c r="F7" s="7">
        <v>1995</v>
      </c>
      <c r="G7" s="7" t="s">
        <v>78</v>
      </c>
      <c r="H7" s="17">
        <v>440000</v>
      </c>
      <c r="I7" s="7">
        <v>4.2</v>
      </c>
      <c r="J7" s="17">
        <f t="shared" si="0"/>
        <v>15420000</v>
      </c>
      <c r="K7" s="17">
        <v>458075</v>
      </c>
      <c r="L7" s="7" t="s">
        <v>38</v>
      </c>
      <c r="M7" s="7" t="s">
        <v>38</v>
      </c>
    </row>
    <row r="8" spans="1:13" x14ac:dyDescent="0.35">
      <c r="A8" s="1" t="s">
        <v>32</v>
      </c>
      <c r="B8" s="1" t="s">
        <v>33</v>
      </c>
      <c r="C8" s="7">
        <v>1992</v>
      </c>
      <c r="D8" s="7" t="s">
        <v>39</v>
      </c>
      <c r="E8" s="24" t="s">
        <v>76</v>
      </c>
      <c r="F8" s="7">
        <v>1996</v>
      </c>
      <c r="G8" s="7" t="s">
        <v>77</v>
      </c>
      <c r="H8" s="17">
        <v>450000</v>
      </c>
      <c r="I8" s="7">
        <v>4.7</v>
      </c>
      <c r="J8" s="17">
        <f t="shared" si="0"/>
        <v>14970000</v>
      </c>
      <c r="K8" s="17">
        <v>448835</v>
      </c>
      <c r="L8" s="7" t="s">
        <v>38</v>
      </c>
      <c r="M8" s="7" t="s">
        <v>38</v>
      </c>
    </row>
    <row r="9" spans="1:13" x14ac:dyDescent="0.35">
      <c r="A9" s="1" t="s">
        <v>32</v>
      </c>
      <c r="B9" s="1" t="s">
        <v>33</v>
      </c>
      <c r="C9" s="7">
        <v>1992</v>
      </c>
      <c r="D9" s="7" t="s">
        <v>39</v>
      </c>
      <c r="E9" s="24" t="s">
        <v>76</v>
      </c>
      <c r="F9" s="7">
        <v>1996</v>
      </c>
      <c r="G9" s="7" t="s">
        <v>78</v>
      </c>
      <c r="H9" s="17">
        <v>460000</v>
      </c>
      <c r="I9" s="7">
        <v>4.7</v>
      </c>
      <c r="J9" s="17">
        <f t="shared" si="0"/>
        <v>14510000</v>
      </c>
      <c r="K9" s="17">
        <v>438260</v>
      </c>
      <c r="L9" s="7" t="s">
        <v>38</v>
      </c>
      <c r="M9" s="7" t="s">
        <v>38</v>
      </c>
    </row>
    <row r="10" spans="1:13" x14ac:dyDescent="0.35">
      <c r="A10" s="1" t="s">
        <v>32</v>
      </c>
      <c r="B10" s="1" t="s">
        <v>33</v>
      </c>
      <c r="C10" s="7">
        <v>1992</v>
      </c>
      <c r="D10" s="7" t="s">
        <v>39</v>
      </c>
      <c r="E10" s="24" t="s">
        <v>76</v>
      </c>
      <c r="F10" s="7">
        <v>1997</v>
      </c>
      <c r="G10" s="7" t="s">
        <v>77</v>
      </c>
      <c r="H10" s="17">
        <v>470000</v>
      </c>
      <c r="I10" s="7">
        <v>4.9000000000000004</v>
      </c>
      <c r="J10" s="17">
        <f t="shared" si="0"/>
        <v>14040000</v>
      </c>
      <c r="K10" s="17">
        <v>427450</v>
      </c>
      <c r="L10" s="7" t="s">
        <v>38</v>
      </c>
      <c r="M10" s="7" t="s">
        <v>38</v>
      </c>
    </row>
    <row r="11" spans="1:13" x14ac:dyDescent="0.35">
      <c r="A11" s="1" t="s">
        <v>32</v>
      </c>
      <c r="B11" s="1" t="s">
        <v>33</v>
      </c>
      <c r="C11" s="7">
        <v>1992</v>
      </c>
      <c r="D11" s="7" t="s">
        <v>39</v>
      </c>
      <c r="E11" s="24" t="s">
        <v>76</v>
      </c>
      <c r="F11" s="7">
        <v>1997</v>
      </c>
      <c r="G11" s="7" t="s">
        <v>78</v>
      </c>
      <c r="H11" s="17">
        <v>480000</v>
      </c>
      <c r="I11" s="7">
        <v>4.9000000000000004</v>
      </c>
      <c r="J11" s="17">
        <f t="shared" si="0"/>
        <v>13560000</v>
      </c>
      <c r="K11" s="17">
        <v>415935</v>
      </c>
      <c r="L11" s="7" t="s">
        <v>38</v>
      </c>
      <c r="M11" s="7" t="s">
        <v>38</v>
      </c>
    </row>
    <row r="12" spans="1:13" x14ac:dyDescent="0.35">
      <c r="A12" s="1" t="s">
        <v>32</v>
      </c>
      <c r="B12" s="1" t="s">
        <v>33</v>
      </c>
      <c r="C12" s="7">
        <v>1992</v>
      </c>
      <c r="D12" s="7" t="s">
        <v>39</v>
      </c>
      <c r="E12" s="24" t="s">
        <v>76</v>
      </c>
      <c r="F12" s="7">
        <v>1998</v>
      </c>
      <c r="G12" s="7" t="s">
        <v>77</v>
      </c>
      <c r="H12" s="17">
        <v>490000</v>
      </c>
      <c r="I12" s="7">
        <v>5.0999999999999996</v>
      </c>
      <c r="J12" s="17">
        <f t="shared" si="0"/>
        <v>13070000</v>
      </c>
      <c r="K12" s="17">
        <v>404175</v>
      </c>
      <c r="L12" s="7" t="s">
        <v>38</v>
      </c>
      <c r="M12" s="7" t="s">
        <v>38</v>
      </c>
    </row>
    <row r="13" spans="1:13" x14ac:dyDescent="0.35">
      <c r="A13" s="1" t="s">
        <v>32</v>
      </c>
      <c r="B13" s="1" t="s">
        <v>33</v>
      </c>
      <c r="C13" s="7">
        <v>1992</v>
      </c>
      <c r="D13" s="7" t="s">
        <v>39</v>
      </c>
      <c r="E13" s="24" t="s">
        <v>76</v>
      </c>
      <c r="F13" s="7">
        <v>1998</v>
      </c>
      <c r="G13" s="7" t="s">
        <v>78</v>
      </c>
      <c r="H13" s="17">
        <v>505000</v>
      </c>
      <c r="I13" s="7">
        <v>5.0999999999999996</v>
      </c>
      <c r="J13" s="17">
        <f t="shared" si="0"/>
        <v>12565000</v>
      </c>
      <c r="K13" s="17">
        <v>391680</v>
      </c>
      <c r="L13" s="7" t="s">
        <v>38</v>
      </c>
      <c r="M13" s="7" t="s">
        <v>38</v>
      </c>
    </row>
    <row r="14" spans="1:13" x14ac:dyDescent="0.35">
      <c r="A14" s="1" t="s">
        <v>32</v>
      </c>
      <c r="B14" s="1" t="s">
        <v>33</v>
      </c>
      <c r="C14" s="7">
        <v>1992</v>
      </c>
      <c r="D14" s="7" t="s">
        <v>39</v>
      </c>
      <c r="E14" s="24" t="s">
        <v>76</v>
      </c>
      <c r="F14" s="7">
        <v>1999</v>
      </c>
      <c r="G14" s="7" t="s">
        <v>77</v>
      </c>
      <c r="H14" s="17">
        <v>520000</v>
      </c>
      <c r="I14" s="7">
        <v>5.35</v>
      </c>
      <c r="J14" s="17">
        <f t="shared" si="0"/>
        <v>12045000</v>
      </c>
      <c r="K14" s="17">
        <v>378803</v>
      </c>
      <c r="L14" s="7" t="s">
        <v>38</v>
      </c>
      <c r="M14" s="7" t="s">
        <v>38</v>
      </c>
    </row>
    <row r="15" spans="1:13" x14ac:dyDescent="0.35">
      <c r="A15" s="1" t="s">
        <v>32</v>
      </c>
      <c r="B15" s="1" t="s">
        <v>33</v>
      </c>
      <c r="C15" s="7">
        <v>1992</v>
      </c>
      <c r="D15" s="7" t="s">
        <v>39</v>
      </c>
      <c r="E15" s="24" t="s">
        <v>76</v>
      </c>
      <c r="F15" s="7">
        <v>1999</v>
      </c>
      <c r="G15" s="7" t="s">
        <v>78</v>
      </c>
      <c r="H15" s="17">
        <v>530000</v>
      </c>
      <c r="I15" s="7">
        <v>5.35</v>
      </c>
      <c r="J15" s="17">
        <f t="shared" si="0"/>
        <v>11515000</v>
      </c>
      <c r="K15" s="17">
        <v>364893</v>
      </c>
      <c r="L15" s="7" t="s">
        <v>38</v>
      </c>
      <c r="M15" s="7" t="s">
        <v>38</v>
      </c>
    </row>
    <row r="16" spans="1:13" x14ac:dyDescent="0.35">
      <c r="A16" s="1" t="s">
        <v>32</v>
      </c>
      <c r="B16" s="1" t="s">
        <v>33</v>
      </c>
      <c r="C16" s="7">
        <v>1992</v>
      </c>
      <c r="D16" s="7" t="s">
        <v>39</v>
      </c>
      <c r="E16" s="24" t="s">
        <v>76</v>
      </c>
      <c r="F16" s="7">
        <v>2000</v>
      </c>
      <c r="G16" s="7" t="s">
        <v>77</v>
      </c>
      <c r="H16" s="17">
        <v>545000</v>
      </c>
      <c r="I16" s="7">
        <v>5.5</v>
      </c>
      <c r="J16" s="17">
        <f t="shared" si="0"/>
        <v>10970000</v>
      </c>
      <c r="K16" s="17">
        <v>350715</v>
      </c>
      <c r="L16" s="7" t="s">
        <v>38</v>
      </c>
      <c r="M16" s="7" t="s">
        <v>38</v>
      </c>
    </row>
    <row r="17" spans="1:13" x14ac:dyDescent="0.35">
      <c r="A17" s="1" t="s">
        <v>32</v>
      </c>
      <c r="B17" s="1" t="s">
        <v>33</v>
      </c>
      <c r="C17" s="7">
        <v>1992</v>
      </c>
      <c r="D17" s="7" t="s">
        <v>39</v>
      </c>
      <c r="E17" s="24" t="s">
        <v>76</v>
      </c>
      <c r="F17" s="7">
        <v>2000</v>
      </c>
      <c r="G17" s="7" t="s">
        <v>78</v>
      </c>
      <c r="H17" s="17">
        <v>560000</v>
      </c>
      <c r="I17" s="7">
        <v>5.5</v>
      </c>
      <c r="J17" s="17">
        <f t="shared" si="0"/>
        <v>10410000</v>
      </c>
      <c r="K17" s="17">
        <v>335728</v>
      </c>
      <c r="L17" s="7" t="s">
        <v>38</v>
      </c>
      <c r="M17" s="7" t="s">
        <v>38</v>
      </c>
    </row>
    <row r="18" spans="1:13" x14ac:dyDescent="0.35">
      <c r="A18" s="1" t="s">
        <v>32</v>
      </c>
      <c r="B18" s="1" t="s">
        <v>33</v>
      </c>
      <c r="C18" s="7">
        <v>1992</v>
      </c>
      <c r="D18" s="7" t="s">
        <v>39</v>
      </c>
      <c r="E18" s="24" t="s">
        <v>76</v>
      </c>
      <c r="F18" s="7">
        <v>2001</v>
      </c>
      <c r="G18" s="7" t="s">
        <v>77</v>
      </c>
      <c r="H18" s="17">
        <v>575000</v>
      </c>
      <c r="I18" s="7">
        <v>5.7</v>
      </c>
      <c r="J18" s="17">
        <f t="shared" si="0"/>
        <v>9835000</v>
      </c>
      <c r="K18" s="17">
        <v>320328</v>
      </c>
      <c r="L18" s="7" t="s">
        <v>38</v>
      </c>
      <c r="M18" s="7" t="s">
        <v>38</v>
      </c>
    </row>
    <row r="19" spans="1:13" x14ac:dyDescent="0.35">
      <c r="A19" s="1" t="s">
        <v>32</v>
      </c>
      <c r="B19" s="1" t="s">
        <v>33</v>
      </c>
      <c r="C19" s="7">
        <v>1992</v>
      </c>
      <c r="D19" s="7" t="s">
        <v>39</v>
      </c>
      <c r="E19" s="24" t="s">
        <v>76</v>
      </c>
      <c r="F19" s="7">
        <v>2001</v>
      </c>
      <c r="G19" s="7" t="s">
        <v>78</v>
      </c>
      <c r="H19" s="17">
        <v>590000</v>
      </c>
      <c r="I19" s="7">
        <v>5.7</v>
      </c>
      <c r="J19" s="17">
        <f t="shared" si="0"/>
        <v>9245000</v>
      </c>
      <c r="K19" s="17">
        <v>303940</v>
      </c>
      <c r="L19" s="7" t="s">
        <v>38</v>
      </c>
      <c r="M19" s="7" t="s">
        <v>38</v>
      </c>
    </row>
    <row r="20" spans="1:13" x14ac:dyDescent="0.35">
      <c r="A20" s="1" t="s">
        <v>32</v>
      </c>
      <c r="B20" s="1" t="s">
        <v>33</v>
      </c>
      <c r="C20" s="7">
        <v>1992</v>
      </c>
      <c r="D20" s="7" t="s">
        <v>39</v>
      </c>
      <c r="E20" s="24" t="s">
        <v>76</v>
      </c>
      <c r="F20" s="7">
        <v>2002</v>
      </c>
      <c r="G20" s="7" t="s">
        <v>77</v>
      </c>
      <c r="H20" s="17">
        <v>610000</v>
      </c>
      <c r="I20" s="7">
        <v>5.8</v>
      </c>
      <c r="J20" s="17">
        <f t="shared" si="0"/>
        <v>8635000</v>
      </c>
      <c r="K20" s="17">
        <v>287125</v>
      </c>
      <c r="L20" s="7" t="s">
        <v>38</v>
      </c>
      <c r="M20" s="7" t="s">
        <v>38</v>
      </c>
    </row>
    <row r="21" spans="1:13" x14ac:dyDescent="0.35">
      <c r="A21" s="1" t="s">
        <v>32</v>
      </c>
      <c r="B21" s="1" t="s">
        <v>33</v>
      </c>
      <c r="C21" s="7">
        <v>1992</v>
      </c>
      <c r="D21" s="7" t="s">
        <v>39</v>
      </c>
      <c r="E21" s="24" t="s">
        <v>76</v>
      </c>
      <c r="F21" s="7">
        <v>2002</v>
      </c>
      <c r="G21" s="7" t="s">
        <v>78</v>
      </c>
      <c r="H21" s="17">
        <v>625000</v>
      </c>
      <c r="I21" s="7">
        <v>5.8</v>
      </c>
      <c r="J21" s="17">
        <f t="shared" si="0"/>
        <v>8010000</v>
      </c>
      <c r="K21" s="17">
        <v>269435</v>
      </c>
      <c r="L21" s="7" t="s">
        <v>38</v>
      </c>
      <c r="M21" s="7" t="s">
        <v>38</v>
      </c>
    </row>
    <row r="22" spans="1:13" x14ac:dyDescent="0.35">
      <c r="A22" s="1" t="s">
        <v>32</v>
      </c>
      <c r="B22" s="1" t="s">
        <v>33</v>
      </c>
      <c r="C22" s="7">
        <v>1992</v>
      </c>
      <c r="D22" s="7" t="s">
        <v>39</v>
      </c>
      <c r="E22" s="24" t="s">
        <v>76</v>
      </c>
      <c r="F22" s="7">
        <v>2003</v>
      </c>
      <c r="G22" s="7" t="s">
        <v>77</v>
      </c>
      <c r="H22" s="17">
        <v>645000</v>
      </c>
      <c r="I22" s="7">
        <v>6</v>
      </c>
      <c r="J22" s="17">
        <f t="shared" si="0"/>
        <v>7365000</v>
      </c>
      <c r="K22" s="17">
        <v>251310</v>
      </c>
      <c r="L22" s="7" t="s">
        <v>38</v>
      </c>
      <c r="M22" s="7" t="s">
        <v>38</v>
      </c>
    </row>
    <row r="23" spans="1:13" x14ac:dyDescent="0.35">
      <c r="A23" s="1" t="s">
        <v>32</v>
      </c>
      <c r="B23" s="1" t="s">
        <v>33</v>
      </c>
      <c r="C23" s="7">
        <v>1992</v>
      </c>
      <c r="D23" s="7" t="s">
        <v>39</v>
      </c>
      <c r="E23" s="24" t="s">
        <v>76</v>
      </c>
      <c r="F23" s="7">
        <v>2003</v>
      </c>
      <c r="G23" s="7" t="s">
        <v>78</v>
      </c>
      <c r="H23" s="17">
        <v>665000</v>
      </c>
      <c r="I23" s="7">
        <v>6</v>
      </c>
      <c r="J23" s="17">
        <f t="shared" si="0"/>
        <v>6700000</v>
      </c>
      <c r="K23" s="17">
        <v>231960</v>
      </c>
      <c r="L23" s="7" t="s">
        <v>38</v>
      </c>
      <c r="M23" s="7" t="s">
        <v>38</v>
      </c>
    </row>
    <row r="24" spans="1:13" x14ac:dyDescent="0.35">
      <c r="A24" s="1" t="s">
        <v>32</v>
      </c>
      <c r="B24" s="1" t="s">
        <v>33</v>
      </c>
      <c r="C24" s="7">
        <v>1992</v>
      </c>
      <c r="D24" s="7" t="s">
        <v>39</v>
      </c>
      <c r="E24" s="24" t="s">
        <v>76</v>
      </c>
      <c r="F24" s="7">
        <v>2004</v>
      </c>
      <c r="G24" s="7" t="s">
        <v>77</v>
      </c>
      <c r="H24" s="17">
        <v>685000</v>
      </c>
      <c r="I24" s="7">
        <v>6.1</v>
      </c>
      <c r="J24" s="17">
        <f t="shared" si="0"/>
        <v>6015000</v>
      </c>
      <c r="K24" s="17">
        <v>212010</v>
      </c>
      <c r="L24" s="7" t="s">
        <v>38</v>
      </c>
      <c r="M24" s="7" t="s">
        <v>38</v>
      </c>
    </row>
    <row r="25" spans="1:13" x14ac:dyDescent="0.35">
      <c r="A25" s="1" t="s">
        <v>32</v>
      </c>
      <c r="B25" s="1" t="s">
        <v>33</v>
      </c>
      <c r="C25" s="7">
        <v>1992</v>
      </c>
      <c r="D25" s="7" t="s">
        <v>39</v>
      </c>
      <c r="E25" s="24" t="s">
        <v>76</v>
      </c>
      <c r="F25" s="7">
        <v>2004</v>
      </c>
      <c r="G25" s="7" t="s">
        <v>78</v>
      </c>
      <c r="H25" s="17">
        <v>425000</v>
      </c>
      <c r="I25" s="7">
        <v>6.1</v>
      </c>
      <c r="J25" s="17">
        <f t="shared" si="0"/>
        <v>5590000</v>
      </c>
      <c r="K25" s="17">
        <v>191118</v>
      </c>
      <c r="L25" s="7" t="s">
        <v>38</v>
      </c>
      <c r="M25" s="7" t="s">
        <v>38</v>
      </c>
    </row>
    <row r="26" spans="1:13" x14ac:dyDescent="0.35">
      <c r="A26" s="1" t="s">
        <v>32</v>
      </c>
      <c r="B26" s="1" t="s">
        <v>33</v>
      </c>
      <c r="C26" s="7">
        <v>1992</v>
      </c>
      <c r="D26" s="7" t="s">
        <v>39</v>
      </c>
      <c r="E26" s="24" t="s">
        <v>76</v>
      </c>
      <c r="F26" s="7">
        <v>2005</v>
      </c>
      <c r="G26" s="7" t="s">
        <v>77</v>
      </c>
      <c r="H26" s="17">
        <v>440000</v>
      </c>
      <c r="I26" s="7">
        <v>6.2</v>
      </c>
      <c r="J26" s="17">
        <f t="shared" si="0"/>
        <v>5150000</v>
      </c>
      <c r="K26" s="17">
        <v>178155</v>
      </c>
      <c r="L26" s="7" t="s">
        <v>38</v>
      </c>
      <c r="M26" s="7" t="s">
        <v>38</v>
      </c>
    </row>
    <row r="27" spans="1:13" x14ac:dyDescent="0.35">
      <c r="A27" s="1" t="s">
        <v>32</v>
      </c>
      <c r="B27" s="1" t="s">
        <v>33</v>
      </c>
      <c r="C27" s="7">
        <v>1992</v>
      </c>
      <c r="D27" s="7" t="s">
        <v>39</v>
      </c>
      <c r="E27" s="24" t="s">
        <v>76</v>
      </c>
      <c r="F27" s="7">
        <v>2005</v>
      </c>
      <c r="G27" s="7" t="s">
        <v>78</v>
      </c>
      <c r="H27" s="17">
        <v>285000</v>
      </c>
      <c r="I27" s="7">
        <v>6.2</v>
      </c>
      <c r="J27" s="17">
        <f t="shared" si="0"/>
        <v>4865000</v>
      </c>
      <c r="K27" s="17">
        <v>164515</v>
      </c>
      <c r="L27" s="7" t="s">
        <v>38</v>
      </c>
      <c r="M27" s="7" t="s">
        <v>38</v>
      </c>
    </row>
    <row r="28" spans="1:13" x14ac:dyDescent="0.35">
      <c r="A28" s="1" t="s">
        <v>32</v>
      </c>
      <c r="B28" s="1" t="s">
        <v>33</v>
      </c>
      <c r="C28" s="7">
        <v>1992</v>
      </c>
      <c r="D28" s="7" t="s">
        <v>39</v>
      </c>
      <c r="E28" s="24" t="s">
        <v>79</v>
      </c>
      <c r="F28" s="7">
        <v>2006</v>
      </c>
      <c r="G28" s="7" t="s">
        <v>77</v>
      </c>
      <c r="H28" s="17">
        <v>295000</v>
      </c>
      <c r="I28" s="7">
        <v>6.4</v>
      </c>
      <c r="J28" s="17">
        <f t="shared" ref="J28:J40" si="1">J27-H28</f>
        <v>4570000</v>
      </c>
      <c r="K28" s="17">
        <v>155680</v>
      </c>
      <c r="L28" s="7" t="s">
        <v>38</v>
      </c>
      <c r="M28" s="7" t="s">
        <v>38</v>
      </c>
    </row>
    <row r="29" spans="1:13" x14ac:dyDescent="0.35">
      <c r="A29" s="1" t="s">
        <v>32</v>
      </c>
      <c r="B29" s="1" t="s">
        <v>33</v>
      </c>
      <c r="C29" s="7">
        <v>1992</v>
      </c>
      <c r="D29" s="7" t="s">
        <v>39</v>
      </c>
      <c r="E29" s="24" t="s">
        <v>79</v>
      </c>
      <c r="F29" s="7">
        <v>2006</v>
      </c>
      <c r="G29" s="7" t="s">
        <v>78</v>
      </c>
      <c r="H29" s="17">
        <v>305000</v>
      </c>
      <c r="I29" s="7">
        <v>6.4</v>
      </c>
      <c r="J29" s="17">
        <f t="shared" si="1"/>
        <v>4265000</v>
      </c>
      <c r="K29" s="17">
        <v>146240</v>
      </c>
      <c r="L29" s="7" t="s">
        <v>38</v>
      </c>
      <c r="M29" s="7" t="s">
        <v>38</v>
      </c>
    </row>
    <row r="30" spans="1:13" x14ac:dyDescent="0.35">
      <c r="A30" s="1" t="s">
        <v>32</v>
      </c>
      <c r="B30" s="1" t="s">
        <v>33</v>
      </c>
      <c r="C30" s="7">
        <v>1992</v>
      </c>
      <c r="D30" s="7" t="s">
        <v>39</v>
      </c>
      <c r="E30" s="24" t="s">
        <v>79</v>
      </c>
      <c r="F30" s="7">
        <v>2007</v>
      </c>
      <c r="G30" s="7" t="s">
        <v>77</v>
      </c>
      <c r="H30" s="17">
        <v>315000</v>
      </c>
      <c r="I30" s="7">
        <v>6.4</v>
      </c>
      <c r="J30" s="17">
        <f t="shared" si="1"/>
        <v>3950000</v>
      </c>
      <c r="K30" s="17">
        <v>136480</v>
      </c>
      <c r="L30" s="7" t="s">
        <v>38</v>
      </c>
      <c r="M30" s="7" t="s">
        <v>38</v>
      </c>
    </row>
    <row r="31" spans="1:13" x14ac:dyDescent="0.35">
      <c r="A31" s="1" t="s">
        <v>32</v>
      </c>
      <c r="B31" s="1" t="s">
        <v>33</v>
      </c>
      <c r="C31" s="7">
        <v>1992</v>
      </c>
      <c r="D31" s="7" t="s">
        <v>39</v>
      </c>
      <c r="E31" s="24" t="s">
        <v>79</v>
      </c>
      <c r="F31" s="7">
        <v>2007</v>
      </c>
      <c r="G31" s="7" t="s">
        <v>78</v>
      </c>
      <c r="H31" s="17">
        <v>325000</v>
      </c>
      <c r="I31" s="7">
        <v>6.4</v>
      </c>
      <c r="J31" s="17">
        <f t="shared" si="1"/>
        <v>3625000</v>
      </c>
      <c r="K31" s="17">
        <v>126400</v>
      </c>
      <c r="L31" s="7" t="s">
        <v>38</v>
      </c>
      <c r="M31" s="7" t="s">
        <v>38</v>
      </c>
    </row>
    <row r="32" spans="1:13" x14ac:dyDescent="0.35">
      <c r="A32" s="1" t="s">
        <v>32</v>
      </c>
      <c r="B32" s="1" t="s">
        <v>33</v>
      </c>
      <c r="C32" s="7">
        <v>1992</v>
      </c>
      <c r="D32" s="7" t="s">
        <v>39</v>
      </c>
      <c r="E32" s="24" t="s">
        <v>79</v>
      </c>
      <c r="F32" s="7">
        <v>2008</v>
      </c>
      <c r="G32" s="7" t="s">
        <v>77</v>
      </c>
      <c r="H32" s="17">
        <v>335000</v>
      </c>
      <c r="I32" s="7">
        <v>6.4</v>
      </c>
      <c r="J32" s="17">
        <f t="shared" si="1"/>
        <v>3290000</v>
      </c>
      <c r="K32" s="17">
        <v>116000</v>
      </c>
      <c r="L32" s="7" t="s">
        <v>38</v>
      </c>
      <c r="M32" s="7" t="s">
        <v>38</v>
      </c>
    </row>
    <row r="33" spans="1:13" x14ac:dyDescent="0.35">
      <c r="A33" s="1" t="s">
        <v>32</v>
      </c>
      <c r="B33" s="1" t="s">
        <v>33</v>
      </c>
      <c r="C33" s="7">
        <v>1992</v>
      </c>
      <c r="D33" s="7" t="s">
        <v>39</v>
      </c>
      <c r="E33" s="24" t="s">
        <v>79</v>
      </c>
      <c r="F33" s="7">
        <v>2008</v>
      </c>
      <c r="G33" s="7" t="s">
        <v>78</v>
      </c>
      <c r="H33" s="17">
        <v>345000</v>
      </c>
      <c r="I33" s="7">
        <v>6.4</v>
      </c>
      <c r="J33" s="17">
        <f t="shared" si="1"/>
        <v>2945000</v>
      </c>
      <c r="K33" s="17">
        <v>105280</v>
      </c>
      <c r="L33" s="7" t="s">
        <v>38</v>
      </c>
      <c r="M33" s="7" t="s">
        <v>38</v>
      </c>
    </row>
    <row r="34" spans="1:13" x14ac:dyDescent="0.35">
      <c r="A34" s="1" t="s">
        <v>32</v>
      </c>
      <c r="B34" s="1" t="s">
        <v>33</v>
      </c>
      <c r="C34" s="7">
        <v>1992</v>
      </c>
      <c r="D34" s="7" t="s">
        <v>39</v>
      </c>
      <c r="E34" s="24" t="s">
        <v>79</v>
      </c>
      <c r="F34" s="7">
        <v>2009</v>
      </c>
      <c r="G34" s="7" t="s">
        <v>77</v>
      </c>
      <c r="H34" s="17">
        <v>360000</v>
      </c>
      <c r="I34" s="7">
        <v>6.4</v>
      </c>
      <c r="J34" s="17">
        <f t="shared" si="1"/>
        <v>2585000</v>
      </c>
      <c r="K34" s="17">
        <v>94240</v>
      </c>
      <c r="L34" s="7" t="s">
        <v>38</v>
      </c>
      <c r="M34" s="7" t="s">
        <v>38</v>
      </c>
    </row>
    <row r="35" spans="1:13" x14ac:dyDescent="0.35">
      <c r="A35" s="1" t="s">
        <v>32</v>
      </c>
      <c r="B35" s="1" t="s">
        <v>33</v>
      </c>
      <c r="C35" s="7">
        <v>1992</v>
      </c>
      <c r="D35" s="7" t="s">
        <v>39</v>
      </c>
      <c r="E35" s="24" t="s">
        <v>79</v>
      </c>
      <c r="F35" s="7">
        <v>2009</v>
      </c>
      <c r="G35" s="7" t="s">
        <v>78</v>
      </c>
      <c r="H35" s="17">
        <v>370000</v>
      </c>
      <c r="I35" s="7">
        <v>6.4</v>
      </c>
      <c r="J35" s="17">
        <f t="shared" si="1"/>
        <v>2215000</v>
      </c>
      <c r="K35" s="17">
        <v>82720</v>
      </c>
      <c r="L35" s="7" t="s">
        <v>38</v>
      </c>
      <c r="M35" s="7" t="s">
        <v>38</v>
      </c>
    </row>
    <row r="36" spans="1:13" x14ac:dyDescent="0.35">
      <c r="A36" s="1" t="s">
        <v>32</v>
      </c>
      <c r="B36" s="1" t="s">
        <v>33</v>
      </c>
      <c r="C36" s="7">
        <v>1992</v>
      </c>
      <c r="D36" s="7" t="s">
        <v>39</v>
      </c>
      <c r="E36" s="24" t="s">
        <v>79</v>
      </c>
      <c r="F36" s="7">
        <v>2010</v>
      </c>
      <c r="G36" s="7" t="s">
        <v>77</v>
      </c>
      <c r="H36" s="17">
        <v>380000</v>
      </c>
      <c r="I36" s="7">
        <v>6.4</v>
      </c>
      <c r="J36" s="17">
        <f t="shared" si="1"/>
        <v>1835000</v>
      </c>
      <c r="K36" s="17">
        <v>70880</v>
      </c>
      <c r="L36" s="7" t="s">
        <v>38</v>
      </c>
      <c r="M36" s="7" t="s">
        <v>38</v>
      </c>
    </row>
    <row r="37" spans="1:13" x14ac:dyDescent="0.35">
      <c r="A37" s="1" t="s">
        <v>32</v>
      </c>
      <c r="B37" s="1" t="s">
        <v>33</v>
      </c>
      <c r="C37" s="7">
        <v>1992</v>
      </c>
      <c r="D37" s="7" t="s">
        <v>39</v>
      </c>
      <c r="E37" s="24" t="s">
        <v>79</v>
      </c>
      <c r="F37" s="7">
        <v>2010</v>
      </c>
      <c r="G37" s="7" t="s">
        <v>78</v>
      </c>
      <c r="H37" s="17">
        <v>390000</v>
      </c>
      <c r="I37" s="7">
        <v>6.4</v>
      </c>
      <c r="J37" s="17">
        <f t="shared" si="1"/>
        <v>1445000</v>
      </c>
      <c r="K37" s="17">
        <v>58720</v>
      </c>
      <c r="L37" s="7" t="s">
        <v>38</v>
      </c>
      <c r="M37" s="7" t="s">
        <v>38</v>
      </c>
    </row>
    <row r="38" spans="1:13" x14ac:dyDescent="0.35">
      <c r="A38" s="1" t="s">
        <v>32</v>
      </c>
      <c r="B38" s="1" t="s">
        <v>33</v>
      </c>
      <c r="C38" s="7">
        <v>1992</v>
      </c>
      <c r="D38" s="7" t="s">
        <v>39</v>
      </c>
      <c r="E38" s="24" t="s">
        <v>79</v>
      </c>
      <c r="F38" s="7">
        <v>2011</v>
      </c>
      <c r="G38" s="7" t="s">
        <v>77</v>
      </c>
      <c r="H38" s="17">
        <v>405000</v>
      </c>
      <c r="I38" s="7">
        <v>6.4</v>
      </c>
      <c r="J38" s="17">
        <f t="shared" si="1"/>
        <v>1040000</v>
      </c>
      <c r="K38" s="17">
        <v>46240</v>
      </c>
      <c r="L38" s="7" t="s">
        <v>38</v>
      </c>
      <c r="M38" s="7" t="s">
        <v>38</v>
      </c>
    </row>
    <row r="39" spans="1:13" x14ac:dyDescent="0.35">
      <c r="A39" s="1" t="s">
        <v>32</v>
      </c>
      <c r="B39" s="1" t="s">
        <v>33</v>
      </c>
      <c r="C39" s="7">
        <v>1992</v>
      </c>
      <c r="D39" s="7" t="s">
        <v>39</v>
      </c>
      <c r="E39" s="24" t="s">
        <v>79</v>
      </c>
      <c r="F39" s="7">
        <v>2011</v>
      </c>
      <c r="G39" s="7" t="s">
        <v>78</v>
      </c>
      <c r="H39" s="17">
        <v>415000</v>
      </c>
      <c r="I39" s="7">
        <v>6.4</v>
      </c>
      <c r="J39" s="17">
        <f t="shared" si="1"/>
        <v>625000</v>
      </c>
      <c r="K39" s="17">
        <v>33280</v>
      </c>
      <c r="L39" s="7" t="s">
        <v>38</v>
      </c>
      <c r="M39" s="7" t="s">
        <v>38</v>
      </c>
    </row>
    <row r="40" spans="1:13" x14ac:dyDescent="0.35">
      <c r="A40" s="1" t="s">
        <v>32</v>
      </c>
      <c r="B40" s="1" t="s">
        <v>33</v>
      </c>
      <c r="C40" s="7">
        <v>1992</v>
      </c>
      <c r="D40" s="7" t="s">
        <v>39</v>
      </c>
      <c r="E40" s="24" t="s">
        <v>79</v>
      </c>
      <c r="F40" s="7">
        <v>2012</v>
      </c>
      <c r="G40" s="7" t="s">
        <v>77</v>
      </c>
      <c r="H40" s="17">
        <v>625000</v>
      </c>
      <c r="I40" s="7">
        <v>6.4</v>
      </c>
      <c r="J40" s="17">
        <f t="shared" si="1"/>
        <v>0</v>
      </c>
      <c r="K40" s="17">
        <v>20000</v>
      </c>
      <c r="L40" s="7" t="s">
        <v>38</v>
      </c>
      <c r="M40" s="7" t="s">
        <v>38</v>
      </c>
    </row>
    <row r="41" spans="1:13" x14ac:dyDescent="0.35">
      <c r="A41" s="1" t="s">
        <v>32</v>
      </c>
      <c r="B41" s="1" t="s">
        <v>33</v>
      </c>
      <c r="C41" s="7">
        <v>1998</v>
      </c>
      <c r="D41" s="7" t="s">
        <v>39</v>
      </c>
      <c r="E41" s="24" t="s">
        <v>76</v>
      </c>
      <c r="F41" s="7">
        <v>1998</v>
      </c>
      <c r="G41" s="7" t="s">
        <v>78</v>
      </c>
      <c r="H41" s="17">
        <v>60000</v>
      </c>
      <c r="I41" s="7">
        <v>4</v>
      </c>
      <c r="J41" s="21">
        <f>12515000-H41</f>
        <v>12455000</v>
      </c>
      <c r="K41" s="21" t="s">
        <v>38</v>
      </c>
      <c r="L41" s="7">
        <v>3.7</v>
      </c>
      <c r="M41" s="7">
        <v>100.10299999999999</v>
      </c>
    </row>
    <row r="42" spans="1:13" x14ac:dyDescent="0.35">
      <c r="A42" s="1" t="s">
        <v>32</v>
      </c>
      <c r="B42" s="1" t="s">
        <v>33</v>
      </c>
      <c r="C42" s="7">
        <v>1998</v>
      </c>
      <c r="D42" s="7" t="s">
        <v>39</v>
      </c>
      <c r="E42" s="24" t="s">
        <v>76</v>
      </c>
      <c r="F42" s="7">
        <v>2000</v>
      </c>
      <c r="G42" s="7" t="s">
        <v>77</v>
      </c>
      <c r="H42" s="17">
        <v>625000</v>
      </c>
      <c r="I42" s="7">
        <v>4</v>
      </c>
      <c r="J42" s="21">
        <f t="shared" ref="J42:J59" si="2">J41-H42</f>
        <v>11830000</v>
      </c>
      <c r="K42" s="21" t="s">
        <v>38</v>
      </c>
      <c r="L42" s="7">
        <v>3.95</v>
      </c>
      <c r="M42" s="7">
        <v>100.08499999999999</v>
      </c>
    </row>
    <row r="43" spans="1:13" x14ac:dyDescent="0.35">
      <c r="A43" s="1" t="s">
        <v>32</v>
      </c>
      <c r="B43" s="1" t="s">
        <v>33</v>
      </c>
      <c r="C43" s="7">
        <v>1998</v>
      </c>
      <c r="D43" s="7" t="s">
        <v>39</v>
      </c>
      <c r="E43" s="24" t="s">
        <v>76</v>
      </c>
      <c r="F43" s="7">
        <v>2000</v>
      </c>
      <c r="G43" s="7" t="s">
        <v>78</v>
      </c>
      <c r="H43" s="17">
        <v>635000</v>
      </c>
      <c r="I43" s="7">
        <v>4</v>
      </c>
      <c r="J43" s="21">
        <f t="shared" si="2"/>
        <v>11195000</v>
      </c>
      <c r="K43" s="21" t="s">
        <v>38</v>
      </c>
      <c r="L43" s="7">
        <v>3.95</v>
      </c>
      <c r="M43" s="7">
        <v>100.108</v>
      </c>
    </row>
    <row r="44" spans="1:13" x14ac:dyDescent="0.35">
      <c r="A44" s="1" t="s">
        <v>32</v>
      </c>
      <c r="B44" s="1" t="s">
        <v>33</v>
      </c>
      <c r="C44" s="7">
        <v>1998</v>
      </c>
      <c r="D44" s="7" t="s">
        <v>39</v>
      </c>
      <c r="E44" s="24" t="s">
        <v>76</v>
      </c>
      <c r="F44" s="7">
        <v>2001</v>
      </c>
      <c r="G44" s="7" t="s">
        <v>77</v>
      </c>
      <c r="H44" s="17">
        <v>650000</v>
      </c>
      <c r="I44" s="7">
        <v>4</v>
      </c>
      <c r="J44" s="21">
        <f t="shared" si="2"/>
        <v>10545000</v>
      </c>
      <c r="K44" s="21" t="s">
        <v>38</v>
      </c>
      <c r="L44" s="7">
        <v>4.05</v>
      </c>
      <c r="M44" s="7">
        <v>99.861000000000004</v>
      </c>
    </row>
    <row r="45" spans="1:13" x14ac:dyDescent="0.35">
      <c r="A45" s="1" t="s">
        <v>32</v>
      </c>
      <c r="B45" s="1" t="s">
        <v>33</v>
      </c>
      <c r="C45" s="7">
        <v>1998</v>
      </c>
      <c r="D45" s="7" t="s">
        <v>39</v>
      </c>
      <c r="E45" s="24" t="s">
        <v>76</v>
      </c>
      <c r="F45" s="7">
        <v>2001</v>
      </c>
      <c r="G45" s="7" t="s">
        <v>78</v>
      </c>
      <c r="H45" s="17">
        <v>660000</v>
      </c>
      <c r="I45" s="7">
        <v>4</v>
      </c>
      <c r="J45" s="21">
        <f t="shared" si="2"/>
        <v>9885000</v>
      </c>
      <c r="K45" s="21" t="s">
        <v>38</v>
      </c>
      <c r="L45" s="7">
        <v>4.05</v>
      </c>
      <c r="M45" s="7">
        <v>99.84</v>
      </c>
    </row>
    <row r="46" spans="1:13" x14ac:dyDescent="0.35">
      <c r="A46" s="1" t="s">
        <v>32</v>
      </c>
      <c r="B46" s="1" t="s">
        <v>33</v>
      </c>
      <c r="C46" s="7">
        <v>1998</v>
      </c>
      <c r="D46" s="7" t="s">
        <v>39</v>
      </c>
      <c r="E46" s="24" t="s">
        <v>76</v>
      </c>
      <c r="F46" s="7">
        <v>2002</v>
      </c>
      <c r="G46" s="7" t="s">
        <v>77</v>
      </c>
      <c r="H46" s="17">
        <v>680000</v>
      </c>
      <c r="I46" s="7">
        <v>4</v>
      </c>
      <c r="J46" s="21">
        <f t="shared" si="2"/>
        <v>9205000</v>
      </c>
      <c r="K46" s="21" t="s">
        <v>38</v>
      </c>
      <c r="L46" s="7">
        <v>4.1500000000000004</v>
      </c>
      <c r="M46" s="7">
        <v>99.463999999999999</v>
      </c>
    </row>
    <row r="47" spans="1:13" x14ac:dyDescent="0.35">
      <c r="A47" s="1" t="s">
        <v>32</v>
      </c>
      <c r="B47" s="1" t="s">
        <v>33</v>
      </c>
      <c r="C47" s="7">
        <v>1998</v>
      </c>
      <c r="D47" s="7" t="s">
        <v>39</v>
      </c>
      <c r="E47" s="24" t="s">
        <v>76</v>
      </c>
      <c r="F47" s="7">
        <v>2002</v>
      </c>
      <c r="G47" s="7" t="s">
        <v>78</v>
      </c>
      <c r="H47" s="17">
        <v>685000</v>
      </c>
      <c r="I47" s="7">
        <v>4</v>
      </c>
      <c r="J47" s="21">
        <f t="shared" si="2"/>
        <v>8520000</v>
      </c>
      <c r="K47" s="21" t="s">
        <v>38</v>
      </c>
      <c r="L47" s="7">
        <v>4.1500000000000004</v>
      </c>
      <c r="M47" s="7">
        <v>99.400999999999996</v>
      </c>
    </row>
    <row r="48" spans="1:13" x14ac:dyDescent="0.35">
      <c r="A48" s="1" t="s">
        <v>32</v>
      </c>
      <c r="B48" s="1" t="s">
        <v>33</v>
      </c>
      <c r="C48" s="7">
        <v>1998</v>
      </c>
      <c r="D48" s="7" t="s">
        <v>39</v>
      </c>
      <c r="E48" s="24" t="s">
        <v>76</v>
      </c>
      <c r="F48" s="7">
        <v>2003</v>
      </c>
      <c r="G48" s="7" t="s">
        <v>77</v>
      </c>
      <c r="H48" s="17">
        <v>705000</v>
      </c>
      <c r="I48" s="7">
        <v>4.0999999999999996</v>
      </c>
      <c r="J48" s="21">
        <f t="shared" si="2"/>
        <v>7815000</v>
      </c>
      <c r="K48" s="21" t="s">
        <v>38</v>
      </c>
      <c r="L48" s="7">
        <v>4.2</v>
      </c>
      <c r="M48" s="7">
        <v>99.558999999999997</v>
      </c>
    </row>
    <row r="49" spans="1:13" x14ac:dyDescent="0.35">
      <c r="A49" s="1" t="s">
        <v>32</v>
      </c>
      <c r="B49" s="1" t="s">
        <v>33</v>
      </c>
      <c r="C49" s="7">
        <v>1998</v>
      </c>
      <c r="D49" s="7" t="s">
        <v>39</v>
      </c>
      <c r="E49" s="24" t="s">
        <v>76</v>
      </c>
      <c r="F49" s="7">
        <v>2003</v>
      </c>
      <c r="G49" s="7" t="s">
        <v>78</v>
      </c>
      <c r="H49" s="17">
        <v>720000</v>
      </c>
      <c r="I49" s="7">
        <v>4.0999999999999996</v>
      </c>
      <c r="J49" s="21">
        <f t="shared" si="2"/>
        <v>7095000</v>
      </c>
      <c r="K49" s="21" t="s">
        <v>38</v>
      </c>
      <c r="L49" s="7">
        <v>4.2</v>
      </c>
      <c r="M49" s="7">
        <v>99.519000000000005</v>
      </c>
    </row>
    <row r="50" spans="1:13" x14ac:dyDescent="0.35">
      <c r="A50" s="1" t="s">
        <v>32</v>
      </c>
      <c r="B50" s="1" t="s">
        <v>33</v>
      </c>
      <c r="C50" s="7">
        <v>1998</v>
      </c>
      <c r="D50" s="7" t="s">
        <v>39</v>
      </c>
      <c r="E50" s="24" t="s">
        <v>76</v>
      </c>
      <c r="F50" s="7">
        <v>2004</v>
      </c>
      <c r="G50" s="7" t="s">
        <v>77</v>
      </c>
      <c r="H50" s="17">
        <v>735000</v>
      </c>
      <c r="I50" s="7">
        <v>4.1500000000000004</v>
      </c>
      <c r="J50" s="21">
        <f t="shared" si="2"/>
        <v>6360000</v>
      </c>
      <c r="K50" s="21" t="s">
        <v>38</v>
      </c>
      <c r="L50" s="7">
        <v>4.25</v>
      </c>
      <c r="M50" s="7">
        <v>99.48</v>
      </c>
    </row>
    <row r="51" spans="1:13" x14ac:dyDescent="0.35">
      <c r="A51" s="1" t="s">
        <v>32</v>
      </c>
      <c r="B51" s="1" t="s">
        <v>33</v>
      </c>
      <c r="C51" s="7">
        <v>1998</v>
      </c>
      <c r="D51" s="7" t="s">
        <v>39</v>
      </c>
      <c r="E51" s="24" t="s">
        <v>76</v>
      </c>
      <c r="F51" s="7">
        <v>2004</v>
      </c>
      <c r="G51" s="7" t="s">
        <v>78</v>
      </c>
      <c r="H51" s="17">
        <v>465000</v>
      </c>
      <c r="I51" s="7">
        <v>4.1500000000000004</v>
      </c>
      <c r="J51" s="21">
        <f t="shared" si="2"/>
        <v>5895000</v>
      </c>
      <c r="K51" s="21" t="s">
        <v>38</v>
      </c>
      <c r="L51" s="7">
        <v>4.25</v>
      </c>
      <c r="M51" s="7">
        <v>99.441999999999993</v>
      </c>
    </row>
    <row r="52" spans="1:13" x14ac:dyDescent="0.35">
      <c r="A52" s="1" t="s">
        <v>32</v>
      </c>
      <c r="B52" s="1" t="s">
        <v>33</v>
      </c>
      <c r="C52" s="7">
        <v>1998</v>
      </c>
      <c r="D52" s="7" t="s">
        <v>39</v>
      </c>
      <c r="E52" s="24" t="s">
        <v>76</v>
      </c>
      <c r="F52" s="7">
        <f t="shared" ref="F52:F59" si="3">F50+1</f>
        <v>2005</v>
      </c>
      <c r="G52" s="7" t="s">
        <v>77</v>
      </c>
      <c r="H52" s="17">
        <v>485000</v>
      </c>
      <c r="I52" s="7">
        <v>4.2</v>
      </c>
      <c r="J52" s="21">
        <f t="shared" si="2"/>
        <v>5410000</v>
      </c>
      <c r="K52" s="21" t="s">
        <v>38</v>
      </c>
      <c r="L52" s="7">
        <v>4.3</v>
      </c>
      <c r="M52" s="7">
        <v>99.406000000000006</v>
      </c>
    </row>
    <row r="53" spans="1:13" x14ac:dyDescent="0.35">
      <c r="A53" s="1" t="s">
        <v>32</v>
      </c>
      <c r="B53" s="1" t="s">
        <v>33</v>
      </c>
      <c r="C53" s="7">
        <v>1998</v>
      </c>
      <c r="D53" s="7" t="s">
        <v>39</v>
      </c>
      <c r="E53" s="24" t="s">
        <v>76</v>
      </c>
      <c r="F53" s="7">
        <f t="shared" si="3"/>
        <v>2005</v>
      </c>
      <c r="G53" s="7" t="s">
        <v>78</v>
      </c>
      <c r="H53" s="17">
        <v>315000</v>
      </c>
      <c r="I53" s="7">
        <v>4.2</v>
      </c>
      <c r="J53" s="21">
        <f t="shared" si="2"/>
        <v>5095000</v>
      </c>
      <c r="K53" s="21" t="s">
        <v>38</v>
      </c>
      <c r="L53" s="7">
        <v>4.3</v>
      </c>
      <c r="M53" s="7">
        <v>99.369</v>
      </c>
    </row>
    <row r="54" spans="1:13" x14ac:dyDescent="0.35">
      <c r="A54" s="1" t="s">
        <v>32</v>
      </c>
      <c r="B54" s="1" t="s">
        <v>33</v>
      </c>
      <c r="C54" s="7">
        <v>1998</v>
      </c>
      <c r="D54" s="7" t="s">
        <v>39</v>
      </c>
      <c r="E54" s="24" t="s">
        <v>76</v>
      </c>
      <c r="F54" s="7">
        <f t="shared" si="3"/>
        <v>2006</v>
      </c>
      <c r="G54" s="7" t="s">
        <v>77</v>
      </c>
      <c r="H54" s="17">
        <v>330000</v>
      </c>
      <c r="I54" s="7">
        <v>4.3</v>
      </c>
      <c r="J54" s="21">
        <f t="shared" si="2"/>
        <v>4765000</v>
      </c>
      <c r="K54" s="21" t="s">
        <v>38</v>
      </c>
      <c r="L54" s="7">
        <v>4.4000000000000004</v>
      </c>
      <c r="M54" s="7">
        <v>99.335999999999999</v>
      </c>
    </row>
    <row r="55" spans="1:13" x14ac:dyDescent="0.35">
      <c r="A55" s="1" t="s">
        <v>32</v>
      </c>
      <c r="B55" s="1" t="s">
        <v>33</v>
      </c>
      <c r="C55" s="7">
        <v>1998</v>
      </c>
      <c r="D55" s="7" t="s">
        <v>39</v>
      </c>
      <c r="E55" s="24" t="s">
        <v>76</v>
      </c>
      <c r="F55" s="7">
        <f t="shared" si="3"/>
        <v>2006</v>
      </c>
      <c r="G55" s="7" t="s">
        <v>78</v>
      </c>
      <c r="H55" s="17">
        <v>335000</v>
      </c>
      <c r="I55" s="7">
        <v>4.3</v>
      </c>
      <c r="J55" s="21">
        <f t="shared" si="2"/>
        <v>4430000</v>
      </c>
      <c r="K55" s="21" t="s">
        <v>38</v>
      </c>
      <c r="L55" s="7">
        <v>4.4000000000000004</v>
      </c>
      <c r="M55" s="7">
        <v>99.301000000000002</v>
      </c>
    </row>
    <row r="56" spans="1:13" x14ac:dyDescent="0.35">
      <c r="A56" s="1" t="s">
        <v>32</v>
      </c>
      <c r="B56" s="1" t="s">
        <v>33</v>
      </c>
      <c r="C56" s="7">
        <v>1998</v>
      </c>
      <c r="D56" s="7" t="s">
        <v>39</v>
      </c>
      <c r="E56" s="24" t="s">
        <v>76</v>
      </c>
      <c r="F56" s="7">
        <f t="shared" si="3"/>
        <v>2007</v>
      </c>
      <c r="G56" s="7" t="s">
        <v>77</v>
      </c>
      <c r="H56" s="17">
        <v>345000</v>
      </c>
      <c r="I56" s="7">
        <v>4.3499999999999996</v>
      </c>
      <c r="J56" s="21">
        <f t="shared" si="2"/>
        <v>4085000</v>
      </c>
      <c r="K56" s="21" t="s">
        <v>38</v>
      </c>
      <c r="L56" s="7">
        <v>4.45</v>
      </c>
      <c r="M56" s="7">
        <v>99.269000000000005</v>
      </c>
    </row>
    <row r="57" spans="1:13" x14ac:dyDescent="0.35">
      <c r="A57" s="1" t="s">
        <v>32</v>
      </c>
      <c r="B57" s="1" t="s">
        <v>33</v>
      </c>
      <c r="C57" s="7">
        <v>1998</v>
      </c>
      <c r="D57" s="7" t="s">
        <v>39</v>
      </c>
      <c r="E57" s="24" t="s">
        <v>76</v>
      </c>
      <c r="F57" s="7">
        <f t="shared" si="3"/>
        <v>2007</v>
      </c>
      <c r="G57" s="7" t="s">
        <v>78</v>
      </c>
      <c r="H57" s="17">
        <v>350000</v>
      </c>
      <c r="I57" s="7">
        <v>4.3499999999999996</v>
      </c>
      <c r="J57" s="21">
        <f t="shared" si="2"/>
        <v>3735000</v>
      </c>
      <c r="K57" s="21" t="s">
        <v>38</v>
      </c>
      <c r="L57" s="7">
        <v>4.45</v>
      </c>
      <c r="M57" s="7">
        <v>99.234999999999999</v>
      </c>
    </row>
    <row r="58" spans="1:13" x14ac:dyDescent="0.35">
      <c r="A58" s="1" t="s">
        <v>32</v>
      </c>
      <c r="B58" s="1" t="s">
        <v>33</v>
      </c>
      <c r="C58" s="7">
        <v>1998</v>
      </c>
      <c r="D58" s="7" t="s">
        <v>39</v>
      </c>
      <c r="E58" s="24" t="s">
        <v>76</v>
      </c>
      <c r="F58" s="7">
        <f t="shared" si="3"/>
        <v>2008</v>
      </c>
      <c r="G58" s="7" t="s">
        <v>77</v>
      </c>
      <c r="H58" s="17">
        <v>360000</v>
      </c>
      <c r="I58" s="7">
        <v>4.4000000000000004</v>
      </c>
      <c r="J58" s="21">
        <f t="shared" si="2"/>
        <v>3375000</v>
      </c>
      <c r="K58" s="21" t="s">
        <v>38</v>
      </c>
      <c r="L58" s="7">
        <v>4.55</v>
      </c>
      <c r="M58" s="7">
        <v>98.811999999999998</v>
      </c>
    </row>
    <row r="59" spans="1:13" x14ac:dyDescent="0.35">
      <c r="A59" s="1" t="s">
        <v>32</v>
      </c>
      <c r="B59" s="1" t="s">
        <v>33</v>
      </c>
      <c r="C59" s="7">
        <v>1998</v>
      </c>
      <c r="D59" s="7" t="s">
        <v>39</v>
      </c>
      <c r="E59" s="24" t="s">
        <v>76</v>
      </c>
      <c r="F59" s="7">
        <f t="shared" si="3"/>
        <v>2008</v>
      </c>
      <c r="G59" s="7" t="s">
        <v>78</v>
      </c>
      <c r="H59" s="17">
        <v>365000</v>
      </c>
      <c r="I59" s="7">
        <v>4.45</v>
      </c>
      <c r="J59" s="21">
        <f t="shared" si="2"/>
        <v>3010000</v>
      </c>
      <c r="K59" s="21" t="s">
        <v>38</v>
      </c>
      <c r="L59" s="7">
        <v>4.55</v>
      </c>
      <c r="M59" s="7">
        <v>99.174999999999997</v>
      </c>
    </row>
    <row r="60" spans="1:13" x14ac:dyDescent="0.35">
      <c r="A60" s="1" t="s">
        <v>32</v>
      </c>
      <c r="B60" s="1" t="s">
        <v>33</v>
      </c>
      <c r="C60" s="7">
        <v>1998</v>
      </c>
      <c r="D60" s="7" t="s">
        <v>39</v>
      </c>
      <c r="E60" s="24" t="s">
        <v>80</v>
      </c>
      <c r="F60" s="7">
        <v>2009</v>
      </c>
      <c r="G60" s="7" t="s">
        <v>77</v>
      </c>
      <c r="H60" s="17">
        <v>375000</v>
      </c>
      <c r="I60" s="7">
        <v>5.125</v>
      </c>
      <c r="J60" s="21">
        <f t="shared" ref="J60:J66" si="4">J59-H60</f>
        <v>2635000</v>
      </c>
      <c r="K60" s="21" t="s">
        <v>38</v>
      </c>
      <c r="L60" s="7" t="s">
        <v>38</v>
      </c>
      <c r="M60" s="7" t="s">
        <v>38</v>
      </c>
    </row>
    <row r="61" spans="1:13" x14ac:dyDescent="0.35">
      <c r="A61" s="1" t="s">
        <v>32</v>
      </c>
      <c r="B61" s="1" t="s">
        <v>33</v>
      </c>
      <c r="C61" s="7">
        <v>1998</v>
      </c>
      <c r="D61" s="7" t="s">
        <v>39</v>
      </c>
      <c r="E61" s="24" t="s">
        <v>80</v>
      </c>
      <c r="F61" s="7">
        <v>2009</v>
      </c>
      <c r="G61" s="7" t="s">
        <v>78</v>
      </c>
      <c r="H61" s="17">
        <v>385000</v>
      </c>
      <c r="I61" s="7">
        <v>5.125</v>
      </c>
      <c r="J61" s="21">
        <f t="shared" si="4"/>
        <v>2250000</v>
      </c>
      <c r="K61" s="21" t="s">
        <v>38</v>
      </c>
      <c r="L61" s="7" t="s">
        <v>38</v>
      </c>
      <c r="M61" s="7" t="s">
        <v>38</v>
      </c>
    </row>
    <row r="62" spans="1:13" x14ac:dyDescent="0.35">
      <c r="A62" s="1" t="s">
        <v>32</v>
      </c>
      <c r="B62" s="1" t="s">
        <v>33</v>
      </c>
      <c r="C62" s="7">
        <v>1998</v>
      </c>
      <c r="D62" s="7" t="s">
        <v>39</v>
      </c>
      <c r="E62" s="24" t="s">
        <v>80</v>
      </c>
      <c r="F62" s="7">
        <v>2010</v>
      </c>
      <c r="G62" s="7" t="s">
        <v>77</v>
      </c>
      <c r="H62" s="17">
        <v>395000</v>
      </c>
      <c r="I62" s="7">
        <v>5.125</v>
      </c>
      <c r="J62" s="21">
        <f t="shared" si="4"/>
        <v>1855000</v>
      </c>
      <c r="K62" s="21" t="s">
        <v>38</v>
      </c>
      <c r="L62" s="7" t="s">
        <v>38</v>
      </c>
      <c r="M62" s="7" t="s">
        <v>38</v>
      </c>
    </row>
    <row r="63" spans="1:13" x14ac:dyDescent="0.35">
      <c r="A63" s="1" t="s">
        <v>32</v>
      </c>
      <c r="B63" s="1" t="s">
        <v>33</v>
      </c>
      <c r="C63" s="7">
        <v>1998</v>
      </c>
      <c r="D63" s="7" t="s">
        <v>39</v>
      </c>
      <c r="E63" s="24" t="s">
        <v>80</v>
      </c>
      <c r="F63" s="7">
        <v>2010</v>
      </c>
      <c r="G63" s="7" t="s">
        <v>78</v>
      </c>
      <c r="H63" s="17">
        <v>395000</v>
      </c>
      <c r="I63" s="7">
        <v>5.125</v>
      </c>
      <c r="J63" s="21">
        <f t="shared" si="4"/>
        <v>1460000</v>
      </c>
      <c r="K63" s="21" t="s">
        <v>38</v>
      </c>
      <c r="L63" s="7" t="s">
        <v>38</v>
      </c>
      <c r="M63" s="7" t="s">
        <v>38</v>
      </c>
    </row>
    <row r="64" spans="1:13" x14ac:dyDescent="0.35">
      <c r="A64" s="1" t="s">
        <v>32</v>
      </c>
      <c r="B64" s="1" t="s">
        <v>33</v>
      </c>
      <c r="C64" s="7">
        <v>1998</v>
      </c>
      <c r="D64" s="7" t="s">
        <v>39</v>
      </c>
      <c r="E64" s="24" t="s">
        <v>80</v>
      </c>
      <c r="F64" s="7">
        <v>2011</v>
      </c>
      <c r="G64" s="7" t="s">
        <v>77</v>
      </c>
      <c r="H64" s="17">
        <v>415000</v>
      </c>
      <c r="I64" s="7">
        <v>5.125</v>
      </c>
      <c r="J64" s="21">
        <f t="shared" si="4"/>
        <v>1045000</v>
      </c>
      <c r="K64" s="21" t="s">
        <v>38</v>
      </c>
      <c r="L64" s="7" t="s">
        <v>38</v>
      </c>
      <c r="M64" s="7" t="s">
        <v>38</v>
      </c>
    </row>
    <row r="65" spans="1:13" x14ac:dyDescent="0.35">
      <c r="A65" s="1" t="s">
        <v>32</v>
      </c>
      <c r="B65" s="1" t="s">
        <v>33</v>
      </c>
      <c r="C65" s="7">
        <v>1998</v>
      </c>
      <c r="D65" s="7" t="s">
        <v>39</v>
      </c>
      <c r="E65" s="24" t="s">
        <v>80</v>
      </c>
      <c r="F65" s="7">
        <v>2011</v>
      </c>
      <c r="G65" s="7" t="s">
        <v>78</v>
      </c>
      <c r="H65" s="17">
        <v>420000</v>
      </c>
      <c r="I65" s="7">
        <v>5.125</v>
      </c>
      <c r="J65" s="21">
        <f t="shared" si="4"/>
        <v>625000</v>
      </c>
      <c r="K65" s="21" t="s">
        <v>38</v>
      </c>
      <c r="L65" s="7" t="s">
        <v>38</v>
      </c>
      <c r="M65" s="7" t="s">
        <v>38</v>
      </c>
    </row>
    <row r="66" spans="1:13" x14ac:dyDescent="0.35">
      <c r="A66" s="1" t="s">
        <v>32</v>
      </c>
      <c r="B66" s="1" t="s">
        <v>33</v>
      </c>
      <c r="C66" s="7">
        <v>1998</v>
      </c>
      <c r="D66" s="7" t="s">
        <v>39</v>
      </c>
      <c r="E66" s="24" t="s">
        <v>80</v>
      </c>
      <c r="F66" s="7">
        <v>2012</v>
      </c>
      <c r="G66" s="7" t="s">
        <v>77</v>
      </c>
      <c r="H66" s="17">
        <v>625000</v>
      </c>
      <c r="I66" s="7">
        <v>5.125</v>
      </c>
      <c r="J66" s="21">
        <f t="shared" si="4"/>
        <v>0</v>
      </c>
      <c r="K66" s="21" t="s">
        <v>38</v>
      </c>
      <c r="L66" s="7" t="s">
        <v>38</v>
      </c>
      <c r="M66" s="7" t="s">
        <v>38</v>
      </c>
    </row>
    <row r="67" spans="1:13" x14ac:dyDescent="0.35">
      <c r="A67" s="1" t="s">
        <v>32</v>
      </c>
      <c r="B67" s="1" t="s">
        <v>33</v>
      </c>
      <c r="C67" s="7">
        <v>1998</v>
      </c>
      <c r="D67" s="7" t="s">
        <v>46</v>
      </c>
      <c r="E67" s="24" t="s">
        <v>76</v>
      </c>
      <c r="F67" s="7">
        <v>1998</v>
      </c>
      <c r="G67" s="7" t="s">
        <v>78</v>
      </c>
      <c r="H67" s="17">
        <v>600000</v>
      </c>
      <c r="I67" s="7">
        <v>5.5</v>
      </c>
      <c r="J67" s="21">
        <f>1795000-H67</f>
        <v>1195000</v>
      </c>
      <c r="K67" s="21" t="s">
        <v>38</v>
      </c>
      <c r="L67" s="7">
        <v>5.55</v>
      </c>
      <c r="M67" s="7">
        <v>99.966999999999999</v>
      </c>
    </row>
    <row r="68" spans="1:13" x14ac:dyDescent="0.35">
      <c r="A68" s="1" t="s">
        <v>32</v>
      </c>
      <c r="B68" s="1" t="s">
        <v>33</v>
      </c>
      <c r="C68" s="7">
        <v>1998</v>
      </c>
      <c r="D68" s="7" t="s">
        <v>46</v>
      </c>
      <c r="E68" s="24" t="s">
        <v>76</v>
      </c>
      <c r="F68" s="7">
        <v>1999</v>
      </c>
      <c r="G68" s="7" t="s">
        <v>77</v>
      </c>
      <c r="H68" s="17">
        <v>595000</v>
      </c>
      <c r="I68" s="7">
        <v>5.6</v>
      </c>
      <c r="J68" s="21">
        <f>J67-H68</f>
        <v>600000</v>
      </c>
      <c r="K68" s="21" t="s">
        <v>38</v>
      </c>
      <c r="L68" s="7">
        <v>5.7</v>
      </c>
      <c r="M68" s="7">
        <v>99.908000000000001</v>
      </c>
    </row>
    <row r="69" spans="1:13" x14ac:dyDescent="0.35">
      <c r="A69" s="1" t="s">
        <v>32</v>
      </c>
      <c r="B69" s="1" t="s">
        <v>33</v>
      </c>
      <c r="C69" s="7">
        <v>1998</v>
      </c>
      <c r="D69" s="7" t="s">
        <v>46</v>
      </c>
      <c r="E69" s="24" t="s">
        <v>76</v>
      </c>
      <c r="F69" s="7">
        <v>1999</v>
      </c>
      <c r="G69" s="7" t="s">
        <v>78</v>
      </c>
      <c r="H69" s="17">
        <v>600000</v>
      </c>
      <c r="I69" s="7">
        <v>5.625</v>
      </c>
      <c r="J69" s="21">
        <f>J68-H69</f>
        <v>0</v>
      </c>
      <c r="K69" s="21" t="s">
        <v>38</v>
      </c>
      <c r="L69" s="7">
        <v>5.75</v>
      </c>
      <c r="M69" s="7">
        <v>99.828999999999994</v>
      </c>
    </row>
    <row r="70" spans="1:13" x14ac:dyDescent="0.35">
      <c r="A70" s="1" t="s">
        <v>32</v>
      </c>
      <c r="B70" s="1" t="s">
        <v>33</v>
      </c>
      <c r="C70" s="7">
        <v>2002</v>
      </c>
      <c r="D70" s="7" t="s">
        <v>39</v>
      </c>
      <c r="E70" s="24" t="s">
        <v>76</v>
      </c>
      <c r="F70" s="7">
        <v>2005</v>
      </c>
      <c r="G70" s="7" t="s">
        <v>78</v>
      </c>
      <c r="H70" s="17">
        <v>70000</v>
      </c>
      <c r="I70" s="7">
        <v>3</v>
      </c>
      <c r="J70" s="21">
        <f>7220000-H70</f>
        <v>7150000</v>
      </c>
      <c r="K70" s="21" t="s">
        <v>38</v>
      </c>
      <c r="L70" s="7">
        <v>3</v>
      </c>
      <c r="M70" s="7">
        <v>100</v>
      </c>
    </row>
    <row r="71" spans="1:13" x14ac:dyDescent="0.35">
      <c r="A71" s="1" t="s">
        <v>32</v>
      </c>
      <c r="B71" s="1" t="s">
        <v>33</v>
      </c>
      <c r="C71" s="7">
        <v>2002</v>
      </c>
      <c r="D71" s="7" t="s">
        <v>39</v>
      </c>
      <c r="E71" s="24" t="s">
        <v>76</v>
      </c>
      <c r="F71" s="7">
        <v>2006</v>
      </c>
      <c r="G71" s="7" t="s">
        <v>78</v>
      </c>
      <c r="H71" s="17">
        <v>5000</v>
      </c>
      <c r="I71" s="7">
        <v>3.25</v>
      </c>
      <c r="J71" s="21">
        <f t="shared" ref="J71:J80" si="5">J70-H71</f>
        <v>7145000</v>
      </c>
      <c r="K71" s="21" t="s">
        <v>38</v>
      </c>
      <c r="L71" s="7">
        <v>3.27</v>
      </c>
      <c r="M71" s="7">
        <v>99.921999999999997</v>
      </c>
    </row>
    <row r="72" spans="1:13" x14ac:dyDescent="0.35">
      <c r="A72" s="1" t="s">
        <v>32</v>
      </c>
      <c r="B72" s="1" t="s">
        <v>33</v>
      </c>
      <c r="C72" s="7">
        <v>2002</v>
      </c>
      <c r="D72" s="7" t="s">
        <v>39</v>
      </c>
      <c r="E72" s="24" t="s">
        <v>76</v>
      </c>
      <c r="F72" s="7">
        <v>2007</v>
      </c>
      <c r="G72" s="7" t="s">
        <v>78</v>
      </c>
      <c r="H72" s="17">
        <v>5000</v>
      </c>
      <c r="I72" s="7">
        <v>3.5</v>
      </c>
      <c r="J72" s="21">
        <f t="shared" si="5"/>
        <v>7140000</v>
      </c>
      <c r="K72" s="21" t="s">
        <v>38</v>
      </c>
      <c r="L72" s="7">
        <v>3.54</v>
      </c>
      <c r="M72" s="7">
        <v>99.813000000000002</v>
      </c>
    </row>
    <row r="73" spans="1:13" x14ac:dyDescent="0.35">
      <c r="A73" s="1" t="s">
        <v>32</v>
      </c>
      <c r="B73" s="1" t="s">
        <v>33</v>
      </c>
      <c r="C73" s="7">
        <v>2002</v>
      </c>
      <c r="D73" s="7" t="s">
        <v>39</v>
      </c>
      <c r="E73" s="24" t="s">
        <v>76</v>
      </c>
      <c r="F73" s="7">
        <v>2008</v>
      </c>
      <c r="G73" s="7" t="s">
        <v>78</v>
      </c>
      <c r="H73" s="17">
        <v>5000</v>
      </c>
      <c r="I73" s="7">
        <v>3.7</v>
      </c>
      <c r="J73" s="21">
        <f t="shared" si="5"/>
        <v>7135000</v>
      </c>
      <c r="K73" s="21" t="s">
        <v>38</v>
      </c>
      <c r="L73" s="7">
        <v>3.79</v>
      </c>
      <c r="M73" s="7">
        <v>99.513000000000005</v>
      </c>
    </row>
    <row r="74" spans="1:13" x14ac:dyDescent="0.35">
      <c r="A74" s="1" t="s">
        <v>32</v>
      </c>
      <c r="B74" s="1" t="s">
        <v>33</v>
      </c>
      <c r="C74" s="7">
        <v>2002</v>
      </c>
      <c r="D74" s="7" t="s">
        <v>39</v>
      </c>
      <c r="E74" s="24" t="s">
        <v>76</v>
      </c>
      <c r="F74" s="7">
        <v>2009</v>
      </c>
      <c r="G74" s="7" t="s">
        <v>78</v>
      </c>
      <c r="H74" s="17">
        <v>5000</v>
      </c>
      <c r="I74" s="7">
        <v>3.875</v>
      </c>
      <c r="J74" s="21">
        <f t="shared" si="5"/>
        <v>7130000</v>
      </c>
      <c r="K74" s="21" t="s">
        <v>38</v>
      </c>
      <c r="L74" s="7">
        <v>3.97</v>
      </c>
      <c r="M74" s="7">
        <v>99.415999999999997</v>
      </c>
    </row>
    <row r="75" spans="1:13" x14ac:dyDescent="0.35">
      <c r="A75" s="1" t="s">
        <v>32</v>
      </c>
      <c r="B75" s="1" t="s">
        <v>33</v>
      </c>
      <c r="C75" s="7">
        <v>2002</v>
      </c>
      <c r="D75" s="7" t="s">
        <v>39</v>
      </c>
      <c r="E75" s="24" t="s">
        <v>76</v>
      </c>
      <c r="F75" s="7">
        <v>2010</v>
      </c>
      <c r="G75" s="7" t="s">
        <v>78</v>
      </c>
      <c r="H75" s="17">
        <v>5000</v>
      </c>
      <c r="I75" s="7">
        <v>4</v>
      </c>
      <c r="J75" s="21">
        <f t="shared" si="5"/>
        <v>7125000</v>
      </c>
      <c r="K75" s="21" t="s">
        <v>38</v>
      </c>
      <c r="L75" s="7">
        <v>4.1500000000000004</v>
      </c>
      <c r="M75" s="7">
        <v>98.977000000000004</v>
      </c>
    </row>
    <row r="76" spans="1:13" x14ac:dyDescent="0.35">
      <c r="A76" s="1" t="s">
        <v>32</v>
      </c>
      <c r="B76" s="1" t="s">
        <v>33</v>
      </c>
      <c r="C76" s="7">
        <v>2002</v>
      </c>
      <c r="D76" s="7" t="s">
        <v>39</v>
      </c>
      <c r="E76" s="24" t="s">
        <v>76</v>
      </c>
      <c r="F76" s="7">
        <v>2011</v>
      </c>
      <c r="G76" s="7" t="s">
        <v>78</v>
      </c>
      <c r="H76" s="17">
        <v>190000</v>
      </c>
      <c r="I76" s="7">
        <v>4.25</v>
      </c>
      <c r="J76" s="21">
        <f t="shared" si="5"/>
        <v>6935000</v>
      </c>
      <c r="K76" s="21" t="s">
        <v>38</v>
      </c>
      <c r="L76" s="7">
        <v>4.29</v>
      </c>
      <c r="M76" s="7">
        <v>99.698999999999998</v>
      </c>
    </row>
    <row r="77" spans="1:13" x14ac:dyDescent="0.35">
      <c r="A77" s="1" t="s">
        <v>32</v>
      </c>
      <c r="B77" s="1" t="s">
        <v>33</v>
      </c>
      <c r="C77" s="7">
        <v>2002</v>
      </c>
      <c r="D77" s="7" t="s">
        <v>39</v>
      </c>
      <c r="E77" s="24" t="s">
        <v>76</v>
      </c>
      <c r="F77" s="7">
        <v>2012</v>
      </c>
      <c r="G77" s="7" t="s">
        <v>78</v>
      </c>
      <c r="H77" s="17">
        <v>970000</v>
      </c>
      <c r="I77" s="7">
        <v>4.3</v>
      </c>
      <c r="J77" s="21">
        <f t="shared" si="5"/>
        <v>5965000</v>
      </c>
      <c r="K77" s="21" t="s">
        <v>38</v>
      </c>
      <c r="L77" s="7">
        <v>4.3899999999999997</v>
      </c>
      <c r="M77" s="7">
        <v>99.27</v>
      </c>
    </row>
    <row r="78" spans="1:13" x14ac:dyDescent="0.35">
      <c r="A78" s="1" t="s">
        <v>32</v>
      </c>
      <c r="B78" s="1" t="s">
        <v>33</v>
      </c>
      <c r="C78" s="7">
        <v>2002</v>
      </c>
      <c r="D78" s="7" t="s">
        <v>39</v>
      </c>
      <c r="E78" s="24" t="s">
        <v>76</v>
      </c>
      <c r="F78" s="7">
        <v>2013</v>
      </c>
      <c r="G78" s="7" t="s">
        <v>78</v>
      </c>
      <c r="H78" s="17">
        <v>1655000</v>
      </c>
      <c r="I78" s="7">
        <v>4.4000000000000004</v>
      </c>
      <c r="J78" s="21">
        <f t="shared" si="5"/>
        <v>4310000</v>
      </c>
      <c r="K78" s="21" t="s">
        <v>38</v>
      </c>
      <c r="L78" s="7">
        <v>4.51</v>
      </c>
      <c r="M78" s="7">
        <v>99.046000000000006</v>
      </c>
    </row>
    <row r="79" spans="1:13" x14ac:dyDescent="0.35">
      <c r="A79" s="1" t="s">
        <v>32</v>
      </c>
      <c r="B79" s="1" t="s">
        <v>33</v>
      </c>
      <c r="C79" s="7">
        <v>2002</v>
      </c>
      <c r="D79" s="7" t="s">
        <v>39</v>
      </c>
      <c r="E79" s="24" t="s">
        <v>76</v>
      </c>
      <c r="F79" s="7">
        <v>2014</v>
      </c>
      <c r="G79" s="7" t="s">
        <v>78</v>
      </c>
      <c r="H79" s="17">
        <v>2070000</v>
      </c>
      <c r="I79" s="7">
        <v>4.75</v>
      </c>
      <c r="J79" s="21">
        <f t="shared" si="5"/>
        <v>2240000</v>
      </c>
      <c r="K79" s="21" t="s">
        <v>38</v>
      </c>
      <c r="L79" s="7">
        <v>4.6399999999999997</v>
      </c>
      <c r="M79" s="7">
        <v>100.488</v>
      </c>
    </row>
    <row r="80" spans="1:13" x14ac:dyDescent="0.35">
      <c r="A80" s="1" t="s">
        <v>32</v>
      </c>
      <c r="B80" s="1" t="s">
        <v>33</v>
      </c>
      <c r="C80" s="7">
        <v>2002</v>
      </c>
      <c r="D80" s="7" t="s">
        <v>39</v>
      </c>
      <c r="E80" s="24" t="s">
        <v>76</v>
      </c>
      <c r="F80" s="7">
        <v>2015</v>
      </c>
      <c r="G80" s="7" t="s">
        <v>78</v>
      </c>
      <c r="H80" s="17">
        <v>2240000</v>
      </c>
      <c r="I80" s="7">
        <v>4.75</v>
      </c>
      <c r="J80" s="21">
        <f t="shared" si="5"/>
        <v>0</v>
      </c>
      <c r="K80" s="21" t="s">
        <v>38</v>
      </c>
      <c r="L80" s="7">
        <v>4.75</v>
      </c>
      <c r="M80" s="7">
        <v>100</v>
      </c>
    </row>
    <row r="81" spans="1:13" x14ac:dyDescent="0.35">
      <c r="A81" s="1" t="s">
        <v>32</v>
      </c>
      <c r="B81" s="1" t="s">
        <v>33</v>
      </c>
      <c r="C81" s="7">
        <v>2005</v>
      </c>
      <c r="D81" s="7" t="s">
        <v>39</v>
      </c>
      <c r="E81" s="24" t="s">
        <v>76</v>
      </c>
      <c r="F81" s="7">
        <v>2005</v>
      </c>
      <c r="G81" s="7" t="s">
        <v>78</v>
      </c>
      <c r="H81" s="17">
        <v>135000</v>
      </c>
      <c r="I81" s="7">
        <v>3</v>
      </c>
      <c r="J81" s="21">
        <f>7780000-H81</f>
        <v>7645000</v>
      </c>
      <c r="K81" s="21" t="s">
        <v>38</v>
      </c>
      <c r="L81" s="7" t="s">
        <v>38</v>
      </c>
      <c r="M81" s="7">
        <v>100.04</v>
      </c>
    </row>
    <row r="82" spans="1:13" x14ac:dyDescent="0.35">
      <c r="A82" s="1" t="s">
        <v>32</v>
      </c>
      <c r="B82" s="1" t="s">
        <v>33</v>
      </c>
      <c r="C82" s="7">
        <v>2005</v>
      </c>
      <c r="D82" s="7" t="s">
        <v>39</v>
      </c>
      <c r="E82" s="24" t="s">
        <v>76</v>
      </c>
      <c r="F82" s="7">
        <v>2006</v>
      </c>
      <c r="G82" s="7" t="s">
        <v>78</v>
      </c>
      <c r="H82" s="17">
        <v>55000</v>
      </c>
      <c r="I82" s="7">
        <v>2.5</v>
      </c>
      <c r="J82" s="21">
        <f>J81-H82</f>
        <v>7590000</v>
      </c>
      <c r="K82" s="21" t="s">
        <v>38</v>
      </c>
      <c r="L82" s="7" t="s">
        <v>38</v>
      </c>
      <c r="M82" s="7">
        <v>99.727999999999994</v>
      </c>
    </row>
    <row r="83" spans="1:13" x14ac:dyDescent="0.35">
      <c r="A83" s="1" t="s">
        <v>32</v>
      </c>
      <c r="B83" s="1" t="s">
        <v>33</v>
      </c>
      <c r="C83" s="7">
        <v>2005</v>
      </c>
      <c r="D83" s="7" t="s">
        <v>39</v>
      </c>
      <c r="E83" s="24" t="s">
        <v>76</v>
      </c>
      <c r="F83" s="7">
        <v>2007</v>
      </c>
      <c r="G83" s="7" t="s">
        <v>78</v>
      </c>
      <c r="H83" s="17">
        <v>55000</v>
      </c>
      <c r="I83" s="7">
        <v>2.75</v>
      </c>
      <c r="J83" s="21">
        <f t="shared" ref="J83:J91" si="6">J82-H83</f>
        <v>7535000</v>
      </c>
      <c r="K83" s="21" t="s">
        <v>38</v>
      </c>
      <c r="L83" s="7" t="s">
        <v>38</v>
      </c>
      <c r="M83" s="7">
        <v>99.694000000000003</v>
      </c>
    </row>
    <row r="84" spans="1:13" x14ac:dyDescent="0.35">
      <c r="A84" s="1" t="s">
        <v>32</v>
      </c>
      <c r="B84" s="1" t="s">
        <v>33</v>
      </c>
      <c r="C84" s="7">
        <v>2005</v>
      </c>
      <c r="D84" s="7" t="s">
        <v>39</v>
      </c>
      <c r="E84" s="24" t="s">
        <v>76</v>
      </c>
      <c r="F84" s="7">
        <v>2008</v>
      </c>
      <c r="G84" s="7" t="s">
        <v>78</v>
      </c>
      <c r="H84" s="17">
        <v>55000</v>
      </c>
      <c r="I84" s="7">
        <v>3</v>
      </c>
      <c r="J84" s="21">
        <f t="shared" si="6"/>
        <v>7480000</v>
      </c>
      <c r="K84" s="21" t="s">
        <v>38</v>
      </c>
      <c r="L84" s="7" t="s">
        <v>38</v>
      </c>
      <c r="M84" s="7">
        <v>99.850999999999999</v>
      </c>
    </row>
    <row r="85" spans="1:13" x14ac:dyDescent="0.35">
      <c r="A85" s="1" t="s">
        <v>32</v>
      </c>
      <c r="B85" s="1" t="s">
        <v>33</v>
      </c>
      <c r="C85" s="7">
        <v>2005</v>
      </c>
      <c r="D85" s="7" t="s">
        <v>39</v>
      </c>
      <c r="E85" s="24" t="s">
        <v>76</v>
      </c>
      <c r="F85" s="7">
        <v>2009</v>
      </c>
      <c r="G85" s="7" t="s">
        <v>78</v>
      </c>
      <c r="H85" s="17">
        <v>55000</v>
      </c>
      <c r="I85" s="7">
        <v>3</v>
      </c>
      <c r="J85" s="21">
        <f t="shared" si="6"/>
        <v>7425000</v>
      </c>
      <c r="K85" s="21" t="s">
        <v>38</v>
      </c>
      <c r="L85" s="7" t="s">
        <v>38</v>
      </c>
      <c r="M85" s="7">
        <v>99.424000000000007</v>
      </c>
    </row>
    <row r="86" spans="1:13" x14ac:dyDescent="0.35">
      <c r="A86" s="1" t="s">
        <v>32</v>
      </c>
      <c r="B86" s="1" t="s">
        <v>33</v>
      </c>
      <c r="C86" s="7">
        <v>2005</v>
      </c>
      <c r="D86" s="7" t="s">
        <v>39</v>
      </c>
      <c r="E86" s="24" t="s">
        <v>76</v>
      </c>
      <c r="F86" s="7">
        <v>2010</v>
      </c>
      <c r="G86" s="7" t="s">
        <v>78</v>
      </c>
      <c r="H86" s="17">
        <v>60000</v>
      </c>
      <c r="I86" s="7">
        <v>3</v>
      </c>
      <c r="J86" s="21">
        <f t="shared" si="6"/>
        <v>7365000</v>
      </c>
      <c r="K86" s="21" t="s">
        <v>38</v>
      </c>
      <c r="L86" s="7" t="s">
        <v>38</v>
      </c>
      <c r="M86" s="7">
        <v>99.063000000000002</v>
      </c>
    </row>
    <row r="87" spans="1:13" x14ac:dyDescent="0.35">
      <c r="A87" s="1" t="s">
        <v>32</v>
      </c>
      <c r="B87" s="1" t="s">
        <v>33</v>
      </c>
      <c r="C87" s="7">
        <v>2005</v>
      </c>
      <c r="D87" s="7" t="s">
        <v>39</v>
      </c>
      <c r="E87" s="24" t="s">
        <v>76</v>
      </c>
      <c r="F87" s="7">
        <v>2011</v>
      </c>
      <c r="G87" s="7" t="s">
        <v>78</v>
      </c>
      <c r="H87" s="17">
        <v>250000</v>
      </c>
      <c r="I87" s="7">
        <v>3.125</v>
      </c>
      <c r="J87" s="21">
        <f t="shared" si="6"/>
        <v>7115000</v>
      </c>
      <c r="K87" s="21" t="s">
        <v>38</v>
      </c>
      <c r="L87" s="7" t="s">
        <v>38</v>
      </c>
      <c r="M87" s="7">
        <v>98.873999999999995</v>
      </c>
    </row>
    <row r="88" spans="1:13" x14ac:dyDescent="0.35">
      <c r="A88" s="1" t="s">
        <v>32</v>
      </c>
      <c r="B88" s="1" t="s">
        <v>33</v>
      </c>
      <c r="C88" s="7">
        <v>2005</v>
      </c>
      <c r="D88" s="7" t="s">
        <v>39</v>
      </c>
      <c r="E88" s="24" t="s">
        <v>76</v>
      </c>
      <c r="F88" s="7">
        <v>2012</v>
      </c>
      <c r="G88" s="7" t="s">
        <v>78</v>
      </c>
      <c r="H88" s="17">
        <v>1030000</v>
      </c>
      <c r="I88" s="7">
        <v>3.25</v>
      </c>
      <c r="J88" s="21">
        <f t="shared" si="6"/>
        <v>6085000</v>
      </c>
      <c r="K88" s="21" t="s">
        <v>38</v>
      </c>
      <c r="L88" s="7" t="s">
        <v>38</v>
      </c>
      <c r="M88" s="7">
        <v>98.313000000000002</v>
      </c>
    </row>
    <row r="89" spans="1:13" x14ac:dyDescent="0.35">
      <c r="A89" s="1" t="s">
        <v>32</v>
      </c>
      <c r="B89" s="1" t="s">
        <v>33</v>
      </c>
      <c r="C89" s="7">
        <v>2005</v>
      </c>
      <c r="D89" s="7" t="s">
        <v>39</v>
      </c>
      <c r="E89" s="24" t="s">
        <v>76</v>
      </c>
      <c r="F89" s="7">
        <v>2013</v>
      </c>
      <c r="G89" s="7" t="s">
        <v>78</v>
      </c>
      <c r="H89" s="17">
        <v>1705000</v>
      </c>
      <c r="I89" s="7">
        <v>4</v>
      </c>
      <c r="J89" s="21">
        <f t="shared" si="6"/>
        <v>4380000</v>
      </c>
      <c r="K89" s="21" t="s">
        <v>38</v>
      </c>
      <c r="L89" s="7" t="s">
        <v>38</v>
      </c>
      <c r="M89" s="7">
        <v>102.10599999999999</v>
      </c>
    </row>
    <row r="90" spans="1:13" x14ac:dyDescent="0.35">
      <c r="A90" s="1" t="s">
        <v>32</v>
      </c>
      <c r="B90" s="1" t="s">
        <v>33</v>
      </c>
      <c r="C90" s="7">
        <v>2005</v>
      </c>
      <c r="D90" s="7" t="s">
        <v>39</v>
      </c>
      <c r="E90" s="24" t="s">
        <v>76</v>
      </c>
      <c r="F90" s="7">
        <v>2014</v>
      </c>
      <c r="G90" s="7" t="s">
        <v>78</v>
      </c>
      <c r="H90" s="17">
        <v>2115000</v>
      </c>
      <c r="I90" s="7">
        <v>3.5</v>
      </c>
      <c r="J90" s="21">
        <f t="shared" si="6"/>
        <v>2265000</v>
      </c>
      <c r="K90" s="21" t="s">
        <v>38</v>
      </c>
      <c r="L90" s="7" t="s">
        <v>38</v>
      </c>
      <c r="M90" s="7">
        <v>98.084000000000003</v>
      </c>
    </row>
    <row r="91" spans="1:13" x14ac:dyDescent="0.35">
      <c r="A91" s="1" t="s">
        <v>32</v>
      </c>
      <c r="B91" s="1" t="s">
        <v>33</v>
      </c>
      <c r="C91" s="7">
        <v>2005</v>
      </c>
      <c r="D91" s="7" t="s">
        <v>39</v>
      </c>
      <c r="E91" s="24" t="s">
        <v>76</v>
      </c>
      <c r="F91" s="7">
        <v>2015</v>
      </c>
      <c r="G91" s="7" t="s">
        <v>78</v>
      </c>
      <c r="H91" s="17">
        <v>2265000</v>
      </c>
      <c r="I91" s="7">
        <v>3.7</v>
      </c>
      <c r="J91" s="21">
        <f t="shared" si="6"/>
        <v>0</v>
      </c>
      <c r="K91" s="21" t="s">
        <v>38</v>
      </c>
      <c r="L91" s="7" t="s">
        <v>38</v>
      </c>
      <c r="M91" s="7">
        <v>98.504000000000005</v>
      </c>
    </row>
    <row r="92" spans="1:13" x14ac:dyDescent="0.35">
      <c r="A92" s="1" t="s">
        <v>32</v>
      </c>
      <c r="B92" s="1" t="s">
        <v>33</v>
      </c>
      <c r="C92" s="7">
        <v>2008</v>
      </c>
      <c r="D92" s="7" t="s">
        <v>39</v>
      </c>
      <c r="E92" s="24" t="s">
        <v>76</v>
      </c>
      <c r="F92" s="7">
        <v>2009</v>
      </c>
      <c r="G92" s="7" t="s">
        <v>78</v>
      </c>
      <c r="H92" s="17">
        <v>500000</v>
      </c>
      <c r="I92" s="7">
        <v>2.5</v>
      </c>
      <c r="J92" s="21">
        <f>3165000-H92</f>
        <v>2665000</v>
      </c>
      <c r="K92" s="21" t="s">
        <v>38</v>
      </c>
      <c r="L92" s="7">
        <v>2.4500000000000002</v>
      </c>
      <c r="M92" s="7">
        <v>100.05</v>
      </c>
    </row>
    <row r="93" spans="1:13" x14ac:dyDescent="0.35">
      <c r="A93" s="1" t="s">
        <v>32</v>
      </c>
      <c r="B93" s="1" t="s">
        <v>33</v>
      </c>
      <c r="C93" s="7">
        <v>2008</v>
      </c>
      <c r="D93" s="7" t="s">
        <v>39</v>
      </c>
      <c r="E93" s="24" t="s">
        <v>76</v>
      </c>
      <c r="F93" s="7">
        <v>2010</v>
      </c>
      <c r="G93" s="7" t="s">
        <v>78</v>
      </c>
      <c r="H93" s="17">
        <v>875000</v>
      </c>
      <c r="I93" s="7">
        <v>3</v>
      </c>
      <c r="J93" s="21">
        <f>J92-H93</f>
        <v>1790000</v>
      </c>
      <c r="K93" s="21" t="s">
        <v>38</v>
      </c>
      <c r="L93" s="7">
        <v>2.625</v>
      </c>
      <c r="M93" s="7">
        <v>100.74299999999999</v>
      </c>
    </row>
    <row r="94" spans="1:13" x14ac:dyDescent="0.35">
      <c r="A94" s="1" t="s">
        <v>32</v>
      </c>
      <c r="B94" s="1" t="s">
        <v>33</v>
      </c>
      <c r="C94" s="7">
        <v>2008</v>
      </c>
      <c r="D94" s="7" t="s">
        <v>39</v>
      </c>
      <c r="E94" s="24" t="s">
        <v>76</v>
      </c>
      <c r="F94" s="7">
        <v>2011</v>
      </c>
      <c r="G94" s="7" t="s">
        <v>78</v>
      </c>
      <c r="H94" s="17">
        <v>890000</v>
      </c>
      <c r="I94" s="7">
        <v>3</v>
      </c>
      <c r="J94" s="21">
        <f>J93-H94</f>
        <v>900000</v>
      </c>
      <c r="K94" s="21" t="s">
        <v>38</v>
      </c>
      <c r="L94" s="7">
        <v>2.9</v>
      </c>
      <c r="M94" s="7">
        <v>100.289</v>
      </c>
    </row>
    <row r="95" spans="1:13" x14ac:dyDescent="0.35">
      <c r="A95" s="1" t="s">
        <v>32</v>
      </c>
      <c r="B95" s="1" t="s">
        <v>33</v>
      </c>
      <c r="C95" s="7">
        <v>2008</v>
      </c>
      <c r="D95" s="7" t="s">
        <v>39</v>
      </c>
      <c r="E95" s="24" t="s">
        <v>76</v>
      </c>
      <c r="F95" s="7">
        <v>2012</v>
      </c>
      <c r="G95" s="7" t="s">
        <v>78</v>
      </c>
      <c r="H95" s="17">
        <v>900000</v>
      </c>
      <c r="I95" s="7">
        <v>3.25</v>
      </c>
      <c r="J95" s="21">
        <f>J94-H95</f>
        <v>0</v>
      </c>
      <c r="K95" s="21" t="s">
        <v>38</v>
      </c>
      <c r="L95" s="7">
        <v>3.1</v>
      </c>
      <c r="M95" s="7">
        <v>100.565</v>
      </c>
    </row>
    <row r="96" spans="1:13" x14ac:dyDescent="0.35">
      <c r="A96" s="1" t="s">
        <v>32</v>
      </c>
      <c r="B96" s="1" t="s">
        <v>33</v>
      </c>
      <c r="C96" s="7">
        <v>2008</v>
      </c>
      <c r="D96" s="7" t="s">
        <v>46</v>
      </c>
      <c r="E96" s="24" t="s">
        <v>80</v>
      </c>
      <c r="F96" s="7">
        <v>2009</v>
      </c>
      <c r="G96" s="7" t="s">
        <v>78</v>
      </c>
      <c r="H96" s="17">
        <v>955000</v>
      </c>
      <c r="I96" s="7">
        <v>6.05</v>
      </c>
      <c r="J96" s="21">
        <f>13700000-H96</f>
        <v>12745000</v>
      </c>
      <c r="K96" s="21" t="s">
        <v>38</v>
      </c>
      <c r="L96" s="7">
        <v>6.05</v>
      </c>
      <c r="M96" s="7">
        <v>100</v>
      </c>
    </row>
    <row r="97" spans="1:13" x14ac:dyDescent="0.35">
      <c r="A97" s="1" t="s">
        <v>32</v>
      </c>
      <c r="B97" s="1" t="s">
        <v>33</v>
      </c>
      <c r="C97" s="7">
        <v>2008</v>
      </c>
      <c r="D97" s="7" t="s">
        <v>46</v>
      </c>
      <c r="E97" s="24" t="s">
        <v>80</v>
      </c>
      <c r="F97" s="7">
        <v>2010</v>
      </c>
      <c r="G97" s="7" t="s">
        <v>78</v>
      </c>
      <c r="H97" s="17">
        <v>4380000</v>
      </c>
      <c r="I97" s="7">
        <v>6.2</v>
      </c>
      <c r="J97" s="21">
        <f>J96-H97</f>
        <v>8365000</v>
      </c>
      <c r="K97" s="21" t="s">
        <v>38</v>
      </c>
      <c r="L97" s="7">
        <v>6.2</v>
      </c>
      <c r="M97" s="7">
        <v>100</v>
      </c>
    </row>
    <row r="98" spans="1:13" x14ac:dyDescent="0.35">
      <c r="A98" s="1" t="s">
        <v>32</v>
      </c>
      <c r="B98" s="1" t="s">
        <v>33</v>
      </c>
      <c r="C98" s="7">
        <v>2008</v>
      </c>
      <c r="D98" s="7" t="s">
        <v>46</v>
      </c>
      <c r="E98" s="24" t="s">
        <v>80</v>
      </c>
      <c r="F98" s="7">
        <v>2011</v>
      </c>
      <c r="G98" s="7" t="s">
        <v>78</v>
      </c>
      <c r="H98" s="17">
        <v>2865000</v>
      </c>
      <c r="I98" s="7">
        <v>6.5</v>
      </c>
      <c r="J98" s="21">
        <f>J97-H98</f>
        <v>5500000</v>
      </c>
      <c r="K98" s="21" t="s">
        <v>38</v>
      </c>
      <c r="L98" s="7">
        <v>6.58</v>
      </c>
      <c r="M98" s="7">
        <v>99.182000000000002</v>
      </c>
    </row>
    <row r="99" spans="1:13" x14ac:dyDescent="0.35">
      <c r="A99" s="1" t="s">
        <v>32</v>
      </c>
      <c r="B99" s="1" t="s">
        <v>33</v>
      </c>
      <c r="C99" s="7">
        <v>2008</v>
      </c>
      <c r="D99" s="7" t="s">
        <v>46</v>
      </c>
      <c r="E99" s="24" t="s">
        <v>80</v>
      </c>
      <c r="F99" s="7">
        <v>2012</v>
      </c>
      <c r="G99" s="7" t="s">
        <v>78</v>
      </c>
      <c r="H99" s="17">
        <v>5500000</v>
      </c>
      <c r="I99" s="7">
        <v>6.95</v>
      </c>
      <c r="J99" s="21">
        <f>J98-H99</f>
        <v>0</v>
      </c>
      <c r="K99" s="21" t="s">
        <v>38</v>
      </c>
      <c r="L99" s="7">
        <v>6.95</v>
      </c>
      <c r="M99" s="7">
        <v>100</v>
      </c>
    </row>
    <row r="100" spans="1:13" x14ac:dyDescent="0.35">
      <c r="A100" s="1" t="s">
        <v>32</v>
      </c>
      <c r="B100" s="1" t="s">
        <v>33</v>
      </c>
      <c r="C100" s="7">
        <v>2008</v>
      </c>
      <c r="D100" s="7" t="s">
        <v>46</v>
      </c>
      <c r="E100" s="24" t="s">
        <v>80</v>
      </c>
      <c r="F100" s="7">
        <v>2009</v>
      </c>
      <c r="G100" s="7" t="s">
        <v>78</v>
      </c>
      <c r="H100" s="17">
        <v>5000</v>
      </c>
      <c r="I100" s="7">
        <v>6.05</v>
      </c>
      <c r="J100" s="21">
        <f>13700000-H100</f>
        <v>13695000</v>
      </c>
      <c r="K100" s="21" t="s">
        <v>38</v>
      </c>
      <c r="L100" s="7">
        <v>6.05</v>
      </c>
      <c r="M100" s="7">
        <v>100</v>
      </c>
    </row>
    <row r="101" spans="1:13" x14ac:dyDescent="0.35">
      <c r="A101" s="1" t="s">
        <v>32</v>
      </c>
      <c r="B101" s="1" t="s">
        <v>33</v>
      </c>
      <c r="C101" s="7">
        <v>2008</v>
      </c>
      <c r="D101" s="7" t="s">
        <v>46</v>
      </c>
      <c r="E101" s="24" t="s">
        <v>80</v>
      </c>
      <c r="F101" s="7">
        <v>2010</v>
      </c>
      <c r="G101" s="7" t="s">
        <v>78</v>
      </c>
      <c r="H101" s="17">
        <v>5000</v>
      </c>
      <c r="I101" s="7">
        <v>6.05</v>
      </c>
      <c r="J101" s="21">
        <f>J100-H101</f>
        <v>13690000</v>
      </c>
      <c r="K101" s="21" t="s">
        <v>38</v>
      </c>
      <c r="L101" s="7">
        <v>6.05</v>
      </c>
      <c r="M101" s="7">
        <v>100</v>
      </c>
    </row>
    <row r="102" spans="1:13" x14ac:dyDescent="0.35">
      <c r="A102" s="1" t="s">
        <v>32</v>
      </c>
      <c r="B102" s="1" t="s">
        <v>33</v>
      </c>
      <c r="C102" s="7">
        <v>2008</v>
      </c>
      <c r="D102" s="7" t="s">
        <v>46</v>
      </c>
      <c r="E102" s="24" t="s">
        <v>80</v>
      </c>
      <c r="F102" s="7">
        <v>2011</v>
      </c>
      <c r="G102" s="7" t="s">
        <v>78</v>
      </c>
      <c r="H102" s="17">
        <v>5000</v>
      </c>
      <c r="I102" s="7">
        <v>6.05</v>
      </c>
      <c r="J102" s="21">
        <f t="shared" ref="J102:J120" si="7">J101-H102</f>
        <v>13685000</v>
      </c>
      <c r="K102" s="21" t="s">
        <v>38</v>
      </c>
      <c r="L102" s="7">
        <v>6.05</v>
      </c>
      <c r="M102" s="7">
        <v>100</v>
      </c>
    </row>
    <row r="103" spans="1:13" x14ac:dyDescent="0.35">
      <c r="A103" s="1" t="s">
        <v>32</v>
      </c>
      <c r="B103" s="1" t="s">
        <v>33</v>
      </c>
      <c r="C103" s="7">
        <v>2008</v>
      </c>
      <c r="D103" s="7" t="s">
        <v>46</v>
      </c>
      <c r="E103" s="24" t="s">
        <v>80</v>
      </c>
      <c r="F103" s="7">
        <v>2012</v>
      </c>
      <c r="G103" s="7" t="s">
        <v>78</v>
      </c>
      <c r="H103" s="17">
        <v>5000</v>
      </c>
      <c r="I103" s="7">
        <v>6.05</v>
      </c>
      <c r="J103" s="21">
        <f t="shared" si="7"/>
        <v>13680000</v>
      </c>
      <c r="K103" s="21" t="s">
        <v>38</v>
      </c>
      <c r="L103" s="7">
        <v>6.05</v>
      </c>
      <c r="M103" s="7">
        <v>100</v>
      </c>
    </row>
    <row r="104" spans="1:13" x14ac:dyDescent="0.35">
      <c r="A104" s="1" t="s">
        <v>32</v>
      </c>
      <c r="B104" s="1" t="s">
        <v>33</v>
      </c>
      <c r="C104" s="7">
        <v>2008</v>
      </c>
      <c r="D104" s="7" t="s">
        <v>46</v>
      </c>
      <c r="E104" s="24" t="s">
        <v>80</v>
      </c>
      <c r="F104" s="7">
        <v>2013</v>
      </c>
      <c r="G104" s="7" t="s">
        <v>78</v>
      </c>
      <c r="H104" s="17">
        <v>50000</v>
      </c>
      <c r="I104" s="7">
        <v>6.05</v>
      </c>
      <c r="J104" s="21">
        <f t="shared" si="7"/>
        <v>13630000</v>
      </c>
      <c r="K104" s="21" t="s">
        <v>38</v>
      </c>
      <c r="L104" s="7">
        <v>6.05</v>
      </c>
      <c r="M104" s="7">
        <v>100</v>
      </c>
    </row>
    <row r="105" spans="1:13" x14ac:dyDescent="0.35">
      <c r="A105" s="1" t="s">
        <v>32</v>
      </c>
      <c r="B105" s="1" t="s">
        <v>33</v>
      </c>
      <c r="C105" s="7">
        <v>2008</v>
      </c>
      <c r="D105" s="7" t="s">
        <v>46</v>
      </c>
      <c r="E105" s="24" t="s">
        <v>80</v>
      </c>
      <c r="F105" s="7">
        <v>2014</v>
      </c>
      <c r="G105" s="7" t="s">
        <v>78</v>
      </c>
      <c r="H105" s="17">
        <v>395000</v>
      </c>
      <c r="I105" s="7">
        <v>6.05</v>
      </c>
      <c r="J105" s="21">
        <f t="shared" si="7"/>
        <v>13235000</v>
      </c>
      <c r="K105" s="21" t="s">
        <v>38</v>
      </c>
      <c r="L105" s="7">
        <v>6.05</v>
      </c>
      <c r="M105" s="7">
        <v>100</v>
      </c>
    </row>
    <row r="106" spans="1:13" x14ac:dyDescent="0.35">
      <c r="A106" s="1" t="s">
        <v>32</v>
      </c>
      <c r="B106" s="1" t="s">
        <v>33</v>
      </c>
      <c r="C106" s="7">
        <v>2008</v>
      </c>
      <c r="D106" s="7" t="s">
        <v>46</v>
      </c>
      <c r="E106" s="24" t="s">
        <v>80</v>
      </c>
      <c r="F106" s="7">
        <v>2015</v>
      </c>
      <c r="G106" s="7" t="s">
        <v>78</v>
      </c>
      <c r="H106" s="17">
        <v>490000</v>
      </c>
      <c r="I106" s="7">
        <v>6.05</v>
      </c>
      <c r="J106" s="21">
        <f t="shared" si="7"/>
        <v>12745000</v>
      </c>
      <c r="K106" s="21" t="s">
        <v>38</v>
      </c>
      <c r="L106" s="7">
        <v>6.05</v>
      </c>
      <c r="M106" s="7">
        <v>100</v>
      </c>
    </row>
    <row r="107" spans="1:13" x14ac:dyDescent="0.35">
      <c r="A107" s="1" t="s">
        <v>32</v>
      </c>
      <c r="B107" s="1" t="s">
        <v>33</v>
      </c>
      <c r="C107" s="7">
        <v>2008</v>
      </c>
      <c r="D107" s="7" t="s">
        <v>46</v>
      </c>
      <c r="E107" s="24" t="s">
        <v>80</v>
      </c>
      <c r="F107" s="7">
        <v>2016</v>
      </c>
      <c r="G107" s="7" t="s">
        <v>78</v>
      </c>
      <c r="H107" s="17">
        <v>520000</v>
      </c>
      <c r="I107" s="7">
        <v>6.2</v>
      </c>
      <c r="J107" s="21">
        <f t="shared" si="7"/>
        <v>12225000</v>
      </c>
      <c r="K107" s="21" t="s">
        <v>38</v>
      </c>
      <c r="L107" s="7">
        <v>6.2</v>
      </c>
      <c r="M107" s="7">
        <v>100</v>
      </c>
    </row>
    <row r="108" spans="1:13" x14ac:dyDescent="0.35">
      <c r="A108" s="1" t="s">
        <v>32</v>
      </c>
      <c r="B108" s="1" t="s">
        <v>33</v>
      </c>
      <c r="C108" s="7">
        <v>2008</v>
      </c>
      <c r="D108" s="7" t="s">
        <v>46</v>
      </c>
      <c r="E108" s="24" t="s">
        <v>80</v>
      </c>
      <c r="F108" s="7">
        <v>2017</v>
      </c>
      <c r="G108" s="7" t="s">
        <v>78</v>
      </c>
      <c r="H108" s="17">
        <v>550000</v>
      </c>
      <c r="I108" s="7">
        <v>6.2</v>
      </c>
      <c r="J108" s="21">
        <f t="shared" si="7"/>
        <v>11675000</v>
      </c>
      <c r="K108" s="21" t="s">
        <v>38</v>
      </c>
      <c r="L108" s="7">
        <v>6.2</v>
      </c>
      <c r="M108" s="7">
        <v>100</v>
      </c>
    </row>
    <row r="109" spans="1:13" x14ac:dyDescent="0.35">
      <c r="A109" s="1" t="s">
        <v>32</v>
      </c>
      <c r="B109" s="1" t="s">
        <v>33</v>
      </c>
      <c r="C109" s="7">
        <v>2008</v>
      </c>
      <c r="D109" s="7" t="s">
        <v>46</v>
      </c>
      <c r="E109" s="24" t="s">
        <v>80</v>
      </c>
      <c r="F109" s="7">
        <v>2018</v>
      </c>
      <c r="G109" s="7" t="s">
        <v>78</v>
      </c>
      <c r="H109" s="17">
        <v>585000</v>
      </c>
      <c r="I109" s="7">
        <v>6.2</v>
      </c>
      <c r="J109" s="21">
        <f t="shared" si="7"/>
        <v>11090000</v>
      </c>
      <c r="K109" s="21" t="s">
        <v>38</v>
      </c>
      <c r="L109" s="7">
        <v>6.2</v>
      </c>
      <c r="M109" s="7">
        <v>100</v>
      </c>
    </row>
    <row r="110" spans="1:13" x14ac:dyDescent="0.35">
      <c r="A110" s="1" t="s">
        <v>32</v>
      </c>
      <c r="B110" s="1" t="s">
        <v>33</v>
      </c>
      <c r="C110" s="7">
        <v>2008</v>
      </c>
      <c r="D110" s="7" t="s">
        <v>46</v>
      </c>
      <c r="E110" s="24" t="s">
        <v>80</v>
      </c>
      <c r="F110" s="7">
        <v>2019</v>
      </c>
      <c r="G110" s="7" t="s">
        <v>78</v>
      </c>
      <c r="H110" s="17">
        <v>620000</v>
      </c>
      <c r="I110" s="7">
        <v>6.2</v>
      </c>
      <c r="J110" s="21">
        <f t="shared" si="7"/>
        <v>10470000</v>
      </c>
      <c r="K110" s="21" t="s">
        <v>38</v>
      </c>
      <c r="L110" s="7">
        <v>6.2</v>
      </c>
      <c r="M110" s="7">
        <v>100</v>
      </c>
    </row>
    <row r="111" spans="1:13" x14ac:dyDescent="0.35">
      <c r="A111" s="1" t="s">
        <v>32</v>
      </c>
      <c r="B111" s="1" t="s">
        <v>33</v>
      </c>
      <c r="C111" s="7">
        <v>2008</v>
      </c>
      <c r="D111" s="7" t="s">
        <v>46</v>
      </c>
      <c r="E111" s="24" t="s">
        <v>80</v>
      </c>
      <c r="F111" s="7">
        <v>2020</v>
      </c>
      <c r="G111" s="7" t="s">
        <v>78</v>
      </c>
      <c r="H111" s="17">
        <v>660000</v>
      </c>
      <c r="I111" s="7">
        <v>6.2</v>
      </c>
      <c r="J111" s="21">
        <f t="shared" si="7"/>
        <v>9810000</v>
      </c>
      <c r="K111" s="21" t="s">
        <v>38</v>
      </c>
      <c r="L111" s="7">
        <v>6.2</v>
      </c>
      <c r="M111" s="7">
        <v>100</v>
      </c>
    </row>
    <row r="112" spans="1:13" x14ac:dyDescent="0.35">
      <c r="A112" s="1" t="s">
        <v>32</v>
      </c>
      <c r="B112" s="1" t="s">
        <v>33</v>
      </c>
      <c r="C112" s="7">
        <v>2008</v>
      </c>
      <c r="D112" s="7" t="s">
        <v>46</v>
      </c>
      <c r="E112" s="24" t="s">
        <v>80</v>
      </c>
      <c r="F112" s="7">
        <v>2021</v>
      </c>
      <c r="G112" s="7" t="s">
        <v>78</v>
      </c>
      <c r="H112" s="17">
        <v>700000</v>
      </c>
      <c r="I112" s="7">
        <v>6.2</v>
      </c>
      <c r="J112" s="21">
        <f t="shared" si="7"/>
        <v>9110000</v>
      </c>
      <c r="K112" s="21" t="s">
        <v>38</v>
      </c>
      <c r="L112" s="7">
        <v>6.2</v>
      </c>
      <c r="M112" s="7">
        <v>100</v>
      </c>
    </row>
    <row r="113" spans="1:13" x14ac:dyDescent="0.35">
      <c r="A113" s="1" t="s">
        <v>32</v>
      </c>
      <c r="B113" s="1" t="s">
        <v>33</v>
      </c>
      <c r="C113" s="7">
        <v>2008</v>
      </c>
      <c r="D113" s="7" t="s">
        <v>46</v>
      </c>
      <c r="E113" s="24" t="s">
        <v>80</v>
      </c>
      <c r="F113" s="7">
        <v>2022</v>
      </c>
      <c r="G113" s="7" t="s">
        <v>78</v>
      </c>
      <c r="H113" s="17">
        <v>745000</v>
      </c>
      <c r="I113" s="7">
        <v>6.2</v>
      </c>
      <c r="J113" s="21">
        <f t="shared" si="7"/>
        <v>8365000</v>
      </c>
      <c r="K113" s="21" t="s">
        <v>38</v>
      </c>
      <c r="L113" s="7">
        <v>6.2</v>
      </c>
      <c r="M113" s="7">
        <v>100</v>
      </c>
    </row>
    <row r="114" spans="1:13" x14ac:dyDescent="0.35">
      <c r="A114" s="1" t="s">
        <v>32</v>
      </c>
      <c r="B114" s="1" t="s">
        <v>33</v>
      </c>
      <c r="C114" s="7">
        <v>2008</v>
      </c>
      <c r="D114" s="7" t="s">
        <v>46</v>
      </c>
      <c r="E114" s="24" t="s">
        <v>80</v>
      </c>
      <c r="F114" s="7">
        <v>2023</v>
      </c>
      <c r="G114" s="7" t="s">
        <v>78</v>
      </c>
      <c r="H114" s="17">
        <v>790000</v>
      </c>
      <c r="I114" s="7">
        <v>6.5</v>
      </c>
      <c r="J114" s="21">
        <f t="shared" si="7"/>
        <v>7575000</v>
      </c>
      <c r="K114" s="21" t="s">
        <v>38</v>
      </c>
      <c r="L114" s="7">
        <v>6.58</v>
      </c>
      <c r="M114" s="7">
        <v>99.182000000000002</v>
      </c>
    </row>
    <row r="115" spans="1:13" x14ac:dyDescent="0.35">
      <c r="A115" s="1" t="s">
        <v>32</v>
      </c>
      <c r="B115" s="1" t="s">
        <v>33</v>
      </c>
      <c r="C115" s="7">
        <v>2008</v>
      </c>
      <c r="D115" s="7" t="s">
        <v>46</v>
      </c>
      <c r="E115" s="24" t="s">
        <v>80</v>
      </c>
      <c r="F115" s="7">
        <v>2024</v>
      </c>
      <c r="G115" s="7" t="s">
        <v>78</v>
      </c>
      <c r="H115" s="17">
        <v>840000</v>
      </c>
      <c r="I115" s="7">
        <v>6.5</v>
      </c>
      <c r="J115" s="21">
        <f t="shared" si="7"/>
        <v>6735000</v>
      </c>
      <c r="K115" s="21" t="s">
        <v>38</v>
      </c>
      <c r="L115" s="7">
        <v>6.58</v>
      </c>
      <c r="M115" s="7">
        <v>99.182000000000002</v>
      </c>
    </row>
    <row r="116" spans="1:13" x14ac:dyDescent="0.35">
      <c r="A116" s="1" t="s">
        <v>32</v>
      </c>
      <c r="B116" s="1" t="s">
        <v>33</v>
      </c>
      <c r="C116" s="7">
        <v>2008</v>
      </c>
      <c r="D116" s="7" t="s">
        <v>46</v>
      </c>
      <c r="E116" s="24" t="s">
        <v>80</v>
      </c>
      <c r="F116" s="7">
        <v>2025</v>
      </c>
      <c r="G116" s="7" t="s">
        <v>78</v>
      </c>
      <c r="H116" s="17">
        <v>1235000</v>
      </c>
      <c r="I116" s="7">
        <v>6.5</v>
      </c>
      <c r="J116" s="21">
        <f t="shared" si="7"/>
        <v>5500000</v>
      </c>
      <c r="K116" s="21" t="s">
        <v>38</v>
      </c>
      <c r="L116" s="7">
        <v>6.58</v>
      </c>
      <c r="M116" s="7">
        <v>99.182000000000002</v>
      </c>
    </row>
    <row r="117" spans="1:13" x14ac:dyDescent="0.35">
      <c r="A117" s="1" t="s">
        <v>32</v>
      </c>
      <c r="B117" s="1" t="s">
        <v>33</v>
      </c>
      <c r="C117" s="7">
        <v>2008</v>
      </c>
      <c r="D117" s="7" t="s">
        <v>46</v>
      </c>
      <c r="E117" s="24" t="s">
        <v>80</v>
      </c>
      <c r="F117" s="7">
        <v>2026</v>
      </c>
      <c r="G117" s="7" t="s">
        <v>78</v>
      </c>
      <c r="H117" s="17">
        <v>1385000</v>
      </c>
      <c r="I117" s="7">
        <v>6.95</v>
      </c>
      <c r="J117" s="21">
        <f t="shared" si="7"/>
        <v>4115000</v>
      </c>
      <c r="K117" s="21" t="s">
        <v>38</v>
      </c>
      <c r="L117" s="7">
        <v>6.95</v>
      </c>
      <c r="M117" s="7">
        <v>100</v>
      </c>
    </row>
    <row r="118" spans="1:13" x14ac:dyDescent="0.35">
      <c r="A118" s="1" t="s">
        <v>32</v>
      </c>
      <c r="B118" s="1" t="s">
        <v>33</v>
      </c>
      <c r="C118" s="7">
        <v>2008</v>
      </c>
      <c r="D118" s="7" t="s">
        <v>46</v>
      </c>
      <c r="E118" s="24" t="s">
        <v>80</v>
      </c>
      <c r="F118" s="7">
        <v>2027</v>
      </c>
      <c r="G118" s="7" t="s">
        <v>78</v>
      </c>
      <c r="H118" s="17">
        <v>1480000</v>
      </c>
      <c r="I118" s="7">
        <v>6.95</v>
      </c>
      <c r="J118" s="21">
        <f t="shared" si="7"/>
        <v>2635000</v>
      </c>
      <c r="K118" s="21" t="s">
        <v>38</v>
      </c>
      <c r="L118" s="7">
        <v>6.95</v>
      </c>
      <c r="M118" s="7">
        <v>100</v>
      </c>
    </row>
    <row r="119" spans="1:13" x14ac:dyDescent="0.35">
      <c r="A119" s="1" t="s">
        <v>32</v>
      </c>
      <c r="B119" s="1" t="s">
        <v>33</v>
      </c>
      <c r="C119" s="7">
        <v>2008</v>
      </c>
      <c r="D119" s="7" t="s">
        <v>46</v>
      </c>
      <c r="E119" s="24" t="s">
        <v>80</v>
      </c>
      <c r="F119" s="7">
        <v>2028</v>
      </c>
      <c r="G119" s="7" t="s">
        <v>78</v>
      </c>
      <c r="H119" s="17">
        <v>1585000</v>
      </c>
      <c r="I119" s="7">
        <v>6.95</v>
      </c>
      <c r="J119" s="21">
        <f t="shared" si="7"/>
        <v>1050000</v>
      </c>
      <c r="K119" s="21" t="s">
        <v>38</v>
      </c>
      <c r="L119" s="7">
        <v>6.95</v>
      </c>
      <c r="M119" s="7">
        <v>100</v>
      </c>
    </row>
    <row r="120" spans="1:13" x14ac:dyDescent="0.35">
      <c r="A120" s="1" t="s">
        <v>32</v>
      </c>
      <c r="B120" s="1" t="s">
        <v>33</v>
      </c>
      <c r="C120" s="7">
        <v>2008</v>
      </c>
      <c r="D120" s="7" t="s">
        <v>46</v>
      </c>
      <c r="E120" s="24" t="s">
        <v>80</v>
      </c>
      <c r="F120" s="7">
        <v>2029</v>
      </c>
      <c r="G120" s="7" t="s">
        <v>78</v>
      </c>
      <c r="H120" s="17">
        <v>1050000</v>
      </c>
      <c r="I120" s="7">
        <v>6.95</v>
      </c>
      <c r="J120" s="21">
        <f t="shared" si="7"/>
        <v>0</v>
      </c>
      <c r="K120" s="21" t="s">
        <v>38</v>
      </c>
      <c r="L120" s="7">
        <v>6.95</v>
      </c>
      <c r="M120" s="7">
        <v>100</v>
      </c>
    </row>
    <row r="121" spans="1:13" x14ac:dyDescent="0.35">
      <c r="A121" s="1" t="s">
        <v>32</v>
      </c>
      <c r="B121" s="1" t="s">
        <v>33</v>
      </c>
      <c r="C121" s="7">
        <v>2008</v>
      </c>
      <c r="D121" s="7" t="s">
        <v>55</v>
      </c>
      <c r="E121" s="24" t="s">
        <v>80</v>
      </c>
      <c r="F121" s="7">
        <v>2009</v>
      </c>
      <c r="G121" s="7" t="s">
        <v>78</v>
      </c>
      <c r="H121" s="17">
        <v>5000</v>
      </c>
      <c r="I121" s="7">
        <v>4.375</v>
      </c>
      <c r="J121" s="21">
        <f>6825000-H121</f>
        <v>6820000</v>
      </c>
      <c r="K121" s="21" t="s">
        <v>38</v>
      </c>
      <c r="L121" s="7">
        <v>4.5999999999999996</v>
      </c>
      <c r="M121" s="7">
        <v>96.671000000000006</v>
      </c>
    </row>
    <row r="122" spans="1:13" x14ac:dyDescent="0.35">
      <c r="A122" s="1" t="s">
        <v>32</v>
      </c>
      <c r="B122" s="1" t="s">
        <v>33</v>
      </c>
      <c r="C122" s="7">
        <v>2008</v>
      </c>
      <c r="D122" s="7" t="s">
        <v>55</v>
      </c>
      <c r="E122" s="24" t="s">
        <v>80</v>
      </c>
      <c r="F122" s="7">
        <v>2010</v>
      </c>
      <c r="G122" s="7" t="s">
        <v>78</v>
      </c>
      <c r="H122" s="17">
        <v>5000</v>
      </c>
      <c r="I122" s="7">
        <v>4.375</v>
      </c>
      <c r="J122" s="21">
        <f>J121-H122</f>
        <v>6815000</v>
      </c>
      <c r="K122" s="21" t="s">
        <v>38</v>
      </c>
      <c r="L122" s="7">
        <v>4.5999999999999996</v>
      </c>
      <c r="M122" s="7">
        <v>96.671000000000006</v>
      </c>
    </row>
    <row r="123" spans="1:13" x14ac:dyDescent="0.35">
      <c r="A123" s="1" t="s">
        <v>32</v>
      </c>
      <c r="B123" s="1" t="s">
        <v>33</v>
      </c>
      <c r="C123" s="7">
        <v>2008</v>
      </c>
      <c r="D123" s="7" t="s">
        <v>55</v>
      </c>
      <c r="E123" s="24" t="s">
        <v>80</v>
      </c>
      <c r="F123" s="7">
        <v>2011</v>
      </c>
      <c r="G123" s="7" t="s">
        <v>78</v>
      </c>
      <c r="H123" s="17">
        <v>5000</v>
      </c>
      <c r="I123" s="7">
        <v>4.375</v>
      </c>
      <c r="J123" s="21">
        <f t="shared" ref="J123:J150" si="8">J122-H123</f>
        <v>6810000</v>
      </c>
      <c r="K123" s="21" t="s">
        <v>38</v>
      </c>
      <c r="L123" s="7">
        <v>4.5999999999999996</v>
      </c>
      <c r="M123" s="7">
        <v>96.671000000000006</v>
      </c>
    </row>
    <row r="124" spans="1:13" x14ac:dyDescent="0.35">
      <c r="A124" s="1" t="s">
        <v>32</v>
      </c>
      <c r="B124" s="1" t="s">
        <v>33</v>
      </c>
      <c r="C124" s="7">
        <v>2008</v>
      </c>
      <c r="D124" s="7" t="s">
        <v>55</v>
      </c>
      <c r="E124" s="24" t="s">
        <v>80</v>
      </c>
      <c r="F124" s="7">
        <v>2012</v>
      </c>
      <c r="G124" s="7" t="s">
        <v>78</v>
      </c>
      <c r="H124" s="17">
        <v>5000</v>
      </c>
      <c r="I124" s="7">
        <v>4.375</v>
      </c>
      <c r="J124" s="21">
        <f t="shared" si="8"/>
        <v>6805000</v>
      </c>
      <c r="K124" s="21" t="s">
        <v>38</v>
      </c>
      <c r="L124" s="7">
        <v>4.5999999999999996</v>
      </c>
      <c r="M124" s="7">
        <v>96.671000000000006</v>
      </c>
    </row>
    <row r="125" spans="1:13" x14ac:dyDescent="0.35">
      <c r="A125" s="1" t="s">
        <v>32</v>
      </c>
      <c r="B125" s="1" t="s">
        <v>33</v>
      </c>
      <c r="C125" s="7">
        <v>2008</v>
      </c>
      <c r="D125" s="7" t="s">
        <v>55</v>
      </c>
      <c r="E125" s="24" t="s">
        <v>80</v>
      </c>
      <c r="F125" s="7">
        <v>2013</v>
      </c>
      <c r="G125" s="7" t="s">
        <v>78</v>
      </c>
      <c r="H125" s="17">
        <v>5000</v>
      </c>
      <c r="I125" s="7">
        <v>4.375</v>
      </c>
      <c r="J125" s="21">
        <f t="shared" si="8"/>
        <v>6800000</v>
      </c>
      <c r="K125" s="21" t="s">
        <v>38</v>
      </c>
      <c r="L125" s="7">
        <v>4.5999999999999996</v>
      </c>
      <c r="M125" s="7">
        <v>96.671000000000006</v>
      </c>
    </row>
    <row r="126" spans="1:13" x14ac:dyDescent="0.35">
      <c r="A126" s="1" t="s">
        <v>32</v>
      </c>
      <c r="B126" s="1" t="s">
        <v>33</v>
      </c>
      <c r="C126" s="7">
        <v>2008</v>
      </c>
      <c r="D126" s="7" t="s">
        <v>55</v>
      </c>
      <c r="E126" s="24" t="s">
        <v>80</v>
      </c>
      <c r="F126" s="7">
        <v>2014</v>
      </c>
      <c r="G126" s="7" t="s">
        <v>78</v>
      </c>
      <c r="H126" s="17">
        <v>5000</v>
      </c>
      <c r="I126" s="7">
        <v>4.375</v>
      </c>
      <c r="J126" s="21">
        <f t="shared" si="8"/>
        <v>6795000</v>
      </c>
      <c r="K126" s="21" t="s">
        <v>38</v>
      </c>
      <c r="L126" s="7">
        <v>4.5999999999999996</v>
      </c>
      <c r="M126" s="7">
        <v>96.671000000000006</v>
      </c>
    </row>
    <row r="127" spans="1:13" x14ac:dyDescent="0.35">
      <c r="A127" s="1" t="s">
        <v>32</v>
      </c>
      <c r="B127" s="1" t="s">
        <v>33</v>
      </c>
      <c r="C127" s="7">
        <v>2008</v>
      </c>
      <c r="D127" s="7" t="s">
        <v>55</v>
      </c>
      <c r="E127" s="24" t="s">
        <v>80</v>
      </c>
      <c r="F127" s="7">
        <v>2015</v>
      </c>
      <c r="G127" s="7" t="s">
        <v>78</v>
      </c>
      <c r="H127" s="17">
        <v>5000</v>
      </c>
      <c r="I127" s="7">
        <v>4.375</v>
      </c>
      <c r="J127" s="21">
        <f t="shared" si="8"/>
        <v>6790000</v>
      </c>
      <c r="K127" s="21" t="s">
        <v>38</v>
      </c>
      <c r="L127" s="7">
        <v>4.5999999999999996</v>
      </c>
      <c r="M127" s="7">
        <v>96.671000000000006</v>
      </c>
    </row>
    <row r="128" spans="1:13" x14ac:dyDescent="0.35">
      <c r="A128" s="1" t="s">
        <v>32</v>
      </c>
      <c r="B128" s="1" t="s">
        <v>33</v>
      </c>
      <c r="C128" s="7">
        <v>2008</v>
      </c>
      <c r="D128" s="7" t="s">
        <v>55</v>
      </c>
      <c r="E128" s="24" t="s">
        <v>80</v>
      </c>
      <c r="F128" s="7">
        <v>2016</v>
      </c>
      <c r="G128" s="7" t="s">
        <v>78</v>
      </c>
      <c r="H128" s="17">
        <v>5000</v>
      </c>
      <c r="I128" s="7">
        <v>4.375</v>
      </c>
      <c r="J128" s="21">
        <f t="shared" si="8"/>
        <v>6785000</v>
      </c>
      <c r="K128" s="21" t="s">
        <v>38</v>
      </c>
      <c r="L128" s="7">
        <v>4.5999999999999996</v>
      </c>
      <c r="M128" s="7">
        <v>96.671000000000006</v>
      </c>
    </row>
    <row r="129" spans="1:13" x14ac:dyDescent="0.35">
      <c r="A129" s="1" t="s">
        <v>32</v>
      </c>
      <c r="B129" s="1" t="s">
        <v>33</v>
      </c>
      <c r="C129" s="7">
        <v>2008</v>
      </c>
      <c r="D129" s="7" t="s">
        <v>55</v>
      </c>
      <c r="E129" s="24" t="s">
        <v>80</v>
      </c>
      <c r="F129" s="7">
        <v>2017</v>
      </c>
      <c r="G129" s="7" t="s">
        <v>78</v>
      </c>
      <c r="H129" s="17">
        <v>5000</v>
      </c>
      <c r="I129" s="7">
        <v>4.375</v>
      </c>
      <c r="J129" s="21">
        <f t="shared" si="8"/>
        <v>6780000</v>
      </c>
      <c r="K129" s="21" t="s">
        <v>38</v>
      </c>
      <c r="L129" s="7">
        <v>4.5999999999999996</v>
      </c>
      <c r="M129" s="7">
        <v>96.671000000000006</v>
      </c>
    </row>
    <row r="130" spans="1:13" x14ac:dyDescent="0.35">
      <c r="A130" s="1" t="s">
        <v>32</v>
      </c>
      <c r="B130" s="1" t="s">
        <v>33</v>
      </c>
      <c r="C130" s="7">
        <v>2008</v>
      </c>
      <c r="D130" s="7" t="s">
        <v>55</v>
      </c>
      <c r="E130" s="24" t="s">
        <v>80</v>
      </c>
      <c r="F130" s="7">
        <v>2018</v>
      </c>
      <c r="G130" s="7" t="s">
        <v>78</v>
      </c>
      <c r="H130" s="17">
        <v>5000</v>
      </c>
      <c r="I130" s="7">
        <v>4.375</v>
      </c>
      <c r="J130" s="21">
        <f t="shared" si="8"/>
        <v>6775000</v>
      </c>
      <c r="K130" s="21" t="s">
        <v>38</v>
      </c>
      <c r="L130" s="7">
        <v>4.5999999999999996</v>
      </c>
      <c r="M130" s="7">
        <v>96.671000000000006</v>
      </c>
    </row>
    <row r="131" spans="1:13" x14ac:dyDescent="0.35">
      <c r="A131" s="1" t="s">
        <v>32</v>
      </c>
      <c r="B131" s="1" t="s">
        <v>33</v>
      </c>
      <c r="C131" s="7">
        <v>2008</v>
      </c>
      <c r="D131" s="7" t="s">
        <v>55</v>
      </c>
      <c r="E131" s="24" t="s">
        <v>80</v>
      </c>
      <c r="F131" s="7">
        <v>2019</v>
      </c>
      <c r="G131" s="7" t="s">
        <v>78</v>
      </c>
      <c r="H131" s="17">
        <v>5000</v>
      </c>
      <c r="I131" s="7">
        <v>4.375</v>
      </c>
      <c r="J131" s="21">
        <f t="shared" si="8"/>
        <v>6770000</v>
      </c>
      <c r="K131" s="21" t="s">
        <v>38</v>
      </c>
      <c r="L131" s="7">
        <v>4.5999999999999996</v>
      </c>
      <c r="M131" s="7">
        <v>96.671000000000006</v>
      </c>
    </row>
    <row r="132" spans="1:13" x14ac:dyDescent="0.35">
      <c r="A132" s="1" t="s">
        <v>32</v>
      </c>
      <c r="B132" s="1" t="s">
        <v>33</v>
      </c>
      <c r="C132" s="7">
        <v>2008</v>
      </c>
      <c r="D132" s="7" t="s">
        <v>55</v>
      </c>
      <c r="E132" s="24" t="s">
        <v>80</v>
      </c>
      <c r="F132" s="7">
        <v>2020</v>
      </c>
      <c r="G132" s="7" t="s">
        <v>78</v>
      </c>
      <c r="H132" s="17">
        <v>5000</v>
      </c>
      <c r="I132" s="7">
        <v>4.375</v>
      </c>
      <c r="J132" s="21">
        <f t="shared" si="8"/>
        <v>6765000</v>
      </c>
      <c r="K132" s="21" t="s">
        <v>38</v>
      </c>
      <c r="L132" s="7">
        <v>4.5999999999999996</v>
      </c>
      <c r="M132" s="7">
        <v>96.671000000000006</v>
      </c>
    </row>
    <row r="133" spans="1:13" x14ac:dyDescent="0.35">
      <c r="A133" s="1" t="s">
        <v>32</v>
      </c>
      <c r="B133" s="1" t="s">
        <v>33</v>
      </c>
      <c r="C133" s="7">
        <v>2008</v>
      </c>
      <c r="D133" s="7" t="s">
        <v>55</v>
      </c>
      <c r="E133" s="24" t="s">
        <v>80</v>
      </c>
      <c r="F133" s="7">
        <v>2021</v>
      </c>
      <c r="G133" s="7" t="s">
        <v>78</v>
      </c>
      <c r="H133" s="17">
        <v>5000</v>
      </c>
      <c r="I133" s="7">
        <v>4.375</v>
      </c>
      <c r="J133" s="21">
        <f t="shared" si="8"/>
        <v>6760000</v>
      </c>
      <c r="K133" s="21" t="s">
        <v>38</v>
      </c>
      <c r="L133" s="7">
        <v>4.5999999999999996</v>
      </c>
      <c r="M133" s="7">
        <v>96.671000000000006</v>
      </c>
    </row>
    <row r="134" spans="1:13" x14ac:dyDescent="0.35">
      <c r="A134" s="1" t="s">
        <v>32</v>
      </c>
      <c r="B134" s="1" t="s">
        <v>33</v>
      </c>
      <c r="C134" s="7">
        <v>2008</v>
      </c>
      <c r="D134" s="7" t="s">
        <v>55</v>
      </c>
      <c r="E134" s="24" t="s">
        <v>80</v>
      </c>
      <c r="F134" s="7">
        <v>2022</v>
      </c>
      <c r="G134" s="7" t="s">
        <v>78</v>
      </c>
      <c r="H134" s="17">
        <v>5000</v>
      </c>
      <c r="I134" s="7">
        <v>4.375</v>
      </c>
      <c r="J134" s="21">
        <f t="shared" si="8"/>
        <v>6755000</v>
      </c>
      <c r="K134" s="21" t="s">
        <v>38</v>
      </c>
      <c r="L134" s="7">
        <v>4.5999999999999996</v>
      </c>
      <c r="M134" s="7">
        <v>96.671000000000006</v>
      </c>
    </row>
    <row r="135" spans="1:13" x14ac:dyDescent="0.35">
      <c r="A135" s="1" t="s">
        <v>32</v>
      </c>
      <c r="B135" s="1" t="s">
        <v>33</v>
      </c>
      <c r="C135" s="7">
        <v>2008</v>
      </c>
      <c r="D135" s="7" t="s">
        <v>55</v>
      </c>
      <c r="E135" s="24" t="s">
        <v>80</v>
      </c>
      <c r="F135" s="7">
        <v>2023</v>
      </c>
      <c r="G135" s="7" t="s">
        <v>78</v>
      </c>
      <c r="H135" s="17">
        <v>5000</v>
      </c>
      <c r="I135" s="7">
        <v>4.375</v>
      </c>
      <c r="J135" s="21">
        <f t="shared" si="8"/>
        <v>6750000</v>
      </c>
      <c r="K135" s="21" t="s">
        <v>38</v>
      </c>
      <c r="L135" s="7">
        <v>4.5999999999999996</v>
      </c>
      <c r="M135" s="7">
        <v>96.671000000000006</v>
      </c>
    </row>
    <row r="136" spans="1:13" x14ac:dyDescent="0.35">
      <c r="A136" s="1" t="s">
        <v>32</v>
      </c>
      <c r="B136" s="1" t="s">
        <v>33</v>
      </c>
      <c r="C136" s="7">
        <v>2008</v>
      </c>
      <c r="D136" s="7" t="s">
        <v>55</v>
      </c>
      <c r="E136" s="24" t="s">
        <v>80</v>
      </c>
      <c r="F136" s="7">
        <v>2024</v>
      </c>
      <c r="G136" s="7" t="s">
        <v>78</v>
      </c>
      <c r="H136" s="17">
        <v>5000</v>
      </c>
      <c r="I136" s="7">
        <v>4.375</v>
      </c>
      <c r="J136" s="21">
        <f t="shared" si="8"/>
        <v>6745000</v>
      </c>
      <c r="K136" s="21" t="s">
        <v>38</v>
      </c>
      <c r="L136" s="7">
        <v>4.5999999999999996</v>
      </c>
      <c r="M136" s="7">
        <v>96.671000000000006</v>
      </c>
    </row>
    <row r="137" spans="1:13" x14ac:dyDescent="0.35">
      <c r="A137" s="1" t="s">
        <v>32</v>
      </c>
      <c r="B137" s="1" t="s">
        <v>33</v>
      </c>
      <c r="C137" s="7">
        <v>2008</v>
      </c>
      <c r="D137" s="7" t="s">
        <v>55</v>
      </c>
      <c r="E137" s="24" t="s">
        <v>80</v>
      </c>
      <c r="F137" s="7">
        <v>2025</v>
      </c>
      <c r="G137" s="7" t="s">
        <v>78</v>
      </c>
      <c r="H137" s="17">
        <v>5000</v>
      </c>
      <c r="I137" s="7">
        <v>4.375</v>
      </c>
      <c r="J137" s="21">
        <f t="shared" si="8"/>
        <v>6740000</v>
      </c>
      <c r="K137" s="21" t="s">
        <v>38</v>
      </c>
      <c r="L137" s="7">
        <v>4.5999999999999996</v>
      </c>
      <c r="M137" s="7">
        <v>96.671000000000006</v>
      </c>
    </row>
    <row r="138" spans="1:13" x14ac:dyDescent="0.35">
      <c r="A138" s="1" t="s">
        <v>32</v>
      </c>
      <c r="B138" s="1" t="s">
        <v>33</v>
      </c>
      <c r="C138" s="7">
        <v>2008</v>
      </c>
      <c r="D138" s="7" t="s">
        <v>55</v>
      </c>
      <c r="E138" s="24" t="s">
        <v>80</v>
      </c>
      <c r="F138" s="7">
        <v>2026</v>
      </c>
      <c r="G138" s="7" t="s">
        <v>78</v>
      </c>
      <c r="H138" s="17">
        <v>5000</v>
      </c>
      <c r="I138" s="7">
        <v>4.375</v>
      </c>
      <c r="J138" s="21">
        <f t="shared" si="8"/>
        <v>6735000</v>
      </c>
      <c r="K138" s="21" t="s">
        <v>38</v>
      </c>
      <c r="L138" s="7">
        <v>4.5999999999999996</v>
      </c>
      <c r="M138" s="7">
        <v>96.671000000000006</v>
      </c>
    </row>
    <row r="139" spans="1:13" x14ac:dyDescent="0.35">
      <c r="A139" s="1" t="s">
        <v>32</v>
      </c>
      <c r="B139" s="1" t="s">
        <v>33</v>
      </c>
      <c r="C139" s="7">
        <v>2008</v>
      </c>
      <c r="D139" s="7" t="s">
        <v>55</v>
      </c>
      <c r="E139" s="24" t="s">
        <v>80</v>
      </c>
      <c r="F139" s="7">
        <v>2027</v>
      </c>
      <c r="G139" s="7" t="s">
        <v>78</v>
      </c>
      <c r="H139" s="17">
        <v>5000</v>
      </c>
      <c r="I139" s="7">
        <v>4.375</v>
      </c>
      <c r="J139" s="21">
        <f t="shared" si="8"/>
        <v>6730000</v>
      </c>
      <c r="K139" s="21" t="s">
        <v>38</v>
      </c>
      <c r="L139" s="7">
        <v>4.5999999999999996</v>
      </c>
      <c r="M139" s="7">
        <v>96.671000000000006</v>
      </c>
    </row>
    <row r="140" spans="1:13" x14ac:dyDescent="0.35">
      <c r="A140" s="1" t="s">
        <v>32</v>
      </c>
      <c r="B140" s="1" t="s">
        <v>33</v>
      </c>
      <c r="C140" s="7">
        <v>2008</v>
      </c>
      <c r="D140" s="7" t="s">
        <v>55</v>
      </c>
      <c r="E140" s="24" t="s">
        <v>80</v>
      </c>
      <c r="F140" s="7">
        <v>2028</v>
      </c>
      <c r="G140" s="7" t="s">
        <v>78</v>
      </c>
      <c r="H140" s="17">
        <v>5000</v>
      </c>
      <c r="I140" s="7">
        <v>4.375</v>
      </c>
      <c r="J140" s="21">
        <f t="shared" si="8"/>
        <v>6725000</v>
      </c>
      <c r="K140" s="21" t="s">
        <v>38</v>
      </c>
      <c r="L140" s="7">
        <v>4.5999999999999996</v>
      </c>
      <c r="M140" s="7">
        <v>96.671000000000006</v>
      </c>
    </row>
    <row r="141" spans="1:13" x14ac:dyDescent="0.35">
      <c r="A141" s="1" t="s">
        <v>32</v>
      </c>
      <c r="B141" s="1" t="s">
        <v>33</v>
      </c>
      <c r="C141" s="7">
        <v>2008</v>
      </c>
      <c r="D141" s="7" t="s">
        <v>55</v>
      </c>
      <c r="E141" s="24" t="s">
        <v>80</v>
      </c>
      <c r="F141" s="7">
        <v>2029</v>
      </c>
      <c r="G141" s="7" t="s">
        <v>78</v>
      </c>
      <c r="H141" s="17">
        <v>5000</v>
      </c>
      <c r="I141" s="7">
        <v>4.375</v>
      </c>
      <c r="J141" s="21">
        <f t="shared" si="8"/>
        <v>6720000</v>
      </c>
      <c r="K141" s="21" t="s">
        <v>38</v>
      </c>
      <c r="L141" s="7">
        <v>4.5999999999999996</v>
      </c>
      <c r="M141" s="7">
        <v>96.671000000000006</v>
      </c>
    </row>
    <row r="142" spans="1:13" x14ac:dyDescent="0.35">
      <c r="A142" s="1" t="s">
        <v>32</v>
      </c>
      <c r="B142" s="1" t="s">
        <v>33</v>
      </c>
      <c r="C142" s="7">
        <v>2008</v>
      </c>
      <c r="D142" s="7" t="s">
        <v>55</v>
      </c>
      <c r="E142" s="24" t="s">
        <v>80</v>
      </c>
      <c r="F142" s="7">
        <v>2030</v>
      </c>
      <c r="G142" s="7" t="s">
        <v>78</v>
      </c>
      <c r="H142" s="17">
        <v>625000</v>
      </c>
      <c r="I142" s="7">
        <v>4.375</v>
      </c>
      <c r="J142" s="21">
        <f t="shared" si="8"/>
        <v>6095000</v>
      </c>
      <c r="K142" s="21" t="s">
        <v>38</v>
      </c>
      <c r="L142" s="7">
        <v>4.5999999999999996</v>
      </c>
      <c r="M142" s="7">
        <v>96.671000000000006</v>
      </c>
    </row>
    <row r="143" spans="1:13" x14ac:dyDescent="0.35">
      <c r="A143" s="1" t="s">
        <v>32</v>
      </c>
      <c r="B143" s="1" t="s">
        <v>33</v>
      </c>
      <c r="C143" s="7">
        <v>2008</v>
      </c>
      <c r="D143" s="7" t="s">
        <v>55</v>
      </c>
      <c r="E143" s="24" t="s">
        <v>80</v>
      </c>
      <c r="F143" s="7">
        <v>2031</v>
      </c>
      <c r="G143" s="7" t="s">
        <v>78</v>
      </c>
      <c r="H143" s="17">
        <v>650000</v>
      </c>
      <c r="I143" s="7">
        <v>4.375</v>
      </c>
      <c r="J143" s="21">
        <f t="shared" si="8"/>
        <v>5445000</v>
      </c>
      <c r="K143" s="21" t="s">
        <v>38</v>
      </c>
      <c r="L143" s="7">
        <v>4.5999999999999996</v>
      </c>
      <c r="M143" s="7">
        <v>96.671000000000006</v>
      </c>
    </row>
    <row r="144" spans="1:13" x14ac:dyDescent="0.35">
      <c r="A144" s="1" t="s">
        <v>32</v>
      </c>
      <c r="B144" s="1" t="s">
        <v>33</v>
      </c>
      <c r="C144" s="7">
        <v>2008</v>
      </c>
      <c r="D144" s="7" t="s">
        <v>55</v>
      </c>
      <c r="E144" s="24" t="s">
        <v>80</v>
      </c>
      <c r="F144" s="7">
        <v>2032</v>
      </c>
      <c r="G144" s="7" t="s">
        <v>78</v>
      </c>
      <c r="H144" s="17">
        <v>680000</v>
      </c>
      <c r="I144" s="7">
        <v>4.375</v>
      </c>
      <c r="J144" s="21">
        <f t="shared" si="8"/>
        <v>4765000</v>
      </c>
      <c r="K144" s="21" t="s">
        <v>38</v>
      </c>
      <c r="L144" s="7">
        <v>4.5999999999999996</v>
      </c>
      <c r="M144" s="7">
        <v>96.671000000000006</v>
      </c>
    </row>
    <row r="145" spans="1:13" x14ac:dyDescent="0.35">
      <c r="A145" s="1" t="s">
        <v>32</v>
      </c>
      <c r="B145" s="1" t="s">
        <v>33</v>
      </c>
      <c r="C145" s="7">
        <v>2008</v>
      </c>
      <c r="D145" s="7" t="s">
        <v>55</v>
      </c>
      <c r="E145" s="24" t="s">
        <v>80</v>
      </c>
      <c r="F145" s="7">
        <v>2033</v>
      </c>
      <c r="G145" s="7" t="s">
        <v>78</v>
      </c>
      <c r="H145" s="17">
        <v>710000</v>
      </c>
      <c r="I145" s="7">
        <v>4.375</v>
      </c>
      <c r="J145" s="21">
        <f t="shared" si="8"/>
        <v>4055000</v>
      </c>
      <c r="K145" s="21" t="s">
        <v>38</v>
      </c>
      <c r="L145" s="7">
        <v>4.5999999999999996</v>
      </c>
      <c r="M145" s="7">
        <v>96.671000000000006</v>
      </c>
    </row>
    <row r="146" spans="1:13" x14ac:dyDescent="0.35">
      <c r="A146" s="1" t="s">
        <v>32</v>
      </c>
      <c r="B146" s="1" t="s">
        <v>33</v>
      </c>
      <c r="C146" s="7">
        <v>2008</v>
      </c>
      <c r="D146" s="7" t="s">
        <v>55</v>
      </c>
      <c r="E146" s="24" t="s">
        <v>80</v>
      </c>
      <c r="F146" s="7">
        <v>2034</v>
      </c>
      <c r="G146" s="7" t="s">
        <v>78</v>
      </c>
      <c r="H146" s="17">
        <v>740000</v>
      </c>
      <c r="I146" s="7">
        <v>4.5</v>
      </c>
      <c r="J146" s="21">
        <f t="shared" si="8"/>
        <v>3315000</v>
      </c>
      <c r="K146" s="21" t="s">
        <v>38</v>
      </c>
      <c r="L146" s="7">
        <v>4.6619999999999999</v>
      </c>
      <c r="M146" s="7">
        <v>97.4</v>
      </c>
    </row>
    <row r="147" spans="1:13" x14ac:dyDescent="0.35">
      <c r="A147" s="1" t="s">
        <v>32</v>
      </c>
      <c r="B147" s="1" t="s">
        <v>33</v>
      </c>
      <c r="C147" s="7">
        <v>2008</v>
      </c>
      <c r="D147" s="7" t="s">
        <v>55</v>
      </c>
      <c r="E147" s="24" t="s">
        <v>80</v>
      </c>
      <c r="F147" s="7">
        <v>2035</v>
      </c>
      <c r="G147" s="7" t="s">
        <v>78</v>
      </c>
      <c r="H147" s="17">
        <v>775000</v>
      </c>
      <c r="I147" s="7">
        <v>4.5</v>
      </c>
      <c r="J147" s="21">
        <f t="shared" si="8"/>
        <v>2540000</v>
      </c>
      <c r="K147" s="21" t="s">
        <v>38</v>
      </c>
      <c r="L147" s="7">
        <v>4.6619999999999999</v>
      </c>
      <c r="M147" s="7">
        <v>97.4</v>
      </c>
    </row>
    <row r="148" spans="1:13" x14ac:dyDescent="0.35">
      <c r="A148" s="1" t="s">
        <v>32</v>
      </c>
      <c r="B148" s="1" t="s">
        <v>33</v>
      </c>
      <c r="C148" s="7">
        <v>2008</v>
      </c>
      <c r="D148" s="7" t="s">
        <v>55</v>
      </c>
      <c r="E148" s="24" t="s">
        <v>80</v>
      </c>
      <c r="F148" s="7">
        <v>2036</v>
      </c>
      <c r="G148" s="7" t="s">
        <v>78</v>
      </c>
      <c r="H148" s="17">
        <v>810000</v>
      </c>
      <c r="I148" s="7">
        <v>4.5</v>
      </c>
      <c r="J148" s="21">
        <f t="shared" si="8"/>
        <v>1730000</v>
      </c>
      <c r="K148" s="21" t="s">
        <v>38</v>
      </c>
      <c r="L148" s="7">
        <v>4.6619999999999999</v>
      </c>
      <c r="M148" s="7">
        <v>97.4</v>
      </c>
    </row>
    <row r="149" spans="1:13" x14ac:dyDescent="0.35">
      <c r="A149" s="1" t="s">
        <v>32</v>
      </c>
      <c r="B149" s="1" t="s">
        <v>33</v>
      </c>
      <c r="C149" s="7">
        <v>2008</v>
      </c>
      <c r="D149" s="7" t="s">
        <v>55</v>
      </c>
      <c r="E149" s="24" t="s">
        <v>80</v>
      </c>
      <c r="F149" s="7">
        <v>2037</v>
      </c>
      <c r="G149" s="7" t="s">
        <v>78</v>
      </c>
      <c r="H149" s="17">
        <v>845000</v>
      </c>
      <c r="I149" s="7">
        <v>4.5</v>
      </c>
      <c r="J149" s="21">
        <f t="shared" si="8"/>
        <v>885000</v>
      </c>
      <c r="K149" s="21" t="s">
        <v>38</v>
      </c>
      <c r="L149" s="7">
        <v>4.6619999999999999</v>
      </c>
      <c r="M149" s="7">
        <v>97.4</v>
      </c>
    </row>
    <row r="150" spans="1:13" x14ac:dyDescent="0.35">
      <c r="A150" s="1" t="s">
        <v>32</v>
      </c>
      <c r="B150" s="1" t="s">
        <v>33</v>
      </c>
      <c r="C150" s="7">
        <v>2008</v>
      </c>
      <c r="D150" s="7" t="s">
        <v>55</v>
      </c>
      <c r="E150" s="24" t="s">
        <v>80</v>
      </c>
      <c r="F150" s="7">
        <v>2038</v>
      </c>
      <c r="G150" s="7" t="s">
        <v>78</v>
      </c>
      <c r="H150" s="17">
        <v>885000</v>
      </c>
      <c r="I150" s="7">
        <v>4.5</v>
      </c>
      <c r="J150" s="21">
        <f t="shared" si="8"/>
        <v>0</v>
      </c>
      <c r="K150" s="21" t="s">
        <v>38</v>
      </c>
      <c r="L150" s="7">
        <v>4.6619999999999999</v>
      </c>
      <c r="M150" s="7">
        <v>97.4</v>
      </c>
    </row>
    <row r="151" spans="1:13" x14ac:dyDescent="0.35">
      <c r="A151" s="1" t="s">
        <v>32</v>
      </c>
      <c r="B151" s="1" t="s">
        <v>33</v>
      </c>
      <c r="C151" s="7">
        <v>2012</v>
      </c>
      <c r="D151" s="7" t="s">
        <v>39</v>
      </c>
      <c r="E151" s="24" t="s">
        <v>81</v>
      </c>
      <c r="F151" s="7">
        <v>2013</v>
      </c>
      <c r="G151" s="7" t="s">
        <v>78</v>
      </c>
      <c r="H151" s="17">
        <v>220000</v>
      </c>
      <c r="I151" s="7">
        <v>0.75</v>
      </c>
      <c r="J151" s="21">
        <f>9995000-H151</f>
        <v>9775000</v>
      </c>
      <c r="K151" s="21" t="s">
        <v>38</v>
      </c>
      <c r="L151" s="7">
        <v>0.75</v>
      </c>
      <c r="M151" s="7">
        <v>100</v>
      </c>
    </row>
    <row r="152" spans="1:13" x14ac:dyDescent="0.35">
      <c r="A152" s="1" t="s">
        <v>32</v>
      </c>
      <c r="B152" s="1" t="s">
        <v>33</v>
      </c>
      <c r="C152" s="7">
        <v>2012</v>
      </c>
      <c r="D152" s="7" t="s">
        <v>39</v>
      </c>
      <c r="E152" s="24" t="s">
        <v>81</v>
      </c>
      <c r="F152" s="7">
        <v>2014</v>
      </c>
      <c r="G152" s="7" t="s">
        <v>78</v>
      </c>
      <c r="H152" s="17">
        <v>220000</v>
      </c>
      <c r="I152" s="7">
        <v>0.89999999999999991</v>
      </c>
      <c r="J152" s="21">
        <f>J151-H152</f>
        <v>9555000</v>
      </c>
      <c r="K152" s="21" t="s">
        <v>38</v>
      </c>
      <c r="L152" s="7">
        <v>1</v>
      </c>
      <c r="M152" s="7">
        <v>99.78</v>
      </c>
    </row>
    <row r="153" spans="1:13" x14ac:dyDescent="0.35">
      <c r="A153" s="1" t="s">
        <v>32</v>
      </c>
      <c r="B153" s="1" t="s">
        <v>33</v>
      </c>
      <c r="C153" s="7">
        <v>2012</v>
      </c>
      <c r="D153" s="7" t="s">
        <v>39</v>
      </c>
      <c r="E153" s="24" t="s">
        <v>81</v>
      </c>
      <c r="F153" s="7">
        <v>2015</v>
      </c>
      <c r="G153" s="7" t="s">
        <v>78</v>
      </c>
      <c r="H153" s="17">
        <v>225000</v>
      </c>
      <c r="I153" s="7">
        <v>1</v>
      </c>
      <c r="J153" s="21">
        <f t="shared" ref="J153:J167" si="9">J152-H153</f>
        <v>9330000</v>
      </c>
      <c r="K153" s="21" t="s">
        <v>38</v>
      </c>
      <c r="L153" s="7">
        <v>1.25</v>
      </c>
      <c r="M153" s="7">
        <v>99.212000000000003</v>
      </c>
    </row>
    <row r="154" spans="1:13" x14ac:dyDescent="0.35">
      <c r="A154" s="1" t="s">
        <v>32</v>
      </c>
      <c r="B154" s="1" t="s">
        <v>33</v>
      </c>
      <c r="C154" s="7">
        <v>2012</v>
      </c>
      <c r="D154" s="7" t="s">
        <v>39</v>
      </c>
      <c r="E154" s="24" t="s">
        <v>81</v>
      </c>
      <c r="F154" s="7">
        <v>2016</v>
      </c>
      <c r="G154" s="7" t="s">
        <v>78</v>
      </c>
      <c r="H154" s="17">
        <v>225000</v>
      </c>
      <c r="I154" s="7">
        <v>1.25</v>
      </c>
      <c r="J154" s="21">
        <f t="shared" si="9"/>
        <v>9105000</v>
      </c>
      <c r="K154" s="21" t="s">
        <v>38</v>
      </c>
      <c r="L154" s="7">
        <v>1.4500000000000002</v>
      </c>
      <c r="M154" s="7">
        <v>99.183000000000007</v>
      </c>
    </row>
    <row r="155" spans="1:13" x14ac:dyDescent="0.35">
      <c r="A155" s="1" t="s">
        <v>32</v>
      </c>
      <c r="B155" s="1" t="s">
        <v>33</v>
      </c>
      <c r="C155" s="7">
        <v>2012</v>
      </c>
      <c r="D155" s="7" t="s">
        <v>39</v>
      </c>
      <c r="E155" s="24" t="s">
        <v>81</v>
      </c>
      <c r="F155" s="7">
        <v>2017</v>
      </c>
      <c r="G155" s="7" t="s">
        <v>78</v>
      </c>
      <c r="H155" s="17">
        <v>370000</v>
      </c>
      <c r="I155" s="7">
        <v>1.5</v>
      </c>
      <c r="J155" s="21">
        <f t="shared" si="9"/>
        <v>8735000</v>
      </c>
      <c r="K155" s="21" t="s">
        <v>38</v>
      </c>
      <c r="L155" s="7">
        <v>1.6</v>
      </c>
      <c r="M155" s="7">
        <v>99.5</v>
      </c>
    </row>
    <row r="156" spans="1:13" x14ac:dyDescent="0.35">
      <c r="A156" s="1" t="s">
        <v>32</v>
      </c>
      <c r="B156" s="1" t="s">
        <v>33</v>
      </c>
      <c r="C156" s="7">
        <v>2012</v>
      </c>
      <c r="D156" s="7" t="s">
        <v>39</v>
      </c>
      <c r="E156" s="24" t="s">
        <v>81</v>
      </c>
      <c r="F156" s="7">
        <v>2018</v>
      </c>
      <c r="G156" s="7" t="s">
        <v>78</v>
      </c>
      <c r="H156" s="17">
        <v>575000</v>
      </c>
      <c r="I156" s="7">
        <v>1.6500000000000001</v>
      </c>
      <c r="J156" s="21">
        <f t="shared" si="9"/>
        <v>8160000</v>
      </c>
      <c r="K156" s="21" t="s">
        <v>38</v>
      </c>
      <c r="L156" s="7">
        <v>1.8499999999999999</v>
      </c>
      <c r="M156" s="7">
        <v>98.828000000000003</v>
      </c>
    </row>
    <row r="157" spans="1:13" x14ac:dyDescent="0.35">
      <c r="A157" s="1" t="s">
        <v>32</v>
      </c>
      <c r="B157" s="1" t="s">
        <v>33</v>
      </c>
      <c r="C157" s="7">
        <v>2012</v>
      </c>
      <c r="D157" s="7" t="s">
        <v>39</v>
      </c>
      <c r="E157" s="24" t="s">
        <v>81</v>
      </c>
      <c r="F157" s="7">
        <v>2019</v>
      </c>
      <c r="G157" s="7" t="s">
        <v>78</v>
      </c>
      <c r="H157" s="17">
        <v>585000</v>
      </c>
      <c r="I157" s="7">
        <v>2</v>
      </c>
      <c r="J157" s="21">
        <f t="shared" si="9"/>
        <v>7575000</v>
      </c>
      <c r="K157" s="21" t="s">
        <v>38</v>
      </c>
      <c r="L157" s="7">
        <v>2.1</v>
      </c>
      <c r="M157" s="7">
        <v>99.331000000000003</v>
      </c>
    </row>
    <row r="158" spans="1:13" x14ac:dyDescent="0.35">
      <c r="A158" s="1" t="s">
        <v>32</v>
      </c>
      <c r="B158" s="1" t="s">
        <v>33</v>
      </c>
      <c r="C158" s="7">
        <v>2012</v>
      </c>
      <c r="D158" s="7" t="s">
        <v>39</v>
      </c>
      <c r="E158" s="24" t="s">
        <v>81</v>
      </c>
      <c r="F158" s="7">
        <v>2020</v>
      </c>
      <c r="G158" s="7" t="s">
        <v>78</v>
      </c>
      <c r="H158" s="17">
        <v>595000</v>
      </c>
      <c r="I158" s="7">
        <v>2.25</v>
      </c>
      <c r="J158" s="21">
        <f t="shared" si="9"/>
        <v>6980000</v>
      </c>
      <c r="K158" s="21" t="s">
        <v>38</v>
      </c>
      <c r="L158" s="7">
        <v>2.4</v>
      </c>
      <c r="M158" s="7">
        <v>98.885000000000005</v>
      </c>
    </row>
    <row r="159" spans="1:13" x14ac:dyDescent="0.35">
      <c r="A159" s="1" t="s">
        <v>32</v>
      </c>
      <c r="B159" s="1" t="s">
        <v>33</v>
      </c>
      <c r="C159" s="7">
        <v>2012</v>
      </c>
      <c r="D159" s="7" t="s">
        <v>39</v>
      </c>
      <c r="E159" s="24" t="s">
        <v>81</v>
      </c>
      <c r="F159" s="7">
        <v>2021</v>
      </c>
      <c r="G159" s="7" t="s">
        <v>78</v>
      </c>
      <c r="H159" s="17">
        <v>610000</v>
      </c>
      <c r="I159" s="7">
        <v>2.35</v>
      </c>
      <c r="J159" s="21">
        <f t="shared" si="9"/>
        <v>6370000</v>
      </c>
      <c r="K159" s="21" t="s">
        <v>38</v>
      </c>
      <c r="L159" s="7">
        <v>2.6</v>
      </c>
      <c r="M159" s="7">
        <v>97.959000000000003</v>
      </c>
    </row>
    <row r="160" spans="1:13" x14ac:dyDescent="0.35">
      <c r="A160" s="1" t="s">
        <v>32</v>
      </c>
      <c r="B160" s="1" t="s">
        <v>33</v>
      </c>
      <c r="C160" s="7">
        <v>2012</v>
      </c>
      <c r="D160" s="7" t="s">
        <v>39</v>
      </c>
      <c r="E160" s="24" t="s">
        <v>81</v>
      </c>
      <c r="F160" s="7">
        <v>2022</v>
      </c>
      <c r="G160" s="7" t="s">
        <v>78</v>
      </c>
      <c r="H160" s="17">
        <v>625000</v>
      </c>
      <c r="I160" s="7">
        <v>2.6</v>
      </c>
      <c r="J160" s="21">
        <f t="shared" si="9"/>
        <v>5745000</v>
      </c>
      <c r="K160" s="21" t="s">
        <v>38</v>
      </c>
      <c r="L160" s="7">
        <v>2.75</v>
      </c>
      <c r="M160" s="7">
        <v>98.668999999999997</v>
      </c>
    </row>
    <row r="161" spans="1:15" x14ac:dyDescent="0.35">
      <c r="A161" s="1" t="s">
        <v>32</v>
      </c>
      <c r="B161" s="1" t="s">
        <v>33</v>
      </c>
      <c r="C161" s="7">
        <v>2012</v>
      </c>
      <c r="D161" s="7" t="s">
        <v>39</v>
      </c>
      <c r="E161" s="7" t="s">
        <v>80</v>
      </c>
      <c r="F161" s="7">
        <v>2023</v>
      </c>
      <c r="G161" s="7" t="s">
        <v>78</v>
      </c>
      <c r="H161" s="17">
        <v>640000</v>
      </c>
      <c r="I161" s="7">
        <v>2.85</v>
      </c>
      <c r="J161" s="21">
        <f t="shared" si="9"/>
        <v>5105000</v>
      </c>
      <c r="K161" s="21" t="s">
        <v>38</v>
      </c>
      <c r="L161" s="7">
        <v>3</v>
      </c>
      <c r="M161" s="7">
        <v>98.37</v>
      </c>
    </row>
    <row r="162" spans="1:15" x14ac:dyDescent="0.35">
      <c r="A162" s="1" t="s">
        <v>32</v>
      </c>
      <c r="B162" s="1" t="s">
        <v>33</v>
      </c>
      <c r="C162" s="7">
        <v>2012</v>
      </c>
      <c r="D162" s="7" t="s">
        <v>39</v>
      </c>
      <c r="E162" s="7" t="s">
        <v>80</v>
      </c>
      <c r="F162" s="7">
        <v>2024</v>
      </c>
      <c r="G162" s="7" t="s">
        <v>78</v>
      </c>
      <c r="H162" s="17">
        <v>655000</v>
      </c>
      <c r="I162" s="7">
        <v>2.85</v>
      </c>
      <c r="J162" s="21">
        <f t="shared" si="9"/>
        <v>4450000</v>
      </c>
      <c r="K162" s="21" t="s">
        <v>38</v>
      </c>
      <c r="L162" s="7">
        <v>3</v>
      </c>
      <c r="M162" s="7">
        <v>98.37</v>
      </c>
    </row>
    <row r="163" spans="1:15" x14ac:dyDescent="0.35">
      <c r="A163" s="1" t="s">
        <v>32</v>
      </c>
      <c r="B163" s="1" t="s">
        <v>33</v>
      </c>
      <c r="C163" s="7">
        <v>2012</v>
      </c>
      <c r="D163" s="7" t="s">
        <v>39</v>
      </c>
      <c r="E163" s="7" t="s">
        <v>80</v>
      </c>
      <c r="F163" s="7">
        <v>2025</v>
      </c>
      <c r="G163" s="7" t="s">
        <v>78</v>
      </c>
      <c r="H163" s="17">
        <v>880000</v>
      </c>
      <c r="I163" s="7">
        <v>2.85</v>
      </c>
      <c r="J163" s="21">
        <f t="shared" si="9"/>
        <v>3570000</v>
      </c>
      <c r="K163" s="21" t="s">
        <v>38</v>
      </c>
      <c r="L163" s="7">
        <v>3</v>
      </c>
      <c r="M163" s="7">
        <v>98.37</v>
      </c>
    </row>
    <row r="164" spans="1:15" x14ac:dyDescent="0.35">
      <c r="A164" s="1" t="s">
        <v>32</v>
      </c>
      <c r="B164" s="1" t="s">
        <v>33</v>
      </c>
      <c r="C164" s="7">
        <v>2012</v>
      </c>
      <c r="D164" s="7" t="s">
        <v>39</v>
      </c>
      <c r="E164" s="7" t="s">
        <v>80</v>
      </c>
      <c r="F164" s="7">
        <v>2026</v>
      </c>
      <c r="G164" s="7" t="s">
        <v>78</v>
      </c>
      <c r="H164" s="17">
        <v>945000</v>
      </c>
      <c r="I164" s="7">
        <v>3</v>
      </c>
      <c r="J164" s="21">
        <f t="shared" si="9"/>
        <v>2625000</v>
      </c>
      <c r="K164" s="21" t="s">
        <v>38</v>
      </c>
      <c r="L164" s="7">
        <v>3.18</v>
      </c>
      <c r="M164" s="7">
        <v>97.837999999999994</v>
      </c>
    </row>
    <row r="165" spans="1:15" x14ac:dyDescent="0.35">
      <c r="A165" s="1" t="s">
        <v>32</v>
      </c>
      <c r="B165" s="1" t="s">
        <v>33</v>
      </c>
      <c r="C165" s="7">
        <v>2012</v>
      </c>
      <c r="D165" s="7" t="s">
        <v>39</v>
      </c>
      <c r="E165" s="7" t="s">
        <v>80</v>
      </c>
      <c r="F165" s="7">
        <v>2027</v>
      </c>
      <c r="G165" s="7" t="s">
        <v>78</v>
      </c>
      <c r="H165" s="17">
        <v>975000</v>
      </c>
      <c r="I165" s="7">
        <v>3</v>
      </c>
      <c r="J165" s="21">
        <f t="shared" si="9"/>
        <v>1650000</v>
      </c>
      <c r="K165" s="21" t="s">
        <v>38</v>
      </c>
      <c r="L165" s="7">
        <v>3.18</v>
      </c>
      <c r="M165" s="7">
        <v>97.837999999999994</v>
      </c>
    </row>
    <row r="166" spans="1:15" x14ac:dyDescent="0.35">
      <c r="A166" s="1" t="s">
        <v>32</v>
      </c>
      <c r="B166" s="1" t="s">
        <v>33</v>
      </c>
      <c r="C166" s="7">
        <v>2012</v>
      </c>
      <c r="D166" s="7" t="s">
        <v>39</v>
      </c>
      <c r="E166" s="7" t="s">
        <v>80</v>
      </c>
      <c r="F166" s="7">
        <v>2028</v>
      </c>
      <c r="G166" s="7" t="s">
        <v>78</v>
      </c>
      <c r="H166" s="17">
        <v>1000000</v>
      </c>
      <c r="I166" s="7">
        <v>3.15</v>
      </c>
      <c r="J166" s="21">
        <f t="shared" si="9"/>
        <v>650000</v>
      </c>
      <c r="K166" s="21" t="s">
        <v>38</v>
      </c>
      <c r="L166" s="7">
        <v>3.33</v>
      </c>
      <c r="M166" s="7">
        <v>97.652000000000001</v>
      </c>
    </row>
    <row r="167" spans="1:15" x14ac:dyDescent="0.35">
      <c r="A167" s="1" t="s">
        <v>32</v>
      </c>
      <c r="B167" s="1" t="s">
        <v>33</v>
      </c>
      <c r="C167" s="7">
        <v>2012</v>
      </c>
      <c r="D167" s="7" t="s">
        <v>39</v>
      </c>
      <c r="E167" s="7" t="s">
        <v>80</v>
      </c>
      <c r="F167" s="7">
        <v>2029</v>
      </c>
      <c r="G167" s="7" t="s">
        <v>78</v>
      </c>
      <c r="H167" s="17">
        <v>650000</v>
      </c>
      <c r="I167" s="7">
        <v>3.15</v>
      </c>
      <c r="J167" s="21">
        <f t="shared" si="9"/>
        <v>0</v>
      </c>
      <c r="K167" s="21" t="s">
        <v>38</v>
      </c>
      <c r="L167" s="7">
        <v>3.33</v>
      </c>
      <c r="M167" s="7">
        <v>97.652000000000001</v>
      </c>
    </row>
    <row r="168" spans="1:15" x14ac:dyDescent="0.35">
      <c r="A168" s="1" t="s">
        <v>32</v>
      </c>
      <c r="B168" s="1" t="s">
        <v>33</v>
      </c>
      <c r="C168" s="7">
        <v>2012</v>
      </c>
      <c r="D168" s="7" t="s">
        <v>46</v>
      </c>
      <c r="E168" s="7" t="s">
        <v>81</v>
      </c>
      <c r="F168" s="7">
        <v>2013</v>
      </c>
      <c r="G168" s="7" t="s">
        <v>78</v>
      </c>
      <c r="H168" s="17">
        <v>215000</v>
      </c>
      <c r="I168" s="7">
        <v>0.99299999999999999</v>
      </c>
      <c r="J168" s="21">
        <f>8065000-H168</f>
        <v>7850000</v>
      </c>
      <c r="K168" s="21" t="s">
        <v>38</v>
      </c>
      <c r="L168" s="7">
        <v>0.99299999999999999</v>
      </c>
      <c r="M168" s="7">
        <v>100</v>
      </c>
    </row>
    <row r="169" spans="1:15" x14ac:dyDescent="0.35">
      <c r="A169" s="1" t="s">
        <v>32</v>
      </c>
      <c r="B169" s="1" t="s">
        <v>33</v>
      </c>
      <c r="C169" s="7">
        <v>2012</v>
      </c>
      <c r="D169" s="7" t="s">
        <v>46</v>
      </c>
      <c r="E169" s="7" t="s">
        <v>81</v>
      </c>
      <c r="F169" s="7">
        <v>2014</v>
      </c>
      <c r="G169" s="7" t="s">
        <v>78</v>
      </c>
      <c r="H169" s="17">
        <v>560000</v>
      </c>
      <c r="I169" s="7">
        <v>1.44</v>
      </c>
      <c r="J169" s="21">
        <f>J168-H169</f>
        <v>7290000</v>
      </c>
      <c r="K169" s="21" t="s">
        <v>38</v>
      </c>
      <c r="L169" s="7">
        <v>1.44</v>
      </c>
      <c r="M169" s="7">
        <v>100</v>
      </c>
      <c r="O169" s="9"/>
    </row>
    <row r="170" spans="1:15" x14ac:dyDescent="0.35">
      <c r="A170" s="1" t="s">
        <v>32</v>
      </c>
      <c r="B170" s="1" t="s">
        <v>33</v>
      </c>
      <c r="C170" s="7">
        <v>2012</v>
      </c>
      <c r="D170" s="7" t="s">
        <v>46</v>
      </c>
      <c r="E170" s="7" t="s">
        <v>81</v>
      </c>
      <c r="F170" s="7">
        <v>2015</v>
      </c>
      <c r="G170" s="7" t="s">
        <v>78</v>
      </c>
      <c r="H170" s="17">
        <v>635000</v>
      </c>
      <c r="I170" s="7">
        <v>1.81</v>
      </c>
      <c r="J170" s="21">
        <f t="shared" ref="J170:J184" si="10">J169-H170</f>
        <v>6655000</v>
      </c>
      <c r="K170" s="21" t="s">
        <v>38</v>
      </c>
      <c r="L170" s="7">
        <v>1.81</v>
      </c>
      <c r="M170" s="7">
        <v>100</v>
      </c>
      <c r="O170" s="9"/>
    </row>
    <row r="171" spans="1:15" x14ac:dyDescent="0.35">
      <c r="A171" s="1" t="s">
        <v>32</v>
      </c>
      <c r="B171" s="1" t="s">
        <v>33</v>
      </c>
      <c r="C171" s="7">
        <v>2012</v>
      </c>
      <c r="D171" s="7" t="s">
        <v>46</v>
      </c>
      <c r="E171" s="7" t="s">
        <v>81</v>
      </c>
      <c r="F171" s="7">
        <v>2016</v>
      </c>
      <c r="G171" s="7" t="s">
        <v>78</v>
      </c>
      <c r="H171" s="17">
        <v>650000</v>
      </c>
      <c r="I171" s="7">
        <v>2.262</v>
      </c>
      <c r="J171" s="21">
        <f t="shared" si="10"/>
        <v>6005000</v>
      </c>
      <c r="K171" s="21" t="s">
        <v>38</v>
      </c>
      <c r="L171" s="7">
        <v>2.262</v>
      </c>
      <c r="M171" s="7">
        <v>100</v>
      </c>
      <c r="O171" s="9"/>
    </row>
    <row r="172" spans="1:15" x14ac:dyDescent="0.35">
      <c r="A172" s="1" t="s">
        <v>32</v>
      </c>
      <c r="B172" s="1" t="s">
        <v>33</v>
      </c>
      <c r="C172" s="7">
        <v>2012</v>
      </c>
      <c r="D172" s="7" t="s">
        <v>46</v>
      </c>
      <c r="E172" s="7" t="s">
        <v>81</v>
      </c>
      <c r="F172" s="7">
        <v>2017</v>
      </c>
      <c r="G172" s="7" t="s">
        <v>78</v>
      </c>
      <c r="H172" s="17">
        <v>520000</v>
      </c>
      <c r="I172" s="7">
        <v>2.4619999999999997</v>
      </c>
      <c r="J172" s="21">
        <f t="shared" si="10"/>
        <v>5485000</v>
      </c>
      <c r="K172" s="21" t="s">
        <v>38</v>
      </c>
      <c r="L172" s="7">
        <v>2.4619999999999997</v>
      </c>
      <c r="M172" s="7">
        <v>100</v>
      </c>
      <c r="O172" s="9"/>
    </row>
    <row r="173" spans="1:15" x14ac:dyDescent="0.35">
      <c r="A173" s="1" t="s">
        <v>32</v>
      </c>
      <c r="B173" s="1" t="s">
        <v>33</v>
      </c>
      <c r="C173" s="7">
        <v>2012</v>
      </c>
      <c r="D173" s="7" t="s">
        <v>46</v>
      </c>
      <c r="E173" s="7" t="s">
        <v>81</v>
      </c>
      <c r="F173" s="7">
        <v>2018</v>
      </c>
      <c r="G173" s="7" t="s">
        <v>78</v>
      </c>
      <c r="H173" s="17">
        <v>335000</v>
      </c>
      <c r="I173" s="7">
        <v>2.74</v>
      </c>
      <c r="J173" s="21">
        <f t="shared" si="10"/>
        <v>5150000</v>
      </c>
      <c r="K173" s="21" t="s">
        <v>38</v>
      </c>
      <c r="L173" s="7">
        <v>2.74</v>
      </c>
      <c r="M173" s="7">
        <v>100</v>
      </c>
      <c r="O173" s="9"/>
    </row>
    <row r="174" spans="1:15" x14ac:dyDescent="0.35">
      <c r="A174" s="1" t="s">
        <v>32</v>
      </c>
      <c r="B174" s="1" t="s">
        <v>33</v>
      </c>
      <c r="C174" s="7">
        <v>2012</v>
      </c>
      <c r="D174" s="7" t="s">
        <v>46</v>
      </c>
      <c r="E174" s="7" t="s">
        <v>81</v>
      </c>
      <c r="F174" s="7">
        <v>2019</v>
      </c>
      <c r="G174" s="7" t="s">
        <v>78</v>
      </c>
      <c r="H174" s="17">
        <v>345000</v>
      </c>
      <c r="I174" s="7">
        <v>2.9990000000000001</v>
      </c>
      <c r="J174" s="21">
        <f t="shared" si="10"/>
        <v>4805000</v>
      </c>
      <c r="K174" s="21" t="s">
        <v>38</v>
      </c>
      <c r="L174" s="7">
        <v>2.9990000000000001</v>
      </c>
      <c r="M174" s="7">
        <v>100</v>
      </c>
      <c r="O174" s="9"/>
    </row>
    <row r="175" spans="1:15" x14ac:dyDescent="0.35">
      <c r="A175" s="1" t="s">
        <v>32</v>
      </c>
      <c r="B175" s="1" t="s">
        <v>33</v>
      </c>
      <c r="C175" s="7">
        <v>2012</v>
      </c>
      <c r="D175" s="7" t="s">
        <v>46</v>
      </c>
      <c r="E175" s="7" t="s">
        <v>81</v>
      </c>
      <c r="F175" s="7">
        <v>2020</v>
      </c>
      <c r="G175" s="7" t="s">
        <v>78</v>
      </c>
      <c r="H175" s="17">
        <v>355000</v>
      </c>
      <c r="I175" s="7">
        <v>3.298</v>
      </c>
      <c r="J175" s="21">
        <f t="shared" si="10"/>
        <v>4450000</v>
      </c>
      <c r="K175" s="21" t="s">
        <v>38</v>
      </c>
      <c r="L175" s="7">
        <v>3.298</v>
      </c>
      <c r="M175" s="7">
        <v>100</v>
      </c>
      <c r="O175" s="9"/>
    </row>
    <row r="176" spans="1:15" x14ac:dyDescent="0.35">
      <c r="A176" s="1" t="s">
        <v>32</v>
      </c>
      <c r="B176" s="1" t="s">
        <v>33</v>
      </c>
      <c r="C176" s="7">
        <v>2012</v>
      </c>
      <c r="D176" s="7" t="s">
        <v>46</v>
      </c>
      <c r="E176" s="7" t="s">
        <v>81</v>
      </c>
      <c r="F176" s="7">
        <v>2021</v>
      </c>
      <c r="G176" s="7" t="s">
        <v>78</v>
      </c>
      <c r="H176" s="17">
        <v>365000</v>
      </c>
      <c r="I176" s="7">
        <v>3.4979999999999998</v>
      </c>
      <c r="J176" s="21">
        <f t="shared" si="10"/>
        <v>4085000</v>
      </c>
      <c r="K176" s="21" t="s">
        <v>38</v>
      </c>
      <c r="L176" s="7">
        <v>3.4979999999999998</v>
      </c>
      <c r="M176" s="7">
        <v>100</v>
      </c>
      <c r="O176" s="9"/>
    </row>
    <row r="177" spans="1:15" x14ac:dyDescent="0.35">
      <c r="A177" s="1" t="s">
        <v>32</v>
      </c>
      <c r="B177" s="1" t="s">
        <v>33</v>
      </c>
      <c r="C177" s="7">
        <v>2012</v>
      </c>
      <c r="D177" s="7" t="s">
        <v>46</v>
      </c>
      <c r="E177" s="7" t="s">
        <v>81</v>
      </c>
      <c r="F177" s="7">
        <v>2022</v>
      </c>
      <c r="G177" s="7" t="s">
        <v>78</v>
      </c>
      <c r="H177" s="17">
        <v>380000</v>
      </c>
      <c r="I177" s="7">
        <v>3.5979999999999999</v>
      </c>
      <c r="J177" s="21">
        <f t="shared" si="10"/>
        <v>3705000</v>
      </c>
      <c r="K177" s="21" t="s">
        <v>38</v>
      </c>
      <c r="L177" s="7">
        <v>3.5979999999999999</v>
      </c>
      <c r="M177" s="7">
        <v>100</v>
      </c>
      <c r="O177" s="9"/>
    </row>
    <row r="178" spans="1:15" x14ac:dyDescent="0.35">
      <c r="A178" s="1" t="s">
        <v>32</v>
      </c>
      <c r="B178" s="1" t="s">
        <v>33</v>
      </c>
      <c r="C178" s="7">
        <v>2012</v>
      </c>
      <c r="D178" s="7" t="s">
        <v>46</v>
      </c>
      <c r="E178" s="7" t="s">
        <v>81</v>
      </c>
      <c r="F178" s="7">
        <v>2023</v>
      </c>
      <c r="G178" s="7" t="s">
        <v>78</v>
      </c>
      <c r="H178" s="17">
        <v>395000</v>
      </c>
      <c r="I178" s="7">
        <v>3.7479999999999998</v>
      </c>
      <c r="J178" s="21">
        <f t="shared" si="10"/>
        <v>3310000</v>
      </c>
      <c r="K178" s="21" t="s">
        <v>38</v>
      </c>
      <c r="L178" s="7">
        <v>3.7479999999999998</v>
      </c>
      <c r="M178" s="7">
        <v>100</v>
      </c>
      <c r="O178" s="9"/>
    </row>
    <row r="179" spans="1:15" x14ac:dyDescent="0.35">
      <c r="A179" s="1" t="s">
        <v>32</v>
      </c>
      <c r="B179" s="1" t="s">
        <v>33</v>
      </c>
      <c r="C179" s="7">
        <v>2012</v>
      </c>
      <c r="D179" s="7" t="s">
        <v>46</v>
      </c>
      <c r="E179" s="7" t="s">
        <v>81</v>
      </c>
      <c r="F179" s="7">
        <v>2024</v>
      </c>
      <c r="G179" s="7" t="s">
        <v>78</v>
      </c>
      <c r="H179" s="17">
        <v>410000</v>
      </c>
      <c r="I179" s="7">
        <v>3.948</v>
      </c>
      <c r="J179" s="21">
        <f t="shared" si="10"/>
        <v>2900000</v>
      </c>
      <c r="K179" s="21" t="s">
        <v>38</v>
      </c>
      <c r="L179" s="7">
        <v>3.948</v>
      </c>
      <c r="M179" s="7">
        <v>100</v>
      </c>
      <c r="O179" s="9"/>
    </row>
    <row r="180" spans="1:15" x14ac:dyDescent="0.35">
      <c r="A180" s="1" t="s">
        <v>32</v>
      </c>
      <c r="B180" s="1" t="s">
        <v>33</v>
      </c>
      <c r="C180" s="7">
        <v>2012</v>
      </c>
      <c r="D180" s="7" t="s">
        <v>46</v>
      </c>
      <c r="E180" s="7" t="s">
        <v>81</v>
      </c>
      <c r="F180" s="7">
        <v>2025</v>
      </c>
      <c r="G180" s="7" t="s">
        <v>78</v>
      </c>
      <c r="H180" s="17">
        <v>555000</v>
      </c>
      <c r="I180" s="7">
        <v>4.048</v>
      </c>
      <c r="J180" s="21">
        <f t="shared" si="10"/>
        <v>2345000</v>
      </c>
      <c r="K180" s="21" t="s">
        <v>38</v>
      </c>
      <c r="L180" s="7">
        <v>4.048</v>
      </c>
      <c r="M180" s="7">
        <v>100</v>
      </c>
      <c r="O180" s="9"/>
    </row>
    <row r="181" spans="1:15" x14ac:dyDescent="0.35">
      <c r="A181" s="1" t="s">
        <v>32</v>
      </c>
      <c r="B181" s="1" t="s">
        <v>33</v>
      </c>
      <c r="C181" s="7">
        <v>2012</v>
      </c>
      <c r="D181" s="7" t="s">
        <v>46</v>
      </c>
      <c r="E181" s="7" t="s">
        <v>81</v>
      </c>
      <c r="F181" s="7">
        <v>2026</v>
      </c>
      <c r="G181" s="7" t="s">
        <v>78</v>
      </c>
      <c r="H181" s="17">
        <v>610000</v>
      </c>
      <c r="I181" s="7">
        <v>4.1980000000000004</v>
      </c>
      <c r="J181" s="21">
        <f t="shared" si="10"/>
        <v>1735000</v>
      </c>
      <c r="K181" s="21" t="s">
        <v>38</v>
      </c>
      <c r="L181" s="7">
        <v>4.1980000000000004</v>
      </c>
      <c r="M181" s="7">
        <v>100</v>
      </c>
      <c r="O181" s="9"/>
    </row>
    <row r="182" spans="1:15" x14ac:dyDescent="0.35">
      <c r="A182" s="1" t="s">
        <v>32</v>
      </c>
      <c r="B182" s="1" t="s">
        <v>33</v>
      </c>
      <c r="C182" s="7">
        <v>2012</v>
      </c>
      <c r="D182" s="7" t="s">
        <v>46</v>
      </c>
      <c r="E182" s="7" t="s">
        <v>81</v>
      </c>
      <c r="F182" s="7">
        <v>2027</v>
      </c>
      <c r="G182" s="7" t="s">
        <v>78</v>
      </c>
      <c r="H182" s="17">
        <v>635000</v>
      </c>
      <c r="I182" s="7">
        <v>4.3479999999999999</v>
      </c>
      <c r="J182" s="21">
        <f t="shared" si="10"/>
        <v>1100000</v>
      </c>
      <c r="K182" s="21" t="s">
        <v>38</v>
      </c>
      <c r="L182" s="7">
        <v>4.3479999999999999</v>
      </c>
      <c r="M182" s="7">
        <v>100</v>
      </c>
      <c r="O182" s="9"/>
    </row>
    <row r="183" spans="1:15" x14ac:dyDescent="0.35">
      <c r="A183" s="1" t="s">
        <v>32</v>
      </c>
      <c r="B183" s="1" t="s">
        <v>33</v>
      </c>
      <c r="C183" s="7">
        <v>2012</v>
      </c>
      <c r="D183" s="7" t="s">
        <v>46</v>
      </c>
      <c r="E183" s="7" t="s">
        <v>81</v>
      </c>
      <c r="F183" s="7">
        <v>2028</v>
      </c>
      <c r="G183" s="7" t="s">
        <v>78</v>
      </c>
      <c r="H183" s="17">
        <v>665000</v>
      </c>
      <c r="I183" s="7">
        <v>4.4479999999999995</v>
      </c>
      <c r="J183" s="21">
        <f t="shared" si="10"/>
        <v>435000</v>
      </c>
      <c r="K183" s="21" t="s">
        <v>38</v>
      </c>
      <c r="L183" s="7">
        <v>4.4479999999999995</v>
      </c>
      <c r="M183" s="7">
        <v>100</v>
      </c>
      <c r="O183" s="9"/>
    </row>
    <row r="184" spans="1:15" x14ac:dyDescent="0.35">
      <c r="A184" s="1" t="s">
        <v>32</v>
      </c>
      <c r="B184" s="1" t="s">
        <v>33</v>
      </c>
      <c r="C184" s="7">
        <v>2012</v>
      </c>
      <c r="D184" s="7" t="s">
        <v>46</v>
      </c>
      <c r="E184" s="7" t="s">
        <v>81</v>
      </c>
      <c r="F184" s="7">
        <v>2029</v>
      </c>
      <c r="G184" s="7" t="s">
        <v>78</v>
      </c>
      <c r="H184" s="17">
        <v>435000</v>
      </c>
      <c r="I184" s="7">
        <v>4.4980000000000002</v>
      </c>
      <c r="J184" s="21">
        <f t="shared" si="10"/>
        <v>0</v>
      </c>
      <c r="K184" s="21" t="s">
        <v>38</v>
      </c>
      <c r="L184" s="7">
        <v>4.4980000000000002</v>
      </c>
      <c r="M184" s="7">
        <v>100</v>
      </c>
      <c r="O184" s="9"/>
    </row>
    <row r="185" spans="1:15" x14ac:dyDescent="0.35">
      <c r="A185" s="1" t="s">
        <v>32</v>
      </c>
      <c r="B185" s="1" t="s">
        <v>33</v>
      </c>
      <c r="C185" s="7">
        <v>2013</v>
      </c>
      <c r="D185" s="7" t="s">
        <v>39</v>
      </c>
      <c r="E185" s="24" t="s">
        <v>81</v>
      </c>
      <c r="F185" s="7">
        <v>2013</v>
      </c>
      <c r="G185" s="7" t="s">
        <v>78</v>
      </c>
      <c r="H185" s="17">
        <v>5000</v>
      </c>
      <c r="I185" s="7">
        <v>1</v>
      </c>
      <c r="J185" s="21">
        <f>7575000-H185</f>
        <v>7570000</v>
      </c>
      <c r="K185" s="21" t="s">
        <v>38</v>
      </c>
      <c r="L185" s="7">
        <v>0.4</v>
      </c>
      <c r="M185" s="7">
        <v>100.134</v>
      </c>
      <c r="O185" s="9"/>
    </row>
    <row r="186" spans="1:15" x14ac:dyDescent="0.35">
      <c r="A186" s="1" t="s">
        <v>32</v>
      </c>
      <c r="B186" s="1" t="s">
        <v>33</v>
      </c>
      <c r="C186" s="7">
        <v>2013</v>
      </c>
      <c r="D186" s="7" t="s">
        <v>39</v>
      </c>
      <c r="E186" s="24" t="s">
        <v>81</v>
      </c>
      <c r="F186" s="7">
        <v>2014</v>
      </c>
      <c r="G186" s="7" t="s">
        <v>78</v>
      </c>
      <c r="H186" s="17">
        <v>5000</v>
      </c>
      <c r="I186" s="7">
        <v>1</v>
      </c>
      <c r="J186" s="21">
        <f>J185-H186</f>
        <v>7565000</v>
      </c>
      <c r="K186" s="21" t="s">
        <v>38</v>
      </c>
      <c r="L186" s="7">
        <v>0.75</v>
      </c>
      <c r="M186" s="7">
        <v>100.304</v>
      </c>
    </row>
    <row r="187" spans="1:15" x14ac:dyDescent="0.35">
      <c r="A187" s="1" t="s">
        <v>32</v>
      </c>
      <c r="B187" s="1" t="s">
        <v>33</v>
      </c>
      <c r="C187" s="7">
        <v>2013</v>
      </c>
      <c r="D187" s="7" t="s">
        <v>39</v>
      </c>
      <c r="E187" s="24" t="s">
        <v>81</v>
      </c>
      <c r="F187" s="7">
        <v>2015</v>
      </c>
      <c r="G187" s="7" t="s">
        <v>78</v>
      </c>
      <c r="H187" s="17">
        <v>5000</v>
      </c>
      <c r="I187" s="7">
        <v>1</v>
      </c>
      <c r="J187" s="21">
        <f t="shared" ref="J187:J210" si="11">J186-H187</f>
        <v>7560000</v>
      </c>
      <c r="K187" s="21" t="s">
        <v>38</v>
      </c>
      <c r="L187" s="7">
        <v>0.95</v>
      </c>
      <c r="M187" s="7">
        <v>100.10899999999999</v>
      </c>
    </row>
    <row r="188" spans="1:15" x14ac:dyDescent="0.35">
      <c r="A188" s="1" t="s">
        <v>32</v>
      </c>
      <c r="B188" s="1" t="s">
        <v>33</v>
      </c>
      <c r="C188" s="7">
        <v>2013</v>
      </c>
      <c r="D188" s="7" t="s">
        <v>39</v>
      </c>
      <c r="E188" s="24" t="s">
        <v>81</v>
      </c>
      <c r="F188" s="7">
        <v>2016</v>
      </c>
      <c r="G188" s="7" t="s">
        <v>78</v>
      </c>
      <c r="H188" s="17">
        <v>40000</v>
      </c>
      <c r="I188" s="7">
        <v>1</v>
      </c>
      <c r="J188" s="21">
        <f t="shared" si="11"/>
        <v>7520000</v>
      </c>
      <c r="K188" s="21" t="s">
        <v>38</v>
      </c>
      <c r="L188" s="7">
        <v>1.2</v>
      </c>
      <c r="M188" s="7">
        <v>99.367999999999995</v>
      </c>
    </row>
    <row r="189" spans="1:15" x14ac:dyDescent="0.35">
      <c r="A189" s="1" t="s">
        <v>32</v>
      </c>
      <c r="B189" s="1" t="s">
        <v>33</v>
      </c>
      <c r="C189" s="7">
        <v>2013</v>
      </c>
      <c r="D189" s="7" t="s">
        <v>39</v>
      </c>
      <c r="E189" s="24" t="s">
        <v>81</v>
      </c>
      <c r="F189" s="7">
        <v>2017</v>
      </c>
      <c r="G189" s="7" t="s">
        <v>78</v>
      </c>
      <c r="H189" s="17">
        <v>40000</v>
      </c>
      <c r="I189" s="7">
        <v>1.1499999999999999</v>
      </c>
      <c r="J189" s="21">
        <f t="shared" si="11"/>
        <v>7480000</v>
      </c>
      <c r="K189" s="21" t="s">
        <v>38</v>
      </c>
      <c r="L189" s="7">
        <v>1.35</v>
      </c>
      <c r="M189" s="7">
        <v>99.18</v>
      </c>
    </row>
    <row r="190" spans="1:15" x14ac:dyDescent="0.35">
      <c r="A190" s="1" t="s">
        <v>32</v>
      </c>
      <c r="B190" s="1" t="s">
        <v>33</v>
      </c>
      <c r="C190" s="7">
        <v>2013</v>
      </c>
      <c r="D190" s="7" t="s">
        <v>39</v>
      </c>
      <c r="E190" s="24" t="s">
        <v>81</v>
      </c>
      <c r="F190" s="7">
        <v>2018</v>
      </c>
      <c r="G190" s="7" t="s">
        <v>78</v>
      </c>
      <c r="H190" s="17">
        <v>40000</v>
      </c>
      <c r="I190" s="7">
        <v>1.5</v>
      </c>
      <c r="J190" s="21">
        <f t="shared" si="11"/>
        <v>7440000</v>
      </c>
      <c r="K190" s="21" t="s">
        <v>38</v>
      </c>
      <c r="L190" s="7">
        <v>1.65</v>
      </c>
      <c r="M190" s="7">
        <v>99.251000000000005</v>
      </c>
    </row>
    <row r="191" spans="1:15" x14ac:dyDescent="0.35">
      <c r="A191" s="1" t="s">
        <v>32</v>
      </c>
      <c r="B191" s="1" t="s">
        <v>33</v>
      </c>
      <c r="C191" s="7">
        <v>2013</v>
      </c>
      <c r="D191" s="7" t="s">
        <v>39</v>
      </c>
      <c r="E191" s="24" t="s">
        <v>81</v>
      </c>
      <c r="F191" s="7">
        <v>2019</v>
      </c>
      <c r="G191" s="7" t="s">
        <v>78</v>
      </c>
      <c r="H191" s="17">
        <v>40000</v>
      </c>
      <c r="I191" s="7">
        <v>2</v>
      </c>
      <c r="J191" s="21">
        <f t="shared" si="11"/>
        <v>7400000</v>
      </c>
      <c r="K191" s="21" t="s">
        <v>38</v>
      </c>
      <c r="L191" s="7">
        <v>2</v>
      </c>
      <c r="M191" s="7">
        <v>100</v>
      </c>
    </row>
    <row r="192" spans="1:15" x14ac:dyDescent="0.35">
      <c r="A192" s="1" t="s">
        <v>32</v>
      </c>
      <c r="B192" s="1" t="s">
        <v>33</v>
      </c>
      <c r="C192" s="7">
        <v>2013</v>
      </c>
      <c r="D192" s="7" t="s">
        <v>39</v>
      </c>
      <c r="E192" s="24" t="s">
        <v>81</v>
      </c>
      <c r="F192" s="7">
        <v>2020</v>
      </c>
      <c r="G192" s="7" t="s">
        <v>78</v>
      </c>
      <c r="H192" s="17">
        <v>40000</v>
      </c>
      <c r="I192" s="7">
        <v>2</v>
      </c>
      <c r="J192" s="21">
        <f t="shared" si="11"/>
        <v>7360000</v>
      </c>
      <c r="K192" s="21" t="s">
        <v>38</v>
      </c>
      <c r="L192" s="7">
        <v>2.2000000000000002</v>
      </c>
      <c r="M192" s="7">
        <v>98.668999999999997</v>
      </c>
    </row>
    <row r="193" spans="1:13" x14ac:dyDescent="0.35">
      <c r="A193" s="1" t="s">
        <v>32</v>
      </c>
      <c r="B193" s="1" t="s">
        <v>33</v>
      </c>
      <c r="C193" s="7">
        <v>2013</v>
      </c>
      <c r="D193" s="7" t="s">
        <v>39</v>
      </c>
      <c r="E193" s="24" t="s">
        <v>81</v>
      </c>
      <c r="F193" s="7">
        <v>2021</v>
      </c>
      <c r="G193" s="7" t="s">
        <v>78</v>
      </c>
      <c r="H193" s="17">
        <v>40000</v>
      </c>
      <c r="I193" s="7">
        <v>2.25</v>
      </c>
      <c r="J193" s="21">
        <f t="shared" si="11"/>
        <v>7320000</v>
      </c>
      <c r="K193" s="21" t="s">
        <v>38</v>
      </c>
      <c r="L193" s="7">
        <v>2.4500000000000002</v>
      </c>
      <c r="M193" s="7">
        <v>98.516000000000005</v>
      </c>
    </row>
    <row r="194" spans="1:13" x14ac:dyDescent="0.35">
      <c r="A194" s="1" t="s">
        <v>32</v>
      </c>
      <c r="B194" s="1" t="s">
        <v>33</v>
      </c>
      <c r="C194" s="7">
        <v>2013</v>
      </c>
      <c r="D194" s="7" t="s">
        <v>39</v>
      </c>
      <c r="E194" s="24" t="s">
        <v>81</v>
      </c>
      <c r="F194" s="7">
        <v>2022</v>
      </c>
      <c r="G194" s="7" t="s">
        <v>78</v>
      </c>
      <c r="H194" s="17">
        <v>40000</v>
      </c>
      <c r="I194" s="7">
        <v>2.5</v>
      </c>
      <c r="J194" s="21">
        <f t="shared" si="11"/>
        <v>7280000</v>
      </c>
      <c r="K194" s="21" t="s">
        <v>38</v>
      </c>
      <c r="L194" s="7">
        <v>2.65</v>
      </c>
      <c r="M194" s="7">
        <v>98.77</v>
      </c>
    </row>
    <row r="195" spans="1:13" x14ac:dyDescent="0.35">
      <c r="A195" s="1" t="s">
        <v>32</v>
      </c>
      <c r="B195" s="1" t="s">
        <v>33</v>
      </c>
      <c r="C195" s="7">
        <v>2013</v>
      </c>
      <c r="D195" s="7" t="s">
        <v>39</v>
      </c>
      <c r="E195" s="7" t="s">
        <v>80</v>
      </c>
      <c r="F195" s="7">
        <v>2023</v>
      </c>
      <c r="G195" s="7" t="s">
        <v>78</v>
      </c>
      <c r="H195" s="17">
        <v>40000</v>
      </c>
      <c r="I195" s="7">
        <v>3.4</v>
      </c>
      <c r="J195" s="21">
        <f t="shared" si="11"/>
        <v>7240000</v>
      </c>
      <c r="K195" s="21" t="s">
        <v>38</v>
      </c>
      <c r="L195" s="7">
        <v>3.53</v>
      </c>
      <c r="M195" s="7">
        <v>98.328999999999994</v>
      </c>
    </row>
    <row r="196" spans="1:13" x14ac:dyDescent="0.35">
      <c r="A196" s="1" t="s">
        <v>32</v>
      </c>
      <c r="B196" s="1" t="s">
        <v>33</v>
      </c>
      <c r="C196" s="7">
        <v>2013</v>
      </c>
      <c r="D196" s="7" t="s">
        <v>39</v>
      </c>
      <c r="E196" s="7" t="s">
        <v>80</v>
      </c>
      <c r="F196" s="7">
        <v>2024</v>
      </c>
      <c r="G196" s="7" t="s">
        <v>78</v>
      </c>
      <c r="H196" s="17">
        <v>45000</v>
      </c>
      <c r="I196" s="7">
        <v>3.4</v>
      </c>
      <c r="J196" s="21">
        <f t="shared" si="11"/>
        <v>7195000</v>
      </c>
      <c r="K196" s="21" t="s">
        <v>38</v>
      </c>
      <c r="L196" s="7">
        <v>3.53</v>
      </c>
      <c r="M196" s="7">
        <v>98.328999999999994</v>
      </c>
    </row>
    <row r="197" spans="1:13" x14ac:dyDescent="0.35">
      <c r="A197" s="1" t="s">
        <v>32</v>
      </c>
      <c r="B197" s="1" t="s">
        <v>33</v>
      </c>
      <c r="C197" s="7">
        <v>2013</v>
      </c>
      <c r="D197" s="7" t="s">
        <v>39</v>
      </c>
      <c r="E197" s="7" t="s">
        <v>80</v>
      </c>
      <c r="F197" s="7">
        <v>2025</v>
      </c>
      <c r="G197" s="7" t="s">
        <v>78</v>
      </c>
      <c r="H197" s="17">
        <v>45000</v>
      </c>
      <c r="I197" s="7">
        <v>3.4</v>
      </c>
      <c r="J197" s="21">
        <f t="shared" si="11"/>
        <v>7150000</v>
      </c>
      <c r="K197" s="21" t="s">
        <v>38</v>
      </c>
      <c r="L197" s="7">
        <v>3.53</v>
      </c>
      <c r="M197" s="7">
        <v>98.328999999999994</v>
      </c>
    </row>
    <row r="198" spans="1:13" x14ac:dyDescent="0.35">
      <c r="A198" s="1" t="s">
        <v>32</v>
      </c>
      <c r="B198" s="1" t="s">
        <v>33</v>
      </c>
      <c r="C198" s="7">
        <v>2013</v>
      </c>
      <c r="D198" s="7" t="s">
        <v>39</v>
      </c>
      <c r="E198" s="7" t="s">
        <v>80</v>
      </c>
      <c r="F198" s="7">
        <v>2026</v>
      </c>
      <c r="G198" s="7" t="s">
        <v>78</v>
      </c>
      <c r="H198" s="17">
        <v>45000</v>
      </c>
      <c r="I198" s="7">
        <v>3.4</v>
      </c>
      <c r="J198" s="21">
        <f t="shared" si="11"/>
        <v>7105000</v>
      </c>
      <c r="K198" s="21" t="s">
        <v>38</v>
      </c>
      <c r="L198" s="7">
        <v>3.53</v>
      </c>
      <c r="M198" s="7">
        <v>98.328999999999994</v>
      </c>
    </row>
    <row r="199" spans="1:13" x14ac:dyDescent="0.35">
      <c r="A199" s="1" t="s">
        <v>32</v>
      </c>
      <c r="B199" s="1" t="s">
        <v>33</v>
      </c>
      <c r="C199" s="7">
        <v>2013</v>
      </c>
      <c r="D199" s="7" t="s">
        <v>39</v>
      </c>
      <c r="E199" s="7" t="s">
        <v>80</v>
      </c>
      <c r="F199" s="7">
        <v>2027</v>
      </c>
      <c r="G199" s="7" t="s">
        <v>78</v>
      </c>
      <c r="H199" s="17">
        <v>45000</v>
      </c>
      <c r="I199" s="7">
        <v>3.4</v>
      </c>
      <c r="J199" s="21">
        <f t="shared" si="11"/>
        <v>7060000</v>
      </c>
      <c r="K199" s="21" t="s">
        <v>38</v>
      </c>
      <c r="L199" s="7">
        <v>3.53</v>
      </c>
      <c r="M199" s="7">
        <v>98.328999999999994</v>
      </c>
    </row>
    <row r="200" spans="1:13" x14ac:dyDescent="0.35">
      <c r="A200" s="1" t="s">
        <v>32</v>
      </c>
      <c r="B200" s="1" t="s">
        <v>33</v>
      </c>
      <c r="C200" s="7">
        <v>2013</v>
      </c>
      <c r="D200" s="7" t="s">
        <v>39</v>
      </c>
      <c r="E200" s="7" t="s">
        <v>80</v>
      </c>
      <c r="F200" s="7">
        <v>2028</v>
      </c>
      <c r="G200" s="7" t="s">
        <v>78</v>
      </c>
      <c r="H200" s="17">
        <v>50000</v>
      </c>
      <c r="I200" s="7">
        <v>3.4</v>
      </c>
      <c r="J200" s="21">
        <f t="shared" si="11"/>
        <v>7010000</v>
      </c>
      <c r="K200" s="21" t="s">
        <v>38</v>
      </c>
      <c r="L200" s="7">
        <v>3.53</v>
      </c>
      <c r="M200" s="7">
        <v>98.328999999999994</v>
      </c>
    </row>
    <row r="201" spans="1:13" x14ac:dyDescent="0.35">
      <c r="A201" s="1" t="s">
        <v>32</v>
      </c>
      <c r="B201" s="1" t="s">
        <v>33</v>
      </c>
      <c r="C201" s="7">
        <v>2013</v>
      </c>
      <c r="D201" s="7" t="s">
        <v>39</v>
      </c>
      <c r="E201" s="7" t="s">
        <v>80</v>
      </c>
      <c r="F201" s="7">
        <v>2029</v>
      </c>
      <c r="G201" s="7" t="s">
        <v>78</v>
      </c>
      <c r="H201" s="17">
        <v>50000</v>
      </c>
      <c r="I201" s="7">
        <v>3.4</v>
      </c>
      <c r="J201" s="21">
        <f t="shared" si="11"/>
        <v>6960000</v>
      </c>
      <c r="K201" s="21" t="s">
        <v>38</v>
      </c>
      <c r="L201" s="7">
        <v>3.53</v>
      </c>
      <c r="M201" s="7">
        <v>98.328999999999994</v>
      </c>
    </row>
    <row r="202" spans="1:13" x14ac:dyDescent="0.35">
      <c r="A202" s="1" t="s">
        <v>32</v>
      </c>
      <c r="B202" s="1" t="s">
        <v>33</v>
      </c>
      <c r="C202" s="7">
        <v>2013</v>
      </c>
      <c r="D202" s="7" t="s">
        <v>39</v>
      </c>
      <c r="E202" s="7" t="s">
        <v>80</v>
      </c>
      <c r="F202" s="7">
        <v>2030</v>
      </c>
      <c r="G202" s="7" t="s">
        <v>78</v>
      </c>
      <c r="H202" s="17">
        <v>670000</v>
      </c>
      <c r="I202" s="7">
        <v>3.4</v>
      </c>
      <c r="J202" s="21">
        <f t="shared" si="11"/>
        <v>6290000</v>
      </c>
      <c r="K202" s="21" t="s">
        <v>38</v>
      </c>
      <c r="L202" s="7">
        <v>3.53</v>
      </c>
      <c r="M202" s="7">
        <v>98.328999999999994</v>
      </c>
    </row>
    <row r="203" spans="1:13" x14ac:dyDescent="0.35">
      <c r="A203" s="1" t="s">
        <v>32</v>
      </c>
      <c r="B203" s="1" t="s">
        <v>33</v>
      </c>
      <c r="C203" s="7">
        <v>2013</v>
      </c>
      <c r="D203" s="7" t="s">
        <v>39</v>
      </c>
      <c r="E203" s="7" t="s">
        <v>80</v>
      </c>
      <c r="F203" s="7">
        <v>2031</v>
      </c>
      <c r="G203" s="7" t="s">
        <v>78</v>
      </c>
      <c r="H203" s="17">
        <v>690000</v>
      </c>
      <c r="I203" s="7">
        <v>3.5</v>
      </c>
      <c r="J203" s="21">
        <f t="shared" si="11"/>
        <v>5600000</v>
      </c>
      <c r="K203" s="21" t="s">
        <v>38</v>
      </c>
      <c r="L203" s="7">
        <v>3.63</v>
      </c>
      <c r="M203" s="7">
        <v>98.207999999999998</v>
      </c>
    </row>
    <row r="204" spans="1:13" x14ac:dyDescent="0.35">
      <c r="A204" s="1" t="s">
        <v>32</v>
      </c>
      <c r="B204" s="1" t="s">
        <v>33</v>
      </c>
      <c r="C204" s="7">
        <v>2013</v>
      </c>
      <c r="D204" s="7" t="s">
        <v>39</v>
      </c>
      <c r="E204" s="7" t="s">
        <v>80</v>
      </c>
      <c r="F204" s="7">
        <v>2032</v>
      </c>
      <c r="G204" s="7" t="s">
        <v>78</v>
      </c>
      <c r="H204" s="17">
        <v>715000</v>
      </c>
      <c r="I204" s="7">
        <v>3.5</v>
      </c>
      <c r="J204" s="21">
        <f t="shared" si="11"/>
        <v>4885000</v>
      </c>
      <c r="K204" s="21" t="s">
        <v>38</v>
      </c>
      <c r="L204" s="7">
        <v>3.63</v>
      </c>
      <c r="M204" s="7">
        <v>98.207999999999998</v>
      </c>
    </row>
    <row r="205" spans="1:13" x14ac:dyDescent="0.35">
      <c r="A205" s="1" t="s">
        <v>32</v>
      </c>
      <c r="B205" s="1" t="s">
        <v>33</v>
      </c>
      <c r="C205" s="7">
        <v>2013</v>
      </c>
      <c r="D205" s="7" t="s">
        <v>39</v>
      </c>
      <c r="E205" s="7" t="s">
        <v>80</v>
      </c>
      <c r="F205" s="7">
        <v>2033</v>
      </c>
      <c r="G205" s="7" t="s">
        <v>78</v>
      </c>
      <c r="H205" s="17">
        <v>745000</v>
      </c>
      <c r="I205" s="7">
        <v>3.6</v>
      </c>
      <c r="J205" s="21">
        <f t="shared" si="11"/>
        <v>4140000</v>
      </c>
      <c r="K205" s="21" t="s">
        <v>38</v>
      </c>
      <c r="L205" s="7">
        <v>3.73</v>
      </c>
      <c r="M205" s="7">
        <v>98.100999999999999</v>
      </c>
    </row>
    <row r="206" spans="1:13" x14ac:dyDescent="0.35">
      <c r="A206" s="1" t="s">
        <v>32</v>
      </c>
      <c r="B206" s="1" t="s">
        <v>33</v>
      </c>
      <c r="C206" s="7">
        <v>2013</v>
      </c>
      <c r="D206" s="7" t="s">
        <v>39</v>
      </c>
      <c r="E206" s="7" t="s">
        <v>80</v>
      </c>
      <c r="F206" s="7">
        <v>2034</v>
      </c>
      <c r="G206" s="7" t="s">
        <v>78</v>
      </c>
      <c r="H206" s="17">
        <v>770000</v>
      </c>
      <c r="I206" s="7">
        <v>3.6</v>
      </c>
      <c r="J206" s="21">
        <f t="shared" si="11"/>
        <v>3370000</v>
      </c>
      <c r="K206" s="21" t="s">
        <v>38</v>
      </c>
      <c r="L206" s="7">
        <v>3.73</v>
      </c>
      <c r="M206" s="7">
        <v>98.100999999999999</v>
      </c>
    </row>
    <row r="207" spans="1:13" x14ac:dyDescent="0.35">
      <c r="A207" s="1" t="s">
        <v>32</v>
      </c>
      <c r="B207" s="1" t="s">
        <v>33</v>
      </c>
      <c r="C207" s="7">
        <v>2013</v>
      </c>
      <c r="D207" s="7" t="s">
        <v>39</v>
      </c>
      <c r="E207" s="7" t="s">
        <v>80</v>
      </c>
      <c r="F207" s="7">
        <v>2035</v>
      </c>
      <c r="G207" s="7" t="s">
        <v>78</v>
      </c>
      <c r="H207" s="17">
        <v>800000</v>
      </c>
      <c r="I207" s="7">
        <v>3.7</v>
      </c>
      <c r="J207" s="21">
        <f t="shared" si="11"/>
        <v>2570000</v>
      </c>
      <c r="K207" s="21" t="s">
        <v>38</v>
      </c>
      <c r="L207" s="7">
        <v>3.83</v>
      </c>
      <c r="M207" s="7">
        <v>98.007000000000005</v>
      </c>
    </row>
    <row r="208" spans="1:13" x14ac:dyDescent="0.35">
      <c r="A208" s="1" t="s">
        <v>32</v>
      </c>
      <c r="B208" s="1" t="s">
        <v>33</v>
      </c>
      <c r="C208" s="7">
        <v>2013</v>
      </c>
      <c r="D208" s="7" t="s">
        <v>39</v>
      </c>
      <c r="E208" s="7" t="s">
        <v>80</v>
      </c>
      <c r="F208" s="7">
        <v>2036</v>
      </c>
      <c r="G208" s="7" t="s">
        <v>78</v>
      </c>
      <c r="H208" s="17">
        <v>825000</v>
      </c>
      <c r="I208" s="7">
        <v>3.7</v>
      </c>
      <c r="J208" s="21">
        <f t="shared" si="11"/>
        <v>1745000</v>
      </c>
      <c r="K208" s="21" t="s">
        <v>38</v>
      </c>
      <c r="L208" s="7">
        <v>3.83</v>
      </c>
      <c r="M208" s="7">
        <v>98.007000000000005</v>
      </c>
    </row>
    <row r="209" spans="1:13" x14ac:dyDescent="0.35">
      <c r="A209" s="1" t="s">
        <v>32</v>
      </c>
      <c r="B209" s="1" t="s">
        <v>33</v>
      </c>
      <c r="C209" s="7">
        <v>2013</v>
      </c>
      <c r="D209" s="7" t="s">
        <v>39</v>
      </c>
      <c r="E209" s="7" t="s">
        <v>80</v>
      </c>
      <c r="F209" s="7">
        <v>2037</v>
      </c>
      <c r="G209" s="7" t="s">
        <v>78</v>
      </c>
      <c r="H209" s="17">
        <v>855000</v>
      </c>
      <c r="I209" s="7">
        <v>3.8</v>
      </c>
      <c r="J209" s="21">
        <f t="shared" si="11"/>
        <v>890000</v>
      </c>
      <c r="K209" s="21" t="s">
        <v>38</v>
      </c>
      <c r="L209" s="7">
        <v>3.93</v>
      </c>
      <c r="M209" s="7">
        <v>97.926000000000002</v>
      </c>
    </row>
    <row r="210" spans="1:13" x14ac:dyDescent="0.35">
      <c r="A210" s="1" t="s">
        <v>32</v>
      </c>
      <c r="B210" s="1" t="s">
        <v>33</v>
      </c>
      <c r="C210" s="7">
        <v>2013</v>
      </c>
      <c r="D210" s="7" t="s">
        <v>39</v>
      </c>
      <c r="E210" s="7" t="s">
        <v>80</v>
      </c>
      <c r="F210" s="7">
        <v>2038</v>
      </c>
      <c r="G210" s="7" t="s">
        <v>78</v>
      </c>
      <c r="H210" s="17">
        <v>890000</v>
      </c>
      <c r="I210" s="7">
        <v>3.8</v>
      </c>
      <c r="J210" s="21">
        <f t="shared" si="11"/>
        <v>0</v>
      </c>
      <c r="K210" s="21" t="s">
        <v>38</v>
      </c>
      <c r="L210" s="7">
        <v>3.93</v>
      </c>
      <c r="M210" s="7">
        <v>97.926000000000002</v>
      </c>
    </row>
    <row r="211" spans="1:13" x14ac:dyDescent="0.35">
      <c r="A211" s="1" t="s">
        <v>32</v>
      </c>
      <c r="B211" s="1" t="s">
        <v>33</v>
      </c>
      <c r="C211" s="7">
        <v>2017</v>
      </c>
      <c r="D211" s="7" t="s">
        <v>39</v>
      </c>
      <c r="E211" s="7" t="s">
        <v>81</v>
      </c>
      <c r="F211" s="7">
        <v>2018</v>
      </c>
      <c r="G211" s="7" t="s">
        <v>78</v>
      </c>
      <c r="H211" s="17">
        <v>130000</v>
      </c>
      <c r="I211" s="7">
        <v>2</v>
      </c>
      <c r="J211" s="21">
        <f>9985000-H211</f>
        <v>9855000</v>
      </c>
      <c r="K211" s="21" t="s">
        <v>38</v>
      </c>
      <c r="L211" s="7">
        <v>0.95</v>
      </c>
      <c r="M211" s="7">
        <v>100.77</v>
      </c>
    </row>
    <row r="212" spans="1:13" x14ac:dyDescent="0.35">
      <c r="A212" s="1" t="s">
        <v>32</v>
      </c>
      <c r="B212" s="1" t="s">
        <v>33</v>
      </c>
      <c r="C212" s="7">
        <v>2017</v>
      </c>
      <c r="D212" s="7" t="s">
        <v>39</v>
      </c>
      <c r="E212" s="7" t="s">
        <v>81</v>
      </c>
      <c r="F212" s="7">
        <v>2019</v>
      </c>
      <c r="G212" s="7" t="s">
        <v>78</v>
      </c>
      <c r="H212" s="17">
        <v>75000</v>
      </c>
      <c r="I212" s="7">
        <v>2</v>
      </c>
      <c r="J212" s="21">
        <f>J211-H212</f>
        <v>9780000</v>
      </c>
      <c r="K212" s="21" t="s">
        <v>38</v>
      </c>
      <c r="L212" s="7">
        <v>1.05</v>
      </c>
      <c r="M212" s="7">
        <v>101.63200000000001</v>
      </c>
    </row>
    <row r="213" spans="1:13" x14ac:dyDescent="0.35">
      <c r="A213" s="1" t="s">
        <v>32</v>
      </c>
      <c r="B213" s="1" t="s">
        <v>33</v>
      </c>
      <c r="C213" s="7">
        <v>2017</v>
      </c>
      <c r="D213" s="7" t="s">
        <v>39</v>
      </c>
      <c r="E213" s="7" t="s">
        <v>81</v>
      </c>
      <c r="F213" s="7">
        <v>2020</v>
      </c>
      <c r="G213" s="7" t="s">
        <v>78</v>
      </c>
      <c r="H213" s="17">
        <v>330000</v>
      </c>
      <c r="I213" s="7">
        <v>2</v>
      </c>
      <c r="J213" s="21">
        <f t="shared" ref="J213:J240" si="12">J212-H213</f>
        <v>9450000</v>
      </c>
      <c r="K213" s="21" t="s">
        <v>38</v>
      </c>
      <c r="L213" s="7">
        <v>1.25</v>
      </c>
      <c r="M213" s="7">
        <v>102.012</v>
      </c>
    </row>
    <row r="214" spans="1:13" x14ac:dyDescent="0.35">
      <c r="A214" s="1" t="s">
        <v>32</v>
      </c>
      <c r="B214" s="1" t="s">
        <v>33</v>
      </c>
      <c r="C214" s="7">
        <v>2017</v>
      </c>
      <c r="D214" s="7" t="s">
        <v>39</v>
      </c>
      <c r="E214" s="7" t="s">
        <v>81</v>
      </c>
      <c r="F214" s="7">
        <v>2021</v>
      </c>
      <c r="G214" s="7" t="s">
        <v>78</v>
      </c>
      <c r="H214" s="17">
        <v>675000</v>
      </c>
      <c r="I214" s="7">
        <v>3</v>
      </c>
      <c r="J214" s="21">
        <f t="shared" si="12"/>
        <v>8775000</v>
      </c>
      <c r="K214" s="21" t="s">
        <v>38</v>
      </c>
      <c r="L214" s="7">
        <v>1.4</v>
      </c>
      <c r="M214" s="7">
        <v>105.807</v>
      </c>
    </row>
    <row r="215" spans="1:13" x14ac:dyDescent="0.35">
      <c r="A215" s="1" t="s">
        <v>32</v>
      </c>
      <c r="B215" s="1" t="s">
        <v>33</v>
      </c>
      <c r="C215" s="7">
        <v>2017</v>
      </c>
      <c r="D215" s="7" t="s">
        <v>39</v>
      </c>
      <c r="E215" s="7" t="s">
        <v>81</v>
      </c>
      <c r="F215" s="7">
        <v>2022</v>
      </c>
      <c r="G215" s="7" t="s">
        <v>78</v>
      </c>
      <c r="H215" s="17">
        <v>725000</v>
      </c>
      <c r="I215" s="7">
        <v>3</v>
      </c>
      <c r="J215" s="21">
        <f t="shared" si="12"/>
        <v>8050000</v>
      </c>
      <c r="K215" s="21" t="s">
        <v>38</v>
      </c>
      <c r="L215" s="7">
        <v>1.55</v>
      </c>
      <c r="M215" s="7">
        <v>106.599</v>
      </c>
    </row>
    <row r="216" spans="1:13" x14ac:dyDescent="0.35">
      <c r="A216" s="1" t="s">
        <v>32</v>
      </c>
      <c r="B216" s="1" t="s">
        <v>33</v>
      </c>
      <c r="C216" s="7">
        <v>2017</v>
      </c>
      <c r="D216" s="7" t="s">
        <v>39</v>
      </c>
      <c r="E216" s="7" t="s">
        <v>81</v>
      </c>
      <c r="F216" s="7">
        <v>2023</v>
      </c>
      <c r="G216" s="7" t="s">
        <v>78</v>
      </c>
      <c r="H216" s="17">
        <v>740000</v>
      </c>
      <c r="I216" s="7">
        <v>2</v>
      </c>
      <c r="J216" s="21">
        <f t="shared" si="12"/>
        <v>7310000</v>
      </c>
      <c r="K216" s="21" t="s">
        <v>38</v>
      </c>
      <c r="L216" s="7">
        <v>1.7</v>
      </c>
      <c r="M216" s="7">
        <v>100.496</v>
      </c>
    </row>
    <row r="217" spans="1:13" x14ac:dyDescent="0.35">
      <c r="A217" s="1" t="s">
        <v>32</v>
      </c>
      <c r="B217" s="1" t="s">
        <v>33</v>
      </c>
      <c r="C217" s="7">
        <v>2017</v>
      </c>
      <c r="D217" s="7" t="s">
        <v>39</v>
      </c>
      <c r="E217" s="7" t="s">
        <v>81</v>
      </c>
      <c r="F217" s="7">
        <v>2024</v>
      </c>
      <c r="G217" s="7" t="s">
        <v>78</v>
      </c>
      <c r="H217" s="17">
        <v>760000</v>
      </c>
      <c r="I217" s="7">
        <v>2</v>
      </c>
      <c r="J217" s="21">
        <f t="shared" si="12"/>
        <v>6550000</v>
      </c>
      <c r="K217" s="21" t="s">
        <v>38</v>
      </c>
      <c r="L217" s="7">
        <v>1.9</v>
      </c>
      <c r="M217" s="7">
        <v>100.495</v>
      </c>
    </row>
    <row r="218" spans="1:13" x14ac:dyDescent="0.35">
      <c r="A218" s="1" t="s">
        <v>32</v>
      </c>
      <c r="B218" s="1" t="s">
        <v>33</v>
      </c>
      <c r="C218" s="7">
        <v>2017</v>
      </c>
      <c r="D218" s="7" t="s">
        <v>39</v>
      </c>
      <c r="E218" s="7" t="s">
        <v>81</v>
      </c>
      <c r="F218" s="7">
        <v>2025</v>
      </c>
      <c r="G218" s="7" t="s">
        <v>78</v>
      </c>
      <c r="H218" s="17">
        <v>980000</v>
      </c>
      <c r="I218" s="7">
        <v>2</v>
      </c>
      <c r="J218" s="21">
        <f t="shared" si="12"/>
        <v>5570000</v>
      </c>
      <c r="K218" s="21" t="s">
        <v>38</v>
      </c>
      <c r="L218" s="7">
        <v>2.0499999999999998</v>
      </c>
      <c r="M218" s="7">
        <v>99.641999999999996</v>
      </c>
    </row>
    <row r="219" spans="1:13" x14ac:dyDescent="0.35">
      <c r="A219" s="1" t="s">
        <v>32</v>
      </c>
      <c r="B219" s="1" t="s">
        <v>33</v>
      </c>
      <c r="C219" s="7">
        <v>2017</v>
      </c>
      <c r="D219" s="7" t="s">
        <v>39</v>
      </c>
      <c r="E219" s="7" t="s">
        <v>81</v>
      </c>
      <c r="F219" s="7">
        <v>2026</v>
      </c>
      <c r="G219" s="7" t="s">
        <v>78</v>
      </c>
      <c r="H219" s="17">
        <v>1040000</v>
      </c>
      <c r="I219" s="7">
        <v>2</v>
      </c>
      <c r="J219" s="21">
        <f t="shared" si="12"/>
        <v>4530000</v>
      </c>
      <c r="K219" s="21" t="s">
        <v>38</v>
      </c>
      <c r="L219" s="7">
        <v>2.2000000000000002</v>
      </c>
      <c r="M219" s="7">
        <v>98.415999999999997</v>
      </c>
    </row>
    <row r="220" spans="1:13" x14ac:dyDescent="0.35">
      <c r="A220" s="1" t="s">
        <v>32</v>
      </c>
      <c r="B220" s="1" t="s">
        <v>33</v>
      </c>
      <c r="C220" s="7">
        <v>2017</v>
      </c>
      <c r="D220" s="7" t="s">
        <v>39</v>
      </c>
      <c r="E220" s="7" t="s">
        <v>81</v>
      </c>
      <c r="F220" s="7">
        <v>2027</v>
      </c>
      <c r="G220" s="7" t="s">
        <v>78</v>
      </c>
      <c r="H220" s="17">
        <v>1060000</v>
      </c>
      <c r="I220" s="7">
        <v>2.125</v>
      </c>
      <c r="J220" s="21">
        <f t="shared" si="12"/>
        <v>3470000</v>
      </c>
      <c r="K220" s="21" t="s">
        <v>38</v>
      </c>
      <c r="L220" s="7">
        <v>2.35</v>
      </c>
      <c r="M220" s="7">
        <v>98.05</v>
      </c>
    </row>
    <row r="221" spans="1:13" x14ac:dyDescent="0.35">
      <c r="A221" s="1" t="s">
        <v>32</v>
      </c>
      <c r="B221" s="1" t="s">
        <v>33</v>
      </c>
      <c r="C221" s="7">
        <v>2017</v>
      </c>
      <c r="D221" s="7" t="s">
        <v>39</v>
      </c>
      <c r="E221" s="7" t="s">
        <v>81</v>
      </c>
      <c r="F221" s="7">
        <v>2028</v>
      </c>
      <c r="G221" s="7" t="s">
        <v>78</v>
      </c>
      <c r="H221" s="17">
        <v>1080000</v>
      </c>
      <c r="I221" s="7">
        <v>2.375</v>
      </c>
      <c r="J221" s="21">
        <f t="shared" si="12"/>
        <v>2390000</v>
      </c>
      <c r="K221" s="21" t="s">
        <v>38</v>
      </c>
      <c r="L221" s="7">
        <v>2.5499999999999998</v>
      </c>
      <c r="M221" s="7">
        <v>98.363</v>
      </c>
    </row>
    <row r="222" spans="1:13" x14ac:dyDescent="0.35">
      <c r="A222" s="1" t="s">
        <v>32</v>
      </c>
      <c r="B222" s="1" t="s">
        <v>33</v>
      </c>
      <c r="C222" s="7">
        <v>2017</v>
      </c>
      <c r="D222" s="7" t="s">
        <v>39</v>
      </c>
      <c r="E222" s="7" t="s">
        <v>81</v>
      </c>
      <c r="F222" s="7">
        <v>2029</v>
      </c>
      <c r="G222" s="7" t="s">
        <v>78</v>
      </c>
      <c r="H222" s="17">
        <v>725000</v>
      </c>
      <c r="I222" s="7">
        <v>2.5</v>
      </c>
      <c r="J222" s="21">
        <f t="shared" si="12"/>
        <v>1665000</v>
      </c>
      <c r="K222" s="21" t="s">
        <v>38</v>
      </c>
      <c r="L222" s="7">
        <v>2.65</v>
      </c>
      <c r="M222" s="7">
        <v>98.492999999999995</v>
      </c>
    </row>
    <row r="223" spans="1:13" x14ac:dyDescent="0.35">
      <c r="A223" s="1" t="s">
        <v>32</v>
      </c>
      <c r="B223" s="1" t="s">
        <v>33</v>
      </c>
      <c r="C223" s="7">
        <v>2017</v>
      </c>
      <c r="D223" s="7" t="s">
        <v>39</v>
      </c>
      <c r="E223" s="7" t="s">
        <v>80</v>
      </c>
      <c r="F223" s="7">
        <v>2030</v>
      </c>
      <c r="G223" s="7" t="s">
        <v>78</v>
      </c>
      <c r="H223" s="17">
        <v>70000</v>
      </c>
      <c r="I223" s="7">
        <v>3.05</v>
      </c>
      <c r="J223" s="21">
        <f t="shared" si="12"/>
        <v>1595000</v>
      </c>
      <c r="K223" s="21" t="s">
        <v>38</v>
      </c>
      <c r="L223" s="7">
        <v>3.18</v>
      </c>
      <c r="M223" s="7">
        <v>98.171999999999997</v>
      </c>
    </row>
    <row r="224" spans="1:13" x14ac:dyDescent="0.35">
      <c r="A224" s="1" t="s">
        <v>32</v>
      </c>
      <c r="B224" s="1" t="s">
        <v>33</v>
      </c>
      <c r="C224" s="7">
        <v>2017</v>
      </c>
      <c r="D224" s="7" t="s">
        <v>39</v>
      </c>
      <c r="E224" s="7" t="s">
        <v>80</v>
      </c>
      <c r="F224" s="7">
        <v>2031</v>
      </c>
      <c r="G224" s="7" t="s">
        <v>78</v>
      </c>
      <c r="H224" s="17">
        <v>75000</v>
      </c>
      <c r="I224" s="7">
        <v>3.05</v>
      </c>
      <c r="J224" s="21">
        <f t="shared" si="12"/>
        <v>1520000</v>
      </c>
      <c r="K224" s="21" t="s">
        <v>38</v>
      </c>
      <c r="L224" s="7">
        <v>3.18</v>
      </c>
      <c r="M224" s="7">
        <v>98.171999999999997</v>
      </c>
    </row>
    <row r="225" spans="1:13" x14ac:dyDescent="0.35">
      <c r="A225" s="1" t="s">
        <v>32</v>
      </c>
      <c r="B225" s="1" t="s">
        <v>33</v>
      </c>
      <c r="C225" s="7">
        <v>2017</v>
      </c>
      <c r="D225" s="7" t="s">
        <v>39</v>
      </c>
      <c r="E225" s="7" t="s">
        <v>80</v>
      </c>
      <c r="F225" s="7">
        <v>2032</v>
      </c>
      <c r="G225" s="7" t="s">
        <v>78</v>
      </c>
      <c r="H225" s="17">
        <v>75000</v>
      </c>
      <c r="I225" s="7">
        <v>3.05</v>
      </c>
      <c r="J225" s="21">
        <f t="shared" si="12"/>
        <v>1445000</v>
      </c>
      <c r="K225" s="21" t="s">
        <v>38</v>
      </c>
      <c r="L225" s="7">
        <v>3.18</v>
      </c>
      <c r="M225" s="7">
        <v>98.171999999999997</v>
      </c>
    </row>
    <row r="226" spans="1:13" x14ac:dyDescent="0.35">
      <c r="A226" s="1" t="s">
        <v>32</v>
      </c>
      <c r="B226" s="1" t="s">
        <v>33</v>
      </c>
      <c r="C226" s="7">
        <v>2017</v>
      </c>
      <c r="D226" s="7" t="s">
        <v>39</v>
      </c>
      <c r="E226" s="7" t="s">
        <v>80</v>
      </c>
      <c r="F226" s="7">
        <v>2033</v>
      </c>
      <c r="G226" s="7" t="s">
        <v>78</v>
      </c>
      <c r="H226" s="17">
        <v>80000</v>
      </c>
      <c r="I226" s="7">
        <v>3.05</v>
      </c>
      <c r="J226" s="21">
        <f t="shared" si="12"/>
        <v>1365000</v>
      </c>
      <c r="K226" s="21" t="s">
        <v>38</v>
      </c>
      <c r="L226" s="7">
        <v>3.18</v>
      </c>
      <c r="M226" s="7">
        <v>98.171999999999997</v>
      </c>
    </row>
    <row r="227" spans="1:13" x14ac:dyDescent="0.35">
      <c r="A227" s="1" t="s">
        <v>32</v>
      </c>
      <c r="B227" s="1" t="s">
        <v>33</v>
      </c>
      <c r="C227" s="7">
        <v>2017</v>
      </c>
      <c r="D227" s="7" t="s">
        <v>39</v>
      </c>
      <c r="E227" s="7" t="s">
        <v>80</v>
      </c>
      <c r="F227" s="7">
        <v>2034</v>
      </c>
      <c r="G227" s="7" t="s">
        <v>78</v>
      </c>
      <c r="H227" s="17">
        <v>80000</v>
      </c>
      <c r="I227" s="7">
        <v>3.05</v>
      </c>
      <c r="J227" s="21">
        <f t="shared" si="12"/>
        <v>1285000</v>
      </c>
      <c r="K227" s="21" t="s">
        <v>38</v>
      </c>
      <c r="L227" s="7">
        <v>3.18</v>
      </c>
      <c r="M227" s="7">
        <v>98.171999999999997</v>
      </c>
    </row>
    <row r="228" spans="1:13" x14ac:dyDescent="0.35">
      <c r="A228" s="1" t="s">
        <v>32</v>
      </c>
      <c r="B228" s="1" t="s">
        <v>33</v>
      </c>
      <c r="C228" s="7">
        <v>2017</v>
      </c>
      <c r="D228" s="7" t="s">
        <v>39</v>
      </c>
      <c r="E228" s="7" t="s">
        <v>80</v>
      </c>
      <c r="F228" s="7">
        <v>2035</v>
      </c>
      <c r="G228" s="7" t="s">
        <v>78</v>
      </c>
      <c r="H228" s="17">
        <v>85000</v>
      </c>
      <c r="I228" s="7">
        <v>3.05</v>
      </c>
      <c r="J228" s="21">
        <f t="shared" si="12"/>
        <v>1200000</v>
      </c>
      <c r="K228" s="21" t="s">
        <v>38</v>
      </c>
      <c r="L228" s="7">
        <v>3.18</v>
      </c>
      <c r="M228" s="7">
        <v>98.171999999999997</v>
      </c>
    </row>
    <row r="229" spans="1:13" x14ac:dyDescent="0.35">
      <c r="A229" s="1" t="s">
        <v>32</v>
      </c>
      <c r="B229" s="1" t="s">
        <v>33</v>
      </c>
      <c r="C229" s="7">
        <v>2017</v>
      </c>
      <c r="D229" s="7" t="s">
        <v>39</v>
      </c>
      <c r="E229" s="7" t="s">
        <v>80</v>
      </c>
      <c r="F229" s="7">
        <v>2036</v>
      </c>
      <c r="G229" s="7" t="s">
        <v>78</v>
      </c>
      <c r="H229" s="17">
        <v>85000</v>
      </c>
      <c r="I229" s="7">
        <v>3.05</v>
      </c>
      <c r="J229" s="21">
        <f t="shared" si="12"/>
        <v>1115000</v>
      </c>
      <c r="K229" s="21" t="s">
        <v>38</v>
      </c>
      <c r="L229" s="7">
        <v>3.18</v>
      </c>
      <c r="M229" s="7">
        <v>98.171999999999997</v>
      </c>
    </row>
    <row r="230" spans="1:13" x14ac:dyDescent="0.35">
      <c r="A230" s="1" t="s">
        <v>32</v>
      </c>
      <c r="B230" s="1" t="s">
        <v>33</v>
      </c>
      <c r="C230" s="7">
        <v>2017</v>
      </c>
      <c r="D230" s="7" t="s">
        <v>39</v>
      </c>
      <c r="E230" s="7" t="s">
        <v>80</v>
      </c>
      <c r="F230" s="7">
        <v>2037</v>
      </c>
      <c r="G230" s="7" t="s">
        <v>78</v>
      </c>
      <c r="H230" s="17">
        <v>90000</v>
      </c>
      <c r="I230" s="7">
        <v>3.3</v>
      </c>
      <c r="J230" s="21">
        <f t="shared" si="12"/>
        <v>1025000</v>
      </c>
      <c r="K230" s="21" t="s">
        <v>38</v>
      </c>
      <c r="L230" s="7">
        <v>3.4</v>
      </c>
      <c r="M230" s="7">
        <v>98.376000000000005</v>
      </c>
    </row>
    <row r="231" spans="1:13" x14ac:dyDescent="0.35">
      <c r="A231" s="1" t="s">
        <v>32</v>
      </c>
      <c r="B231" s="1" t="s">
        <v>33</v>
      </c>
      <c r="C231" s="7">
        <v>2017</v>
      </c>
      <c r="D231" s="7" t="s">
        <v>39</v>
      </c>
      <c r="E231" s="7" t="s">
        <v>80</v>
      </c>
      <c r="F231" s="7">
        <v>2038</v>
      </c>
      <c r="G231" s="7" t="s">
        <v>78</v>
      </c>
      <c r="H231" s="17">
        <v>90000</v>
      </c>
      <c r="I231" s="7">
        <v>3.3</v>
      </c>
      <c r="J231" s="21">
        <f t="shared" si="12"/>
        <v>935000</v>
      </c>
      <c r="K231" s="21" t="s">
        <v>38</v>
      </c>
      <c r="L231" s="7">
        <v>3.4</v>
      </c>
      <c r="M231" s="7">
        <v>98.376000000000005</v>
      </c>
    </row>
    <row r="232" spans="1:13" x14ac:dyDescent="0.35">
      <c r="A232" s="1" t="s">
        <v>32</v>
      </c>
      <c r="B232" s="1" t="s">
        <v>33</v>
      </c>
      <c r="C232" s="7">
        <v>2017</v>
      </c>
      <c r="D232" s="7" t="s">
        <v>39</v>
      </c>
      <c r="E232" s="7" t="s">
        <v>80</v>
      </c>
      <c r="F232" s="7">
        <v>2039</v>
      </c>
      <c r="G232" s="7" t="s">
        <v>78</v>
      </c>
      <c r="H232" s="17">
        <v>95000</v>
      </c>
      <c r="I232" s="7">
        <v>3.3</v>
      </c>
      <c r="J232" s="21">
        <f t="shared" si="12"/>
        <v>840000</v>
      </c>
      <c r="K232" s="21" t="s">
        <v>38</v>
      </c>
      <c r="L232" s="7">
        <v>3.4</v>
      </c>
      <c r="M232" s="7">
        <v>98.376000000000005</v>
      </c>
    </row>
    <row r="233" spans="1:13" x14ac:dyDescent="0.35">
      <c r="A233" s="1" t="s">
        <v>32</v>
      </c>
      <c r="B233" s="1" t="s">
        <v>33</v>
      </c>
      <c r="C233" s="7">
        <v>2017</v>
      </c>
      <c r="D233" s="7" t="s">
        <v>39</v>
      </c>
      <c r="E233" s="7" t="s">
        <v>80</v>
      </c>
      <c r="F233" s="7">
        <v>2040</v>
      </c>
      <c r="G233" s="7" t="s">
        <v>78</v>
      </c>
      <c r="H233" s="17">
        <v>95000</v>
      </c>
      <c r="I233" s="7">
        <v>3.3</v>
      </c>
      <c r="J233" s="21">
        <f t="shared" si="12"/>
        <v>745000</v>
      </c>
      <c r="K233" s="21" t="s">
        <v>38</v>
      </c>
      <c r="L233" s="7">
        <v>3.4</v>
      </c>
      <c r="M233" s="7">
        <v>98.376000000000005</v>
      </c>
    </row>
    <row r="234" spans="1:13" x14ac:dyDescent="0.35">
      <c r="A234" s="1" t="s">
        <v>32</v>
      </c>
      <c r="B234" s="1" t="s">
        <v>33</v>
      </c>
      <c r="C234" s="7">
        <v>2017</v>
      </c>
      <c r="D234" s="7" t="s">
        <v>39</v>
      </c>
      <c r="E234" s="7" t="s">
        <v>80</v>
      </c>
      <c r="F234" s="7">
        <v>2041</v>
      </c>
      <c r="G234" s="7" t="s">
        <v>78</v>
      </c>
      <c r="H234" s="17">
        <v>100000</v>
      </c>
      <c r="I234" s="7">
        <v>3.3</v>
      </c>
      <c r="J234" s="21">
        <f t="shared" si="12"/>
        <v>645000</v>
      </c>
      <c r="K234" s="21" t="s">
        <v>38</v>
      </c>
      <c r="L234" s="7">
        <v>3.4</v>
      </c>
      <c r="M234" s="7">
        <v>98.376000000000005</v>
      </c>
    </row>
    <row r="235" spans="1:13" x14ac:dyDescent="0.35">
      <c r="A235" s="1" t="s">
        <v>32</v>
      </c>
      <c r="B235" s="1" t="s">
        <v>33</v>
      </c>
      <c r="C235" s="7">
        <v>2017</v>
      </c>
      <c r="D235" s="7" t="s">
        <v>39</v>
      </c>
      <c r="E235" s="7" t="s">
        <v>80</v>
      </c>
      <c r="F235" s="7">
        <v>2042</v>
      </c>
      <c r="G235" s="7" t="s">
        <v>78</v>
      </c>
      <c r="H235" s="17">
        <v>105000</v>
      </c>
      <c r="I235" s="7">
        <v>3.4</v>
      </c>
      <c r="J235" s="21">
        <f t="shared" si="12"/>
        <v>540000</v>
      </c>
      <c r="K235" s="21" t="s">
        <v>38</v>
      </c>
      <c r="L235" s="7">
        <v>3.5</v>
      </c>
      <c r="M235" s="7">
        <v>98.156999999999996</v>
      </c>
    </row>
    <row r="236" spans="1:13" x14ac:dyDescent="0.35">
      <c r="A236" s="1" t="s">
        <v>32</v>
      </c>
      <c r="B236" s="1" t="s">
        <v>33</v>
      </c>
      <c r="C236" s="7">
        <v>2017</v>
      </c>
      <c r="D236" s="7" t="s">
        <v>39</v>
      </c>
      <c r="E236" s="7" t="s">
        <v>80</v>
      </c>
      <c r="F236" s="7">
        <v>2043</v>
      </c>
      <c r="G236" s="7" t="s">
        <v>78</v>
      </c>
      <c r="H236" s="17">
        <v>105000</v>
      </c>
      <c r="I236" s="7">
        <v>3.4</v>
      </c>
      <c r="J236" s="21">
        <f t="shared" si="12"/>
        <v>435000</v>
      </c>
      <c r="K236" s="21" t="s">
        <v>38</v>
      </c>
      <c r="L236" s="7">
        <v>3.5</v>
      </c>
      <c r="M236" s="7">
        <v>98.156999999999996</v>
      </c>
    </row>
    <row r="237" spans="1:13" x14ac:dyDescent="0.35">
      <c r="A237" s="1" t="s">
        <v>32</v>
      </c>
      <c r="B237" s="1" t="s">
        <v>33</v>
      </c>
      <c r="C237" s="7">
        <v>2017</v>
      </c>
      <c r="D237" s="7" t="s">
        <v>39</v>
      </c>
      <c r="E237" s="7" t="s">
        <v>80</v>
      </c>
      <c r="F237" s="7">
        <v>2044</v>
      </c>
      <c r="G237" s="7" t="s">
        <v>78</v>
      </c>
      <c r="H237" s="17">
        <v>110000</v>
      </c>
      <c r="I237" s="7">
        <v>3.4</v>
      </c>
      <c r="J237" s="21">
        <f t="shared" si="12"/>
        <v>325000</v>
      </c>
      <c r="K237" s="21" t="s">
        <v>38</v>
      </c>
      <c r="L237" s="7">
        <v>3.5</v>
      </c>
      <c r="M237" s="7">
        <v>98.156999999999996</v>
      </c>
    </row>
    <row r="238" spans="1:13" x14ac:dyDescent="0.35">
      <c r="A238" s="1" t="s">
        <v>32</v>
      </c>
      <c r="B238" s="1" t="s">
        <v>33</v>
      </c>
      <c r="C238" s="7">
        <v>2017</v>
      </c>
      <c r="D238" s="7" t="s">
        <v>39</v>
      </c>
      <c r="E238" s="7" t="s">
        <v>80</v>
      </c>
      <c r="F238" s="7">
        <v>2045</v>
      </c>
      <c r="G238" s="7" t="s">
        <v>78</v>
      </c>
      <c r="H238" s="17">
        <v>115000</v>
      </c>
      <c r="I238" s="7">
        <v>3.4</v>
      </c>
      <c r="J238" s="21">
        <f t="shared" si="12"/>
        <v>210000</v>
      </c>
      <c r="K238" s="21" t="s">
        <v>38</v>
      </c>
      <c r="L238" s="7">
        <v>3.5</v>
      </c>
      <c r="M238" s="7">
        <v>98.156999999999996</v>
      </c>
    </row>
    <row r="239" spans="1:13" x14ac:dyDescent="0.35">
      <c r="A239" s="1" t="s">
        <v>32</v>
      </c>
      <c r="B239" s="1" t="s">
        <v>33</v>
      </c>
      <c r="C239" s="7">
        <v>2017</v>
      </c>
      <c r="D239" s="7" t="s">
        <v>39</v>
      </c>
      <c r="E239" s="7" t="s">
        <v>80</v>
      </c>
      <c r="F239" s="7">
        <v>2046</v>
      </c>
      <c r="G239" s="7" t="s">
        <v>78</v>
      </c>
      <c r="H239" s="17">
        <v>120000</v>
      </c>
      <c r="I239" s="7">
        <v>3.4</v>
      </c>
      <c r="J239" s="21">
        <f t="shared" si="12"/>
        <v>90000</v>
      </c>
      <c r="K239" s="21" t="s">
        <v>38</v>
      </c>
      <c r="L239" s="7">
        <v>3.5</v>
      </c>
      <c r="M239" s="7">
        <v>98.156999999999996</v>
      </c>
    </row>
    <row r="240" spans="1:13" x14ac:dyDescent="0.35">
      <c r="A240" s="1" t="s">
        <v>32</v>
      </c>
      <c r="B240" s="1" t="s">
        <v>33</v>
      </c>
      <c r="C240" s="7">
        <v>2017</v>
      </c>
      <c r="D240" s="7" t="s">
        <v>39</v>
      </c>
      <c r="E240" s="7" t="s">
        <v>80</v>
      </c>
      <c r="F240" s="7">
        <v>2047</v>
      </c>
      <c r="G240" s="7" t="s">
        <v>78</v>
      </c>
      <c r="H240" s="17">
        <v>90000</v>
      </c>
      <c r="I240" s="7">
        <v>3.4</v>
      </c>
      <c r="J240" s="21">
        <f t="shared" si="12"/>
        <v>0</v>
      </c>
      <c r="K240" s="21" t="s">
        <v>38</v>
      </c>
      <c r="L240" s="7">
        <v>3.5</v>
      </c>
      <c r="M240" s="7">
        <v>98.156999999999996</v>
      </c>
    </row>
    <row r="241" spans="1:13" x14ac:dyDescent="0.35">
      <c r="A241" s="1" t="s">
        <v>32</v>
      </c>
      <c r="B241" s="1" t="s">
        <v>33</v>
      </c>
      <c r="C241" s="7">
        <v>2017</v>
      </c>
      <c r="D241" s="7" t="s">
        <v>46</v>
      </c>
      <c r="E241" s="7" t="s">
        <v>81</v>
      </c>
      <c r="F241" s="7">
        <v>2018</v>
      </c>
      <c r="G241" s="7" t="s">
        <v>78</v>
      </c>
      <c r="H241" s="17">
        <v>260000</v>
      </c>
      <c r="I241" s="7">
        <v>1.758</v>
      </c>
      <c r="J241" s="21">
        <f>6560000-H241</f>
        <v>6300000</v>
      </c>
      <c r="K241" s="21" t="s">
        <v>38</v>
      </c>
      <c r="L241" s="7">
        <v>1.758</v>
      </c>
      <c r="M241" s="7">
        <v>100</v>
      </c>
    </row>
    <row r="242" spans="1:13" x14ac:dyDescent="0.35">
      <c r="A242" s="1" t="s">
        <v>32</v>
      </c>
      <c r="B242" s="1" t="s">
        <v>33</v>
      </c>
      <c r="C242" s="7">
        <v>2017</v>
      </c>
      <c r="D242" s="7" t="s">
        <v>46</v>
      </c>
      <c r="E242" s="7" t="s">
        <v>81</v>
      </c>
      <c r="F242" s="7">
        <v>2019</v>
      </c>
      <c r="G242" s="7" t="s">
        <v>78</v>
      </c>
      <c r="H242" s="17">
        <v>935000</v>
      </c>
      <c r="I242" s="7">
        <v>1.962</v>
      </c>
      <c r="J242" s="21">
        <f>J241-H242</f>
        <v>5365000</v>
      </c>
      <c r="K242" s="21" t="s">
        <v>38</v>
      </c>
      <c r="L242" s="7">
        <v>1.962</v>
      </c>
      <c r="M242" s="7">
        <v>100</v>
      </c>
    </row>
    <row r="243" spans="1:13" x14ac:dyDescent="0.35">
      <c r="A243" s="1" t="s">
        <v>32</v>
      </c>
      <c r="B243" s="1" t="s">
        <v>33</v>
      </c>
      <c r="C243" s="7">
        <v>2017</v>
      </c>
      <c r="D243" s="7" t="s">
        <v>46</v>
      </c>
      <c r="E243" s="7" t="s">
        <v>81</v>
      </c>
      <c r="F243" s="7">
        <v>2020</v>
      </c>
      <c r="G243" s="7" t="s">
        <v>78</v>
      </c>
      <c r="H243" s="17">
        <v>700000</v>
      </c>
      <c r="I243" s="7">
        <v>2.1160000000000001</v>
      </c>
      <c r="J243" s="21">
        <f t="shared" ref="J243:J252" si="13">J242-H243</f>
        <v>4665000</v>
      </c>
      <c r="K243" s="21" t="s">
        <v>38</v>
      </c>
      <c r="L243" s="7">
        <v>2.1160000000000001</v>
      </c>
      <c r="M243" s="7">
        <v>100</v>
      </c>
    </row>
    <row r="244" spans="1:13" x14ac:dyDescent="0.35">
      <c r="A244" s="1" t="s">
        <v>32</v>
      </c>
      <c r="B244" s="1" t="s">
        <v>33</v>
      </c>
      <c r="C244" s="7">
        <v>2017</v>
      </c>
      <c r="D244" s="7" t="s">
        <v>46</v>
      </c>
      <c r="E244" s="7" t="s">
        <v>81</v>
      </c>
      <c r="F244" s="7">
        <v>2021</v>
      </c>
      <c r="G244" s="7" t="s">
        <v>78</v>
      </c>
      <c r="H244" s="17">
        <v>405000</v>
      </c>
      <c r="I244" s="7">
        <v>2.3719999999999999</v>
      </c>
      <c r="J244" s="21">
        <f>J243-H244</f>
        <v>4260000</v>
      </c>
      <c r="K244" s="21" t="s">
        <v>38</v>
      </c>
      <c r="L244" s="7">
        <v>2.3719999999999999</v>
      </c>
      <c r="M244" s="7">
        <v>100</v>
      </c>
    </row>
    <row r="245" spans="1:13" x14ac:dyDescent="0.35">
      <c r="A245" s="1" t="s">
        <v>32</v>
      </c>
      <c r="B245" s="1" t="s">
        <v>33</v>
      </c>
      <c r="C245" s="7">
        <v>2017</v>
      </c>
      <c r="D245" s="7" t="s">
        <v>46</v>
      </c>
      <c r="E245" s="7" t="s">
        <v>81</v>
      </c>
      <c r="F245" s="7">
        <v>2022</v>
      </c>
      <c r="G245" s="7" t="s">
        <v>78</v>
      </c>
      <c r="H245" s="17">
        <v>415000</v>
      </c>
      <c r="I245" s="7">
        <v>2.5219999999999998</v>
      </c>
      <c r="J245" s="21">
        <f t="shared" si="13"/>
        <v>3845000</v>
      </c>
      <c r="K245" s="21" t="s">
        <v>38</v>
      </c>
      <c r="L245" s="7">
        <v>2.5219999999999998</v>
      </c>
      <c r="M245" s="7">
        <v>100</v>
      </c>
    </row>
    <row r="246" spans="1:13" x14ac:dyDescent="0.35">
      <c r="A246" s="1" t="s">
        <v>32</v>
      </c>
      <c r="B246" s="1" t="s">
        <v>33</v>
      </c>
      <c r="C246" s="7">
        <v>2017</v>
      </c>
      <c r="D246" s="7" t="s">
        <v>46</v>
      </c>
      <c r="E246" s="7" t="s">
        <v>81</v>
      </c>
      <c r="F246" s="7">
        <v>2023</v>
      </c>
      <c r="G246" s="7" t="s">
        <v>78</v>
      </c>
      <c r="H246" s="17">
        <v>430000</v>
      </c>
      <c r="I246" s="7">
        <v>2.7629999999999999</v>
      </c>
      <c r="J246" s="21">
        <f t="shared" si="13"/>
        <v>3415000</v>
      </c>
      <c r="K246" s="21" t="s">
        <v>38</v>
      </c>
      <c r="L246" s="7">
        <v>2.7629999999999999</v>
      </c>
      <c r="M246" s="7">
        <v>100</v>
      </c>
    </row>
    <row r="247" spans="1:13" x14ac:dyDescent="0.35">
      <c r="A247" s="1" t="s">
        <v>32</v>
      </c>
      <c r="B247" s="1" t="s">
        <v>33</v>
      </c>
      <c r="C247" s="7">
        <v>2017</v>
      </c>
      <c r="D247" s="7" t="s">
        <v>46</v>
      </c>
      <c r="E247" s="7" t="s">
        <v>81</v>
      </c>
      <c r="F247" s="7">
        <v>2024</v>
      </c>
      <c r="G247" s="7" t="s">
        <v>78</v>
      </c>
      <c r="H247" s="17">
        <v>440000</v>
      </c>
      <c r="I247" s="7">
        <v>2.9129999999999998</v>
      </c>
      <c r="J247" s="21">
        <f t="shared" si="13"/>
        <v>2975000</v>
      </c>
      <c r="K247" s="21" t="s">
        <v>38</v>
      </c>
      <c r="L247" s="7">
        <v>2.9129999999999998</v>
      </c>
      <c r="M247" s="7">
        <v>100</v>
      </c>
    </row>
    <row r="248" spans="1:13" x14ac:dyDescent="0.35">
      <c r="A248" s="1" t="s">
        <v>32</v>
      </c>
      <c r="B248" s="1" t="s">
        <v>33</v>
      </c>
      <c r="C248" s="7">
        <v>2017</v>
      </c>
      <c r="D248" s="7" t="s">
        <v>46</v>
      </c>
      <c r="E248" s="7" t="s">
        <v>81</v>
      </c>
      <c r="F248" s="7">
        <v>2025</v>
      </c>
      <c r="G248" s="7" t="s">
        <v>78</v>
      </c>
      <c r="H248" s="17">
        <v>580000</v>
      </c>
      <c r="I248" s="7">
        <v>2.9849999999999999</v>
      </c>
      <c r="J248" s="21">
        <f t="shared" si="13"/>
        <v>2395000</v>
      </c>
      <c r="K248" s="21" t="s">
        <v>38</v>
      </c>
      <c r="L248" s="7">
        <v>2.9849999999999999</v>
      </c>
      <c r="M248" s="7">
        <v>100</v>
      </c>
    </row>
    <row r="249" spans="1:13" x14ac:dyDescent="0.35">
      <c r="A249" s="1" t="s">
        <v>32</v>
      </c>
      <c r="B249" s="1" t="s">
        <v>33</v>
      </c>
      <c r="C249" s="7">
        <v>2017</v>
      </c>
      <c r="D249" s="7" t="s">
        <v>46</v>
      </c>
      <c r="E249" s="7" t="s">
        <v>81</v>
      </c>
      <c r="F249" s="7">
        <v>2026</v>
      </c>
      <c r="G249" s="7" t="s">
        <v>78</v>
      </c>
      <c r="H249" s="17">
        <v>630000</v>
      </c>
      <c r="I249" s="7">
        <v>3.1349999999999998</v>
      </c>
      <c r="J249" s="21">
        <f t="shared" si="13"/>
        <v>1765000</v>
      </c>
      <c r="K249" s="21" t="s">
        <v>38</v>
      </c>
      <c r="L249" s="7">
        <v>3.1349999999999998</v>
      </c>
      <c r="M249" s="7">
        <v>100</v>
      </c>
    </row>
    <row r="250" spans="1:13" x14ac:dyDescent="0.35">
      <c r="A250" s="1" t="s">
        <v>32</v>
      </c>
      <c r="B250" s="1" t="s">
        <v>33</v>
      </c>
      <c r="C250" s="7">
        <v>2017</v>
      </c>
      <c r="D250" s="7" t="s">
        <v>46</v>
      </c>
      <c r="E250" s="7" t="s">
        <v>81</v>
      </c>
      <c r="F250" s="7">
        <v>2027</v>
      </c>
      <c r="G250" s="7" t="s">
        <v>78</v>
      </c>
      <c r="H250" s="17">
        <v>650000</v>
      </c>
      <c r="I250" s="7">
        <v>3.2850000000000001</v>
      </c>
      <c r="J250" s="21">
        <f t="shared" si="13"/>
        <v>1115000</v>
      </c>
      <c r="K250" s="21" t="s">
        <v>38</v>
      </c>
      <c r="L250" s="7">
        <v>3.2850000000000001</v>
      </c>
      <c r="M250" s="7">
        <v>100</v>
      </c>
    </row>
    <row r="251" spans="1:13" x14ac:dyDescent="0.35">
      <c r="A251" s="1" t="s">
        <v>32</v>
      </c>
      <c r="B251" s="1" t="s">
        <v>33</v>
      </c>
      <c r="C251" s="7">
        <v>2017</v>
      </c>
      <c r="D251" s="7" t="s">
        <v>46</v>
      </c>
      <c r="E251" s="7" t="s">
        <v>81</v>
      </c>
      <c r="F251" s="7">
        <v>2028</v>
      </c>
      <c r="G251" s="7" t="s">
        <v>78</v>
      </c>
      <c r="H251" s="17">
        <v>675000</v>
      </c>
      <c r="I251" s="7">
        <v>3.4350000000000001</v>
      </c>
      <c r="J251" s="21">
        <f t="shared" si="13"/>
        <v>440000</v>
      </c>
      <c r="K251" s="21" t="s">
        <v>38</v>
      </c>
      <c r="L251" s="7">
        <v>3.4350000000000001</v>
      </c>
      <c r="M251" s="7">
        <v>100</v>
      </c>
    </row>
    <row r="252" spans="1:13" x14ac:dyDescent="0.35">
      <c r="A252" s="1" t="s">
        <v>32</v>
      </c>
      <c r="B252" s="1" t="s">
        <v>33</v>
      </c>
      <c r="C252" s="7">
        <v>2017</v>
      </c>
      <c r="D252" s="7" t="s">
        <v>46</v>
      </c>
      <c r="E252" s="7" t="s">
        <v>81</v>
      </c>
      <c r="F252" s="7">
        <v>2029</v>
      </c>
      <c r="G252" s="7" t="s">
        <v>78</v>
      </c>
      <c r="H252" s="17">
        <v>440000</v>
      </c>
      <c r="I252" s="7">
        <v>3.585</v>
      </c>
      <c r="J252" s="21">
        <f t="shared" si="13"/>
        <v>0</v>
      </c>
      <c r="K252" s="21" t="s">
        <v>38</v>
      </c>
      <c r="L252" s="7">
        <v>3.585</v>
      </c>
      <c r="M252" s="7">
        <v>100</v>
      </c>
    </row>
    <row r="253" spans="1:13" x14ac:dyDescent="0.35">
      <c r="A253" s="1" t="s">
        <v>32</v>
      </c>
      <c r="B253" s="1" t="s">
        <v>33</v>
      </c>
      <c r="C253" s="7">
        <v>2019</v>
      </c>
      <c r="D253" s="7" t="s">
        <v>39</v>
      </c>
      <c r="E253" s="7" t="s">
        <v>81</v>
      </c>
      <c r="F253" s="7">
        <v>2019</v>
      </c>
      <c r="G253" s="7" t="s">
        <v>78</v>
      </c>
      <c r="H253" s="17">
        <v>0</v>
      </c>
      <c r="I253" s="17" t="s">
        <v>38</v>
      </c>
      <c r="J253" s="21">
        <f>7625000-H253</f>
        <v>7625000</v>
      </c>
      <c r="K253" s="17" t="s">
        <v>38</v>
      </c>
      <c r="L253" s="17" t="s">
        <v>38</v>
      </c>
      <c r="M253" s="17" t="s">
        <v>38</v>
      </c>
    </row>
    <row r="254" spans="1:13" x14ac:dyDescent="0.35">
      <c r="A254" s="1" t="s">
        <v>32</v>
      </c>
      <c r="B254" s="1" t="s">
        <v>33</v>
      </c>
      <c r="C254" s="7">
        <v>2019</v>
      </c>
      <c r="D254" s="7" t="s">
        <v>39</v>
      </c>
      <c r="E254" s="7" t="s">
        <v>81</v>
      </c>
      <c r="F254" s="7">
        <v>2020</v>
      </c>
      <c r="G254" s="7" t="s">
        <v>78</v>
      </c>
      <c r="H254" s="17">
        <v>0</v>
      </c>
      <c r="I254" s="17" t="s">
        <v>38</v>
      </c>
      <c r="J254" s="21">
        <f>J253-H254</f>
        <v>7625000</v>
      </c>
      <c r="K254" s="17" t="s">
        <v>38</v>
      </c>
      <c r="L254" s="17" t="s">
        <v>38</v>
      </c>
      <c r="M254" s="17" t="s">
        <v>38</v>
      </c>
    </row>
    <row r="255" spans="1:13" x14ac:dyDescent="0.35">
      <c r="A255" s="1" t="s">
        <v>32</v>
      </c>
      <c r="B255" s="1" t="s">
        <v>33</v>
      </c>
      <c r="C255" s="7">
        <v>2019</v>
      </c>
      <c r="D255" s="7" t="s">
        <v>39</v>
      </c>
      <c r="E255" s="7" t="s">
        <v>81</v>
      </c>
      <c r="F255" s="7">
        <v>2021</v>
      </c>
      <c r="G255" s="7" t="s">
        <v>78</v>
      </c>
      <c r="H255" s="17">
        <v>0</v>
      </c>
      <c r="I255" s="17" t="s">
        <v>38</v>
      </c>
      <c r="J255" s="21">
        <f t="shared" ref="J255:J272" si="14">J254-H255</f>
        <v>7625000</v>
      </c>
      <c r="K255" s="17" t="s">
        <v>38</v>
      </c>
      <c r="L255" s="17" t="s">
        <v>38</v>
      </c>
      <c r="M255" s="17" t="s">
        <v>38</v>
      </c>
    </row>
    <row r="256" spans="1:13" x14ac:dyDescent="0.35">
      <c r="A256" s="1" t="s">
        <v>32</v>
      </c>
      <c r="B256" s="1" t="s">
        <v>33</v>
      </c>
      <c r="C256" s="7">
        <v>2019</v>
      </c>
      <c r="D256" s="7" t="s">
        <v>39</v>
      </c>
      <c r="E256" s="7" t="s">
        <v>81</v>
      </c>
      <c r="F256" s="7">
        <v>2022</v>
      </c>
      <c r="G256" s="7" t="s">
        <v>78</v>
      </c>
      <c r="H256" s="17">
        <v>0</v>
      </c>
      <c r="I256" s="17" t="s">
        <v>38</v>
      </c>
      <c r="J256" s="21">
        <f t="shared" si="14"/>
        <v>7625000</v>
      </c>
      <c r="K256" s="17" t="s">
        <v>38</v>
      </c>
      <c r="L256" s="17" t="s">
        <v>38</v>
      </c>
      <c r="M256" s="17" t="s">
        <v>38</v>
      </c>
    </row>
    <row r="257" spans="1:13" x14ac:dyDescent="0.35">
      <c r="A257" s="1" t="s">
        <v>32</v>
      </c>
      <c r="B257" s="1" t="s">
        <v>33</v>
      </c>
      <c r="C257" s="7">
        <v>2019</v>
      </c>
      <c r="D257" s="7" t="s">
        <v>39</v>
      </c>
      <c r="E257" s="7" t="s">
        <v>81</v>
      </c>
      <c r="F257" s="7">
        <v>2023</v>
      </c>
      <c r="G257" s="7" t="s">
        <v>78</v>
      </c>
      <c r="H257" s="17">
        <v>0</v>
      </c>
      <c r="I257" s="17" t="s">
        <v>38</v>
      </c>
      <c r="J257" s="21">
        <f t="shared" si="14"/>
        <v>7625000</v>
      </c>
      <c r="K257" s="17" t="s">
        <v>38</v>
      </c>
      <c r="L257" s="17" t="s">
        <v>38</v>
      </c>
      <c r="M257" s="17" t="s">
        <v>38</v>
      </c>
    </row>
    <row r="258" spans="1:13" x14ac:dyDescent="0.35">
      <c r="A258" s="1" t="s">
        <v>32</v>
      </c>
      <c r="B258" s="1" t="s">
        <v>33</v>
      </c>
      <c r="C258" s="7">
        <v>2019</v>
      </c>
      <c r="D258" s="7" t="s">
        <v>39</v>
      </c>
      <c r="E258" s="7" t="s">
        <v>81</v>
      </c>
      <c r="F258" s="7">
        <v>2024</v>
      </c>
      <c r="G258" s="7" t="s">
        <v>78</v>
      </c>
      <c r="H258" s="17">
        <v>0</v>
      </c>
      <c r="I258" s="17" t="s">
        <v>38</v>
      </c>
      <c r="J258" s="21">
        <f t="shared" si="14"/>
        <v>7625000</v>
      </c>
      <c r="K258" s="17" t="s">
        <v>38</v>
      </c>
      <c r="L258" s="17" t="s">
        <v>38</v>
      </c>
      <c r="M258" s="17" t="s">
        <v>38</v>
      </c>
    </row>
    <row r="259" spans="1:13" x14ac:dyDescent="0.35">
      <c r="A259" s="1" t="s">
        <v>32</v>
      </c>
      <c r="B259" s="1" t="s">
        <v>33</v>
      </c>
      <c r="C259" s="7">
        <v>2019</v>
      </c>
      <c r="D259" s="7" t="s">
        <v>39</v>
      </c>
      <c r="E259" s="7" t="s">
        <v>81</v>
      </c>
      <c r="F259" s="7">
        <v>2025</v>
      </c>
      <c r="G259" s="7" t="s">
        <v>78</v>
      </c>
      <c r="H259" s="17">
        <v>80000</v>
      </c>
      <c r="I259" s="7">
        <v>2</v>
      </c>
      <c r="J259" s="21">
        <f>J258-H259</f>
        <v>7545000</v>
      </c>
      <c r="K259" s="17" t="s">
        <v>38</v>
      </c>
      <c r="L259" s="7">
        <v>2.15</v>
      </c>
      <c r="M259" s="7">
        <v>99.16</v>
      </c>
    </row>
    <row r="260" spans="1:13" x14ac:dyDescent="0.35">
      <c r="A260" s="1" t="s">
        <v>32</v>
      </c>
      <c r="B260" s="1" t="s">
        <v>33</v>
      </c>
      <c r="C260" s="7">
        <v>2019</v>
      </c>
      <c r="D260" s="7" t="s">
        <v>39</v>
      </c>
      <c r="E260" s="7" t="s">
        <v>81</v>
      </c>
      <c r="F260" s="7">
        <v>2026</v>
      </c>
      <c r="G260" s="7" t="s">
        <v>78</v>
      </c>
      <c r="H260" s="17">
        <v>85000</v>
      </c>
      <c r="I260" s="7">
        <v>2.125</v>
      </c>
      <c r="J260" s="21">
        <f t="shared" si="14"/>
        <v>7460000</v>
      </c>
      <c r="K260" s="17" t="s">
        <v>38</v>
      </c>
      <c r="L260" s="7">
        <v>2.2999999999999998</v>
      </c>
      <c r="M260" s="7">
        <v>98.873999999999995</v>
      </c>
    </row>
    <row r="261" spans="1:13" x14ac:dyDescent="0.35">
      <c r="A261" s="1" t="s">
        <v>32</v>
      </c>
      <c r="B261" s="1" t="s">
        <v>33</v>
      </c>
      <c r="C261" s="7">
        <v>2019</v>
      </c>
      <c r="D261" s="7" t="s">
        <v>39</v>
      </c>
      <c r="E261" s="7" t="s">
        <v>81</v>
      </c>
      <c r="F261" s="7">
        <v>2027</v>
      </c>
      <c r="G261" s="7" t="s">
        <v>78</v>
      </c>
      <c r="H261" s="17">
        <v>85000</v>
      </c>
      <c r="I261" s="7">
        <v>2.5</v>
      </c>
      <c r="J261" s="21">
        <f t="shared" si="14"/>
        <v>7375000</v>
      </c>
      <c r="K261" s="17" t="s">
        <v>38</v>
      </c>
      <c r="L261" s="7">
        <v>2.4</v>
      </c>
      <c r="M261" s="7">
        <v>98.914000000000001</v>
      </c>
    </row>
    <row r="262" spans="1:13" x14ac:dyDescent="0.35">
      <c r="A262" s="1" t="s">
        <v>32</v>
      </c>
      <c r="B262" s="1" t="s">
        <v>33</v>
      </c>
      <c r="C262" s="7">
        <v>2019</v>
      </c>
      <c r="D262" s="7" t="s">
        <v>39</v>
      </c>
      <c r="E262" s="7" t="s">
        <v>81</v>
      </c>
      <c r="F262" s="7">
        <v>2028</v>
      </c>
      <c r="G262" s="7" t="s">
        <v>78</v>
      </c>
      <c r="H262" s="17">
        <v>90000</v>
      </c>
      <c r="I262" s="7">
        <v>2.375</v>
      </c>
      <c r="J262" s="21">
        <f t="shared" si="14"/>
        <v>7285000</v>
      </c>
      <c r="K262" s="17" t="s">
        <v>38</v>
      </c>
      <c r="L262" s="7">
        <v>2.5499999999999998</v>
      </c>
      <c r="M262" s="7">
        <v>98.6</v>
      </c>
    </row>
    <row r="263" spans="1:13" x14ac:dyDescent="0.35">
      <c r="A263" s="1" t="s">
        <v>32</v>
      </c>
      <c r="B263" s="1" t="s">
        <v>33</v>
      </c>
      <c r="C263" s="7">
        <v>2019</v>
      </c>
      <c r="D263" s="7" t="s">
        <v>39</v>
      </c>
      <c r="E263" s="7" t="s">
        <v>81</v>
      </c>
      <c r="F263" s="7">
        <v>2029</v>
      </c>
      <c r="G263" s="7" t="s">
        <v>78</v>
      </c>
      <c r="H263" s="17">
        <v>90000</v>
      </c>
      <c r="I263" s="7">
        <v>2.5</v>
      </c>
      <c r="J263" s="21">
        <f t="shared" si="14"/>
        <v>7195000</v>
      </c>
      <c r="K263" s="17" t="s">
        <v>38</v>
      </c>
      <c r="L263" s="7">
        <v>2.65</v>
      </c>
      <c r="M263" s="7">
        <v>98.69</v>
      </c>
    </row>
    <row r="264" spans="1:13" x14ac:dyDescent="0.35">
      <c r="A264" s="1" t="s">
        <v>32</v>
      </c>
      <c r="B264" s="1" t="s">
        <v>33</v>
      </c>
      <c r="C264" s="7">
        <v>2019</v>
      </c>
      <c r="D264" s="7" t="s">
        <v>39</v>
      </c>
      <c r="E264" s="7" t="s">
        <v>80</v>
      </c>
      <c r="F264" s="7">
        <v>2030</v>
      </c>
      <c r="G264" s="7" t="s">
        <v>78</v>
      </c>
      <c r="H264" s="17">
        <v>710000</v>
      </c>
      <c r="I264" s="7">
        <v>2.75</v>
      </c>
      <c r="J264" s="21">
        <f t="shared" si="14"/>
        <v>6485000</v>
      </c>
      <c r="K264" s="17" t="s">
        <v>38</v>
      </c>
      <c r="L264" s="7">
        <v>2.93</v>
      </c>
      <c r="M264" s="7">
        <v>98.064999999999998</v>
      </c>
    </row>
    <row r="265" spans="1:13" x14ac:dyDescent="0.35">
      <c r="A265" s="1" t="s">
        <v>32</v>
      </c>
      <c r="B265" s="1" t="s">
        <v>33</v>
      </c>
      <c r="C265" s="7">
        <v>2019</v>
      </c>
      <c r="D265" s="7" t="s">
        <v>39</v>
      </c>
      <c r="E265" s="7" t="s">
        <v>80</v>
      </c>
      <c r="F265" s="7">
        <v>2031</v>
      </c>
      <c r="G265" s="7" t="s">
        <v>78</v>
      </c>
      <c r="H265" s="17">
        <v>730000</v>
      </c>
      <c r="I265" s="7">
        <v>2.75</v>
      </c>
      <c r="J265" s="21">
        <f t="shared" ref="J265" si="15">J264-H265</f>
        <v>5755000</v>
      </c>
      <c r="K265" s="17" t="s">
        <v>38</v>
      </c>
      <c r="L265" s="7">
        <v>2.93</v>
      </c>
      <c r="M265" s="7">
        <v>98.064999999999998</v>
      </c>
    </row>
    <row r="266" spans="1:13" x14ac:dyDescent="0.35">
      <c r="A266" s="1" t="s">
        <v>32</v>
      </c>
      <c r="B266" s="1" t="s">
        <v>33</v>
      </c>
      <c r="C266" s="7">
        <v>2019</v>
      </c>
      <c r="D266" s="7" t="s">
        <v>39</v>
      </c>
      <c r="E266" s="7" t="s">
        <v>80</v>
      </c>
      <c r="F266" s="7">
        <v>2032</v>
      </c>
      <c r="G266" s="7" t="s">
        <v>78</v>
      </c>
      <c r="H266" s="17">
        <v>750000</v>
      </c>
      <c r="I266" s="7">
        <v>2.75</v>
      </c>
      <c r="J266" s="21">
        <f>J265-H266</f>
        <v>5005000</v>
      </c>
      <c r="K266" s="17" t="s">
        <v>38</v>
      </c>
      <c r="L266" s="7">
        <v>2.93</v>
      </c>
      <c r="M266" s="7">
        <v>98.064999999999998</v>
      </c>
    </row>
    <row r="267" spans="1:13" x14ac:dyDescent="0.35">
      <c r="A267" s="1" t="s">
        <v>32</v>
      </c>
      <c r="B267" s="1" t="s">
        <v>33</v>
      </c>
      <c r="C267" s="7">
        <v>2019</v>
      </c>
      <c r="D267" s="7" t="s">
        <v>39</v>
      </c>
      <c r="E267" s="7" t="s">
        <v>80</v>
      </c>
      <c r="F267" s="7">
        <v>2033</v>
      </c>
      <c r="G267" s="7" t="s">
        <v>78</v>
      </c>
      <c r="H267" s="17">
        <v>775000</v>
      </c>
      <c r="I267" s="7">
        <v>3</v>
      </c>
      <c r="J267" s="21">
        <f t="shared" si="14"/>
        <v>4230000</v>
      </c>
      <c r="K267" s="17" t="s">
        <v>38</v>
      </c>
      <c r="L267" s="7">
        <v>3.06</v>
      </c>
      <c r="M267" s="7">
        <v>99.245000000000005</v>
      </c>
    </row>
    <row r="268" spans="1:13" x14ac:dyDescent="0.35">
      <c r="A268" s="1" t="s">
        <v>32</v>
      </c>
      <c r="B268" s="1" t="s">
        <v>33</v>
      </c>
      <c r="C268" s="7">
        <v>2019</v>
      </c>
      <c r="D268" s="7" t="s">
        <v>39</v>
      </c>
      <c r="E268" s="7" t="s">
        <v>80</v>
      </c>
      <c r="F268" s="7">
        <v>2034</v>
      </c>
      <c r="G268" s="7" t="s">
        <v>78</v>
      </c>
      <c r="H268" s="17">
        <v>795000</v>
      </c>
      <c r="I268" s="7">
        <v>3</v>
      </c>
      <c r="J268" s="21">
        <f t="shared" si="14"/>
        <v>3435000</v>
      </c>
      <c r="K268" s="17" t="s">
        <v>38</v>
      </c>
      <c r="L268" s="7">
        <v>3.06</v>
      </c>
      <c r="M268" s="7">
        <v>99.245000000000005</v>
      </c>
    </row>
    <row r="269" spans="1:13" x14ac:dyDescent="0.35">
      <c r="A269" s="1" t="s">
        <v>32</v>
      </c>
      <c r="B269" s="1" t="s">
        <v>33</v>
      </c>
      <c r="C269" s="7">
        <v>2019</v>
      </c>
      <c r="D269" s="7" t="s">
        <v>39</v>
      </c>
      <c r="E269" s="7" t="s">
        <v>80</v>
      </c>
      <c r="F269" s="7">
        <v>2035</v>
      </c>
      <c r="G269" s="7" t="s">
        <v>78</v>
      </c>
      <c r="H269" s="17">
        <v>825000</v>
      </c>
      <c r="I269" s="7">
        <v>3</v>
      </c>
      <c r="J269" s="21">
        <f t="shared" si="14"/>
        <v>2610000</v>
      </c>
      <c r="K269" s="17" t="s">
        <v>38</v>
      </c>
      <c r="L269" s="7">
        <v>3.06</v>
      </c>
      <c r="M269" s="7">
        <v>99.245000000000005</v>
      </c>
    </row>
    <row r="270" spans="1:13" x14ac:dyDescent="0.35">
      <c r="A270" s="1" t="s">
        <v>32</v>
      </c>
      <c r="B270" s="1" t="s">
        <v>33</v>
      </c>
      <c r="C270" s="7">
        <v>2019</v>
      </c>
      <c r="D270" s="7" t="s">
        <v>39</v>
      </c>
      <c r="E270" s="7" t="s">
        <v>80</v>
      </c>
      <c r="F270" s="7">
        <v>2036</v>
      </c>
      <c r="G270" s="7" t="s">
        <v>78</v>
      </c>
      <c r="H270" s="17">
        <v>845000</v>
      </c>
      <c r="I270" s="7">
        <v>3</v>
      </c>
      <c r="J270" s="21">
        <f t="shared" si="14"/>
        <v>1765000</v>
      </c>
      <c r="K270" s="17" t="s">
        <v>38</v>
      </c>
      <c r="L270" s="7">
        <v>3.09</v>
      </c>
      <c r="M270" s="7">
        <v>98.712999999999994</v>
      </c>
    </row>
    <row r="271" spans="1:13" x14ac:dyDescent="0.35">
      <c r="A271" s="1" t="s">
        <v>32</v>
      </c>
      <c r="B271" s="1" t="s">
        <v>33</v>
      </c>
      <c r="C271" s="7">
        <v>2019</v>
      </c>
      <c r="D271" s="7" t="s">
        <v>39</v>
      </c>
      <c r="E271" s="7" t="s">
        <v>80</v>
      </c>
      <c r="F271" s="7">
        <v>2037</v>
      </c>
      <c r="G271" s="7" t="s">
        <v>78</v>
      </c>
      <c r="H271" s="17">
        <v>870000</v>
      </c>
      <c r="I271" s="7">
        <v>3</v>
      </c>
      <c r="J271" s="21">
        <f t="shared" si="14"/>
        <v>895000</v>
      </c>
      <c r="K271" s="17" t="s">
        <v>38</v>
      </c>
      <c r="L271" s="7">
        <v>3.09</v>
      </c>
      <c r="M271" s="7">
        <v>98.712999999999994</v>
      </c>
    </row>
    <row r="272" spans="1:13" x14ac:dyDescent="0.35">
      <c r="A272" s="1" t="s">
        <v>32</v>
      </c>
      <c r="B272" s="1" t="s">
        <v>33</v>
      </c>
      <c r="C272" s="7">
        <v>2019</v>
      </c>
      <c r="D272" s="7" t="s">
        <v>39</v>
      </c>
      <c r="E272" s="7" t="s">
        <v>80</v>
      </c>
      <c r="F272" s="7">
        <v>2038</v>
      </c>
      <c r="G272" s="7" t="s">
        <v>78</v>
      </c>
      <c r="H272" s="17">
        <v>895000</v>
      </c>
      <c r="I272" s="7">
        <v>3</v>
      </c>
      <c r="J272" s="21">
        <f t="shared" si="14"/>
        <v>0</v>
      </c>
      <c r="K272" s="17" t="s">
        <v>38</v>
      </c>
      <c r="L272" s="7">
        <v>3.09</v>
      </c>
      <c r="M272" s="7">
        <v>98.712999999999994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57"/>
  <sheetViews>
    <sheetView topLeftCell="B1" workbookViewId="0">
      <pane ySplit="1" topLeftCell="A42" activePane="bottomLeft" state="frozen"/>
      <selection pane="bottomLeft" activeCell="D47" sqref="D47:L49"/>
    </sheetView>
  </sheetViews>
  <sheetFormatPr defaultColWidth="8.81640625" defaultRowHeight="14.5" x14ac:dyDescent="0.35"/>
  <cols>
    <col min="1" max="1" width="10.1796875" style="1" bestFit="1" customWidth="1"/>
    <col min="2" max="2" width="30.54296875" style="1" bestFit="1" customWidth="1"/>
    <col min="3" max="3" width="8.81640625" style="7"/>
    <col min="4" max="4" width="55" style="24" customWidth="1"/>
    <col min="5" max="5" width="11.26953125" style="24" bestFit="1" customWidth="1"/>
    <col min="6" max="6" width="6" style="7" bestFit="1" customWidth="1"/>
    <col min="7" max="7" width="14" style="15" customWidth="1"/>
    <col min="8" max="8" width="10.1796875" style="1" customWidth="1"/>
    <col min="9" max="9" width="8.81640625" style="1"/>
    <col min="10" max="10" width="8.81640625" style="27"/>
    <col min="11" max="11" width="12.54296875" style="15" bestFit="1" customWidth="1"/>
    <col min="12" max="16384" width="8.81640625" style="1"/>
  </cols>
  <sheetData>
    <row r="1" spans="1:13" s="23" customFormat="1" x14ac:dyDescent="0.35">
      <c r="A1" s="5" t="s">
        <v>1</v>
      </c>
      <c r="B1" s="5" t="s">
        <v>14</v>
      </c>
      <c r="C1" s="5" t="s">
        <v>15</v>
      </c>
      <c r="D1" s="5" t="s">
        <v>82</v>
      </c>
      <c r="E1" s="5" t="s">
        <v>16</v>
      </c>
      <c r="F1" s="5" t="s">
        <v>83</v>
      </c>
      <c r="G1" s="16" t="s">
        <v>84</v>
      </c>
      <c r="H1" s="6" t="s">
        <v>21</v>
      </c>
      <c r="I1" s="6" t="s">
        <v>22</v>
      </c>
      <c r="J1" s="26" t="s">
        <v>85</v>
      </c>
      <c r="K1" s="14" t="s">
        <v>86</v>
      </c>
      <c r="L1" s="6" t="s">
        <v>87</v>
      </c>
      <c r="M1" s="6" t="s">
        <v>31</v>
      </c>
    </row>
    <row r="2" spans="1:13" x14ac:dyDescent="0.35">
      <c r="A2" s="1" t="s">
        <v>32</v>
      </c>
      <c r="B2" s="1" t="s">
        <v>33</v>
      </c>
      <c r="C2" s="7">
        <v>1992</v>
      </c>
      <c r="D2" s="24" t="s">
        <v>88</v>
      </c>
      <c r="E2" s="24" t="s">
        <v>35</v>
      </c>
      <c r="F2" s="7" t="s">
        <v>89</v>
      </c>
      <c r="G2" s="17">
        <v>11750000</v>
      </c>
      <c r="H2" s="1">
        <v>1964</v>
      </c>
      <c r="I2" s="1">
        <v>2004</v>
      </c>
      <c r="J2" s="27">
        <v>3.9</v>
      </c>
      <c r="K2" s="15">
        <v>5480000</v>
      </c>
      <c r="L2" s="1" t="s">
        <v>90</v>
      </c>
    </row>
    <row r="3" spans="1:13" x14ac:dyDescent="0.35">
      <c r="A3" s="1" t="s">
        <v>32</v>
      </c>
      <c r="B3" s="1" t="s">
        <v>33</v>
      </c>
      <c r="C3" s="7">
        <v>1992</v>
      </c>
      <c r="D3" s="24" t="s">
        <v>91</v>
      </c>
      <c r="E3" s="24" t="s">
        <v>35</v>
      </c>
      <c r="F3" s="7" t="s">
        <v>89</v>
      </c>
      <c r="G3" s="15">
        <v>9585000</v>
      </c>
      <c r="H3" s="1">
        <v>1988</v>
      </c>
      <c r="I3" s="1">
        <v>2012</v>
      </c>
      <c r="J3" s="27">
        <f>AVERAGE(6.75, 8.8, 8.75)</f>
        <v>8.1</v>
      </c>
      <c r="K3" s="15">
        <v>8760000</v>
      </c>
      <c r="L3" s="1" t="s">
        <v>92</v>
      </c>
    </row>
    <row r="4" spans="1:13" x14ac:dyDescent="0.35">
      <c r="A4" s="1" t="s">
        <v>32</v>
      </c>
      <c r="B4" s="1" t="s">
        <v>33</v>
      </c>
      <c r="C4" s="7">
        <v>1992</v>
      </c>
      <c r="D4" s="24" t="s">
        <v>93</v>
      </c>
      <c r="E4" s="24" t="s">
        <v>35</v>
      </c>
      <c r="F4" s="7" t="s">
        <v>94</v>
      </c>
      <c r="G4" s="15">
        <v>3850000</v>
      </c>
      <c r="H4" s="1">
        <v>1989</v>
      </c>
      <c r="I4" s="1">
        <v>2005</v>
      </c>
      <c r="J4" s="27">
        <v>9.3620999999999999</v>
      </c>
      <c r="K4" s="15">
        <v>1500002</v>
      </c>
      <c r="L4" s="1" t="s">
        <v>95</v>
      </c>
    </row>
    <row r="5" spans="1:13" x14ac:dyDescent="0.35">
      <c r="A5" s="1" t="s">
        <v>32</v>
      </c>
      <c r="B5" s="1" t="s">
        <v>33</v>
      </c>
      <c r="C5" s="7">
        <v>1992</v>
      </c>
      <c r="D5" s="24" t="s">
        <v>93</v>
      </c>
      <c r="E5" s="24" t="s">
        <v>35</v>
      </c>
      <c r="F5" s="7" t="s">
        <v>94</v>
      </c>
      <c r="G5" s="15">
        <v>1150000</v>
      </c>
      <c r="H5" s="1">
        <v>1989</v>
      </c>
      <c r="I5" s="1">
        <v>2005</v>
      </c>
      <c r="J5" s="27">
        <v>8.0615000000000006</v>
      </c>
      <c r="K5" s="15">
        <v>1012478</v>
      </c>
      <c r="L5" s="1" t="s">
        <v>96</v>
      </c>
    </row>
    <row r="6" spans="1:13" x14ac:dyDescent="0.35">
      <c r="A6" s="1" t="s">
        <v>32</v>
      </c>
      <c r="B6" s="1" t="s">
        <v>33</v>
      </c>
      <c r="C6" s="7">
        <v>1992</v>
      </c>
      <c r="D6" s="24" t="s">
        <v>97</v>
      </c>
      <c r="E6" s="24" t="s">
        <v>35</v>
      </c>
      <c r="F6" s="7" t="s">
        <v>94</v>
      </c>
      <c r="G6" s="15">
        <v>4477900</v>
      </c>
      <c r="H6" s="1">
        <v>1990</v>
      </c>
      <c r="I6" s="1">
        <v>2010</v>
      </c>
      <c r="J6" s="27">
        <v>1</v>
      </c>
      <c r="K6" s="15">
        <v>2688087</v>
      </c>
      <c r="L6" s="1" t="s">
        <v>98</v>
      </c>
    </row>
    <row r="7" spans="1:13" x14ac:dyDescent="0.35">
      <c r="A7" s="1" t="s">
        <v>32</v>
      </c>
      <c r="B7" s="1" t="s">
        <v>33</v>
      </c>
      <c r="C7" s="7">
        <v>1992</v>
      </c>
      <c r="D7" s="24" t="s">
        <v>99</v>
      </c>
      <c r="E7" s="24" t="s">
        <v>35</v>
      </c>
      <c r="F7" s="7" t="s">
        <v>100</v>
      </c>
      <c r="G7" s="15">
        <v>250000</v>
      </c>
      <c r="H7" s="1">
        <v>1990</v>
      </c>
      <c r="I7" s="1">
        <v>1990</v>
      </c>
      <c r="J7" s="27">
        <v>0</v>
      </c>
      <c r="K7" s="15">
        <v>0</v>
      </c>
    </row>
    <row r="8" spans="1:13" x14ac:dyDescent="0.35">
      <c r="A8" s="1" t="s">
        <v>32</v>
      </c>
      <c r="B8" s="1" t="s">
        <v>33</v>
      </c>
      <c r="C8" s="7">
        <v>1992</v>
      </c>
      <c r="D8" s="24" t="s">
        <v>101</v>
      </c>
      <c r="E8" s="24" t="s">
        <v>35</v>
      </c>
      <c r="F8" s="7" t="s">
        <v>94</v>
      </c>
      <c r="G8" s="15">
        <v>8110000</v>
      </c>
      <c r="H8" s="1">
        <v>1991</v>
      </c>
      <c r="I8" s="1">
        <v>2011</v>
      </c>
      <c r="J8" s="27">
        <f>AVERAGE(1,1,1,1,1,1.718,1.718,1.718,1.718,1.718,1.718,1.718,1.718,1.718,1.718,1.718,1.718,1.718,1.718,1.718)</f>
        <v>1.5385</v>
      </c>
      <c r="K8" s="15">
        <v>1795210</v>
      </c>
      <c r="L8" s="1" t="s">
        <v>102</v>
      </c>
    </row>
    <row r="9" spans="1:13" x14ac:dyDescent="0.35">
      <c r="A9" s="1" t="s">
        <v>32</v>
      </c>
      <c r="B9" s="1" t="s">
        <v>33</v>
      </c>
      <c r="C9" s="7">
        <v>1998</v>
      </c>
      <c r="D9" s="24" t="s">
        <v>103</v>
      </c>
      <c r="E9" s="24" t="s">
        <v>35</v>
      </c>
      <c r="F9" s="7" t="s">
        <v>89</v>
      </c>
      <c r="G9" s="15">
        <v>18160000</v>
      </c>
      <c r="H9" s="1">
        <v>1992</v>
      </c>
      <c r="I9" s="1">
        <v>2012</v>
      </c>
      <c r="J9" s="27">
        <v>5.16</v>
      </c>
      <c r="K9" s="15">
        <v>13070000</v>
      </c>
      <c r="L9" s="1" t="s">
        <v>104</v>
      </c>
    </row>
    <row r="10" spans="1:13" x14ac:dyDescent="0.35">
      <c r="A10" s="1" t="s">
        <v>32</v>
      </c>
      <c r="B10" s="1" t="s">
        <v>33</v>
      </c>
      <c r="C10" s="7">
        <v>1998</v>
      </c>
      <c r="D10" s="24" t="s">
        <v>97</v>
      </c>
      <c r="E10" s="24" t="s">
        <v>35</v>
      </c>
      <c r="F10" s="7" t="s">
        <v>94</v>
      </c>
      <c r="G10" s="15">
        <v>4477900</v>
      </c>
      <c r="H10" s="1">
        <v>1990</v>
      </c>
      <c r="I10" s="1">
        <v>2010</v>
      </c>
      <c r="J10" s="27">
        <v>1</v>
      </c>
      <c r="K10" s="15">
        <v>2770941</v>
      </c>
      <c r="L10" s="1" t="s">
        <v>98</v>
      </c>
      <c r="M10" s="1" t="s">
        <v>105</v>
      </c>
    </row>
    <row r="11" spans="1:13" x14ac:dyDescent="0.35">
      <c r="A11" s="1" t="s">
        <v>32</v>
      </c>
      <c r="B11" s="1" t="s">
        <v>33</v>
      </c>
      <c r="C11" s="7">
        <v>1998</v>
      </c>
      <c r="D11" s="24" t="s">
        <v>101</v>
      </c>
      <c r="E11" s="24" t="s">
        <v>35</v>
      </c>
      <c r="F11" s="7" t="s">
        <v>94</v>
      </c>
      <c r="G11" s="15">
        <v>8236790</v>
      </c>
      <c r="H11" s="1">
        <v>1991</v>
      </c>
      <c r="I11" s="1">
        <v>2011</v>
      </c>
      <c r="J11" s="27">
        <v>1</v>
      </c>
      <c r="K11" s="15">
        <v>5904639</v>
      </c>
      <c r="L11" s="1" t="s">
        <v>106</v>
      </c>
    </row>
    <row r="12" spans="1:13" x14ac:dyDescent="0.35">
      <c r="A12" s="1" t="s">
        <v>32</v>
      </c>
      <c r="B12" s="1" t="s">
        <v>33</v>
      </c>
      <c r="C12" s="7">
        <v>1998</v>
      </c>
      <c r="D12" s="24" t="s">
        <v>107</v>
      </c>
      <c r="E12" s="24" t="s">
        <v>35</v>
      </c>
      <c r="F12" s="7" t="s">
        <v>94</v>
      </c>
      <c r="G12" s="15">
        <v>5915567</v>
      </c>
      <c r="H12" s="1">
        <v>1993</v>
      </c>
      <c r="I12" s="1">
        <v>2013</v>
      </c>
      <c r="J12" s="27">
        <f>AVERAGE(1.567,1.567,1.567,1.567,1.567,2.988,2.988,2.988,2.988,2.988,2.988,2.988,2.988,2.988,2.988,2.988,2.988,2.988,2.988,2.988)</f>
        <v>2.6327499999999997</v>
      </c>
      <c r="K12" s="15">
        <v>4836737</v>
      </c>
      <c r="L12" s="1" t="s">
        <v>108</v>
      </c>
    </row>
    <row r="13" spans="1:13" x14ac:dyDescent="0.35">
      <c r="A13" s="1" t="s">
        <v>32</v>
      </c>
      <c r="B13" s="1" t="s">
        <v>33</v>
      </c>
      <c r="C13" s="7">
        <v>2002</v>
      </c>
      <c r="D13" s="24" t="s">
        <v>103</v>
      </c>
      <c r="E13" s="24" t="s">
        <v>35</v>
      </c>
      <c r="F13" s="7" t="s">
        <v>89</v>
      </c>
      <c r="G13" s="15">
        <v>18160000</v>
      </c>
      <c r="H13" s="1">
        <v>1992</v>
      </c>
      <c r="I13" s="1">
        <v>2012</v>
      </c>
      <c r="J13" s="27">
        <v>5.16</v>
      </c>
      <c r="K13" s="15">
        <v>0</v>
      </c>
      <c r="L13" s="1" t="s">
        <v>109</v>
      </c>
    </row>
    <row r="14" spans="1:13" x14ac:dyDescent="0.35">
      <c r="A14" s="1" t="s">
        <v>32</v>
      </c>
      <c r="B14" s="1" t="s">
        <v>33</v>
      </c>
      <c r="C14" s="7">
        <v>2002</v>
      </c>
      <c r="D14" s="24" t="s">
        <v>110</v>
      </c>
      <c r="E14" s="24" t="s">
        <v>35</v>
      </c>
      <c r="F14" s="7" t="s">
        <v>89</v>
      </c>
      <c r="G14" s="15">
        <v>14310000</v>
      </c>
      <c r="H14" s="1">
        <v>1998</v>
      </c>
      <c r="I14" s="1">
        <v>2012</v>
      </c>
      <c r="J14" s="27">
        <v>4.2087500000000002</v>
      </c>
      <c r="K14" s="15">
        <v>9205000</v>
      </c>
      <c r="L14" s="1" t="s">
        <v>111</v>
      </c>
    </row>
    <row r="15" spans="1:13" x14ac:dyDescent="0.35">
      <c r="A15" s="1" t="s">
        <v>32</v>
      </c>
      <c r="B15" s="1" t="s">
        <v>33</v>
      </c>
      <c r="C15" s="7">
        <v>2002</v>
      </c>
      <c r="D15" s="24" t="s">
        <v>97</v>
      </c>
      <c r="E15" s="24" t="s">
        <v>35</v>
      </c>
      <c r="F15" s="7" t="s">
        <v>94</v>
      </c>
      <c r="G15" s="15">
        <v>4477900</v>
      </c>
      <c r="H15" s="1">
        <v>1990</v>
      </c>
      <c r="I15" s="1">
        <v>2010</v>
      </c>
      <c r="J15" s="27">
        <v>1</v>
      </c>
      <c r="K15" s="15">
        <v>1719541</v>
      </c>
      <c r="L15" s="1" t="s">
        <v>112</v>
      </c>
      <c r="M15" s="1" t="s">
        <v>105</v>
      </c>
    </row>
    <row r="16" spans="1:13" x14ac:dyDescent="0.35">
      <c r="A16" s="1" t="s">
        <v>32</v>
      </c>
      <c r="B16" s="1" t="s">
        <v>33</v>
      </c>
      <c r="C16" s="7">
        <v>2002</v>
      </c>
      <c r="D16" s="24" t="s">
        <v>101</v>
      </c>
      <c r="E16" s="24" t="s">
        <v>35</v>
      </c>
      <c r="F16" s="7" t="s">
        <v>94</v>
      </c>
      <c r="G16" s="15">
        <v>8236790</v>
      </c>
      <c r="H16" s="1">
        <v>1991</v>
      </c>
      <c r="I16" s="1">
        <v>2011</v>
      </c>
      <c r="J16" s="27">
        <v>1</v>
      </c>
      <c r="K16" s="15">
        <v>4380944</v>
      </c>
      <c r="L16" s="1" t="s">
        <v>106</v>
      </c>
    </row>
    <row r="17" spans="1:12" x14ac:dyDescent="0.35">
      <c r="A17" s="1" t="s">
        <v>32</v>
      </c>
      <c r="B17" s="1" t="s">
        <v>33</v>
      </c>
      <c r="C17" s="7">
        <v>2002</v>
      </c>
      <c r="D17" s="24" t="s">
        <v>107</v>
      </c>
      <c r="E17" s="24" t="s">
        <v>35</v>
      </c>
      <c r="F17" s="7" t="s">
        <v>94</v>
      </c>
      <c r="G17" s="15">
        <v>5915567</v>
      </c>
      <c r="H17" s="1">
        <v>1993</v>
      </c>
      <c r="I17" s="1">
        <v>2013</v>
      </c>
      <c r="J17" s="27">
        <f>AVERAGE(1.567,1.567,1.567,1.567,1.567,2.988,2.988,2.988,2.988,2.988,2.988,2.988,2.988,2.988,2.988,2.988,2.988,2.988,2.988,2.988)</f>
        <v>2.6327499999999997</v>
      </c>
      <c r="K17" s="15">
        <v>3957598</v>
      </c>
      <c r="L17" s="1" t="s">
        <v>108</v>
      </c>
    </row>
    <row r="18" spans="1:12" x14ac:dyDescent="0.35">
      <c r="A18" s="1" t="s">
        <v>32</v>
      </c>
      <c r="B18" s="1" t="s">
        <v>33</v>
      </c>
      <c r="C18" s="7">
        <v>2005</v>
      </c>
      <c r="D18" s="24" t="s">
        <v>103</v>
      </c>
      <c r="E18" s="24" t="s">
        <v>35</v>
      </c>
      <c r="F18" s="7" t="s">
        <v>89</v>
      </c>
      <c r="G18" s="15">
        <v>18160000</v>
      </c>
      <c r="H18" s="1">
        <v>1992</v>
      </c>
      <c r="I18" s="1">
        <v>2012</v>
      </c>
      <c r="J18" s="27">
        <v>5.16</v>
      </c>
      <c r="K18" s="15">
        <v>0</v>
      </c>
      <c r="L18" s="1" t="s">
        <v>109</v>
      </c>
    </row>
    <row r="19" spans="1:12" x14ac:dyDescent="0.35">
      <c r="A19" s="1" t="s">
        <v>32</v>
      </c>
      <c r="B19" s="1" t="s">
        <v>33</v>
      </c>
      <c r="C19" s="7">
        <v>2005</v>
      </c>
      <c r="D19" s="24" t="s">
        <v>110</v>
      </c>
      <c r="E19" s="24" t="s">
        <v>35</v>
      </c>
      <c r="F19" s="7" t="s">
        <v>89</v>
      </c>
      <c r="G19" s="15">
        <v>14310000</v>
      </c>
      <c r="H19" s="1">
        <v>1998</v>
      </c>
      <c r="I19" s="1">
        <v>2012</v>
      </c>
      <c r="J19" s="27">
        <v>4.2087500000000002</v>
      </c>
      <c r="K19" s="15">
        <v>5410000</v>
      </c>
      <c r="L19" s="1" t="s">
        <v>111</v>
      </c>
    </row>
    <row r="20" spans="1:12" x14ac:dyDescent="0.35">
      <c r="A20" s="1" t="s">
        <v>32</v>
      </c>
      <c r="B20" s="1" t="s">
        <v>33</v>
      </c>
      <c r="C20" s="7">
        <v>2005</v>
      </c>
      <c r="D20" s="24" t="s">
        <v>97</v>
      </c>
      <c r="E20" s="24" t="s">
        <v>35</v>
      </c>
      <c r="F20" s="7" t="s">
        <v>94</v>
      </c>
      <c r="G20" s="15">
        <v>4477900</v>
      </c>
      <c r="H20" s="1">
        <v>1990</v>
      </c>
      <c r="I20" s="1">
        <v>2010</v>
      </c>
      <c r="J20" s="27">
        <v>1</v>
      </c>
      <c r="K20" s="15">
        <v>1612515</v>
      </c>
      <c r="L20" s="1" t="s">
        <v>112</v>
      </c>
    </row>
    <row r="21" spans="1:12" x14ac:dyDescent="0.35">
      <c r="A21" s="1" t="s">
        <v>32</v>
      </c>
      <c r="B21" s="1" t="s">
        <v>33</v>
      </c>
      <c r="C21" s="7">
        <v>2005</v>
      </c>
      <c r="D21" s="24" t="s">
        <v>101</v>
      </c>
      <c r="E21" s="24" t="s">
        <v>35</v>
      </c>
      <c r="F21" s="7" t="s">
        <v>94</v>
      </c>
      <c r="G21" s="15">
        <v>8236790</v>
      </c>
      <c r="H21" s="1">
        <v>1991</v>
      </c>
      <c r="I21" s="1">
        <v>2011</v>
      </c>
      <c r="J21" s="27">
        <v>1</v>
      </c>
      <c r="K21" s="15">
        <v>3050623</v>
      </c>
      <c r="L21" s="1" t="s">
        <v>106</v>
      </c>
    </row>
    <row r="22" spans="1:12" x14ac:dyDescent="0.35">
      <c r="A22" s="1" t="s">
        <v>32</v>
      </c>
      <c r="B22" s="1" t="s">
        <v>33</v>
      </c>
      <c r="C22" s="7">
        <v>2005</v>
      </c>
      <c r="D22" s="24" t="s">
        <v>107</v>
      </c>
      <c r="E22" s="24" t="s">
        <v>35</v>
      </c>
      <c r="F22" s="7" t="s">
        <v>94</v>
      </c>
      <c r="G22" s="15">
        <v>5915567</v>
      </c>
      <c r="H22" s="1">
        <v>1993</v>
      </c>
      <c r="I22" s="1">
        <v>2013</v>
      </c>
      <c r="J22" s="27">
        <f>AVERAGE(1.567,1.567,1.567,1.567,1.567,2.988,2.988,2.988,2.988,2.988,2.988,2.988,2.988,2.988,2.988,2.988,2.988,2.988,2.988,2.988)</f>
        <v>2.6327499999999997</v>
      </c>
      <c r="K22" s="15">
        <v>3083873</v>
      </c>
      <c r="L22" s="1" t="s">
        <v>113</v>
      </c>
    </row>
    <row r="23" spans="1:12" x14ac:dyDescent="0.35">
      <c r="A23" s="1" t="s">
        <v>32</v>
      </c>
      <c r="B23" s="1" t="s">
        <v>33</v>
      </c>
      <c r="C23" s="7">
        <v>2005</v>
      </c>
      <c r="D23" s="24" t="s">
        <v>114</v>
      </c>
      <c r="E23" s="24" t="s">
        <v>35</v>
      </c>
      <c r="F23" s="7" t="s">
        <v>94</v>
      </c>
      <c r="G23" s="15">
        <v>7350692</v>
      </c>
      <c r="H23" s="1">
        <v>2004</v>
      </c>
      <c r="I23" s="1">
        <v>2024</v>
      </c>
      <c r="J23" s="27">
        <v>1</v>
      </c>
      <c r="K23" s="15">
        <v>7156448</v>
      </c>
      <c r="L23" s="1" t="s">
        <v>115</v>
      </c>
    </row>
    <row r="24" spans="1:12" x14ac:dyDescent="0.35">
      <c r="A24" s="1" t="s">
        <v>32</v>
      </c>
      <c r="B24" s="1" t="s">
        <v>33</v>
      </c>
      <c r="C24" s="7">
        <v>2005</v>
      </c>
      <c r="D24" s="24" t="s">
        <v>116</v>
      </c>
      <c r="E24" s="24" t="s">
        <v>35</v>
      </c>
      <c r="F24" s="7" t="s">
        <v>89</v>
      </c>
      <c r="G24" s="15">
        <v>7220000</v>
      </c>
      <c r="H24" s="1">
        <v>2005</v>
      </c>
      <c r="I24" s="1">
        <v>2015</v>
      </c>
      <c r="J24" s="27">
        <v>3.9870000000000001</v>
      </c>
      <c r="K24" s="15">
        <v>7220000</v>
      </c>
      <c r="L24" s="1" t="s">
        <v>117</v>
      </c>
    </row>
    <row r="25" spans="1:12" x14ac:dyDescent="0.35">
      <c r="A25" s="1" t="s">
        <v>32</v>
      </c>
      <c r="B25" s="1" t="s">
        <v>33</v>
      </c>
      <c r="C25" s="7">
        <v>2008</v>
      </c>
      <c r="D25" s="24" t="s">
        <v>110</v>
      </c>
      <c r="E25" s="24" t="s">
        <v>35</v>
      </c>
      <c r="F25" s="7" t="s">
        <v>89</v>
      </c>
      <c r="G25" s="15">
        <v>14310000</v>
      </c>
      <c r="H25" s="1">
        <v>1998</v>
      </c>
      <c r="I25" s="1">
        <v>2012</v>
      </c>
      <c r="J25" s="27">
        <v>4.2087500000000002</v>
      </c>
      <c r="K25" s="15">
        <v>3010000</v>
      </c>
      <c r="L25" s="1" t="s">
        <v>111</v>
      </c>
    </row>
    <row r="26" spans="1:12" x14ac:dyDescent="0.35">
      <c r="A26" s="1" t="s">
        <v>32</v>
      </c>
      <c r="B26" s="1" t="s">
        <v>33</v>
      </c>
      <c r="C26" s="7">
        <v>2008</v>
      </c>
      <c r="D26" s="24" t="s">
        <v>97</v>
      </c>
      <c r="E26" s="24" t="s">
        <v>35</v>
      </c>
      <c r="F26" s="7" t="s">
        <v>94</v>
      </c>
      <c r="G26" s="15">
        <v>4477900</v>
      </c>
      <c r="H26" s="1">
        <v>1990</v>
      </c>
      <c r="I26" s="1">
        <v>2010</v>
      </c>
      <c r="J26" s="27">
        <v>1</v>
      </c>
      <c r="K26" s="15">
        <v>521000</v>
      </c>
      <c r="L26" s="1" t="s">
        <v>112</v>
      </c>
    </row>
    <row r="27" spans="1:12" x14ac:dyDescent="0.35">
      <c r="A27" s="1" t="s">
        <v>32</v>
      </c>
      <c r="B27" s="1" t="s">
        <v>33</v>
      </c>
      <c r="C27" s="7">
        <v>2008</v>
      </c>
      <c r="D27" s="24" t="s">
        <v>101</v>
      </c>
      <c r="E27" s="24" t="s">
        <v>35</v>
      </c>
      <c r="F27" s="7" t="s">
        <v>94</v>
      </c>
      <c r="G27" s="15">
        <v>8236790</v>
      </c>
      <c r="H27" s="1">
        <v>1991</v>
      </c>
      <c r="I27" s="1">
        <v>2011</v>
      </c>
      <c r="J27" s="27">
        <v>1</v>
      </c>
      <c r="K27" s="15">
        <v>1518520</v>
      </c>
      <c r="L27" s="1" t="s">
        <v>106</v>
      </c>
    </row>
    <row r="28" spans="1:12" x14ac:dyDescent="0.35">
      <c r="A28" s="1" t="s">
        <v>32</v>
      </c>
      <c r="B28" s="1" t="s">
        <v>33</v>
      </c>
      <c r="C28" s="7">
        <v>2008</v>
      </c>
      <c r="D28" s="24" t="s">
        <v>107</v>
      </c>
      <c r="E28" s="24" t="s">
        <v>35</v>
      </c>
      <c r="F28" s="7" t="s">
        <v>94</v>
      </c>
      <c r="G28" s="15">
        <v>5915567</v>
      </c>
      <c r="H28" s="1">
        <v>1993</v>
      </c>
      <c r="I28" s="1">
        <v>2013</v>
      </c>
      <c r="J28" s="27">
        <f>AVERAGE(1.567,1.567,1.567,1.567,1.567,2.988,2.988,2.988,2.988,2.988,2.988,2.988,2.988,2.988,2.988,2.988,2.988,2.988,2.988,2.988)</f>
        <v>2.6327499999999997</v>
      </c>
      <c r="K28" s="15">
        <v>2015817</v>
      </c>
      <c r="L28" s="1" t="s">
        <v>113</v>
      </c>
    </row>
    <row r="29" spans="1:12" x14ac:dyDescent="0.35">
      <c r="A29" s="1" t="s">
        <v>32</v>
      </c>
      <c r="B29" s="1" t="s">
        <v>33</v>
      </c>
      <c r="C29" s="7">
        <v>2008</v>
      </c>
      <c r="D29" s="24" t="s">
        <v>114</v>
      </c>
      <c r="E29" s="24" t="s">
        <v>35</v>
      </c>
      <c r="F29" s="7" t="s">
        <v>94</v>
      </c>
      <c r="G29" s="15">
        <v>7350692</v>
      </c>
      <c r="H29" s="1">
        <v>2004</v>
      </c>
      <c r="I29" s="1">
        <v>2024</v>
      </c>
      <c r="J29" s="27">
        <v>1</v>
      </c>
      <c r="K29" s="15">
        <v>6062034</v>
      </c>
      <c r="L29" s="1" t="s">
        <v>115</v>
      </c>
    </row>
    <row r="30" spans="1:12" x14ac:dyDescent="0.35">
      <c r="A30" s="1" t="s">
        <v>32</v>
      </c>
      <c r="B30" s="1" t="s">
        <v>33</v>
      </c>
      <c r="C30" s="7">
        <v>2008</v>
      </c>
      <c r="D30" s="24" t="s">
        <v>118</v>
      </c>
      <c r="E30" s="24" t="s">
        <v>35</v>
      </c>
      <c r="F30" s="7" t="s">
        <v>94</v>
      </c>
      <c r="G30" s="15">
        <v>2400000</v>
      </c>
      <c r="H30" s="1">
        <v>2007</v>
      </c>
      <c r="I30" s="1">
        <v>2048</v>
      </c>
      <c r="J30" s="27">
        <v>4.25</v>
      </c>
      <c r="K30" s="15">
        <v>2242035</v>
      </c>
      <c r="L30" s="1" t="s">
        <v>119</v>
      </c>
    </row>
    <row r="31" spans="1:12" x14ac:dyDescent="0.35">
      <c r="A31" s="1" t="s">
        <v>32</v>
      </c>
      <c r="B31" s="1" t="s">
        <v>33</v>
      </c>
      <c r="C31" s="7">
        <v>2008</v>
      </c>
      <c r="D31" s="24" t="s">
        <v>116</v>
      </c>
      <c r="E31" s="24" t="s">
        <v>35</v>
      </c>
      <c r="F31" s="7" t="s">
        <v>89</v>
      </c>
      <c r="G31" s="15">
        <v>7220000</v>
      </c>
      <c r="H31" s="1">
        <v>2005</v>
      </c>
      <c r="I31" s="1">
        <v>2015</v>
      </c>
      <c r="J31" s="27">
        <v>3.9870000000000001</v>
      </c>
      <c r="K31" s="15">
        <v>15000</v>
      </c>
      <c r="L31" s="1" t="s">
        <v>120</v>
      </c>
    </row>
    <row r="32" spans="1:12" x14ac:dyDescent="0.35">
      <c r="A32" s="1" t="s">
        <v>32</v>
      </c>
      <c r="B32" s="1" t="s">
        <v>33</v>
      </c>
      <c r="C32" s="7">
        <v>2008</v>
      </c>
      <c r="D32" s="24" t="s">
        <v>121</v>
      </c>
      <c r="E32" s="24" t="s">
        <v>35</v>
      </c>
      <c r="F32" s="7" t="s">
        <v>89</v>
      </c>
      <c r="G32" s="15">
        <v>7780000</v>
      </c>
      <c r="H32" s="1">
        <v>2005</v>
      </c>
      <c r="I32" s="1">
        <v>2015</v>
      </c>
      <c r="J32" s="27">
        <v>3.1659999999999999</v>
      </c>
      <c r="K32" s="15">
        <v>7535000</v>
      </c>
      <c r="L32" s="1" t="s">
        <v>122</v>
      </c>
    </row>
    <row r="33" spans="1:12" x14ac:dyDescent="0.35">
      <c r="A33" s="1" t="s">
        <v>32</v>
      </c>
      <c r="B33" s="1" t="s">
        <v>33</v>
      </c>
      <c r="C33" s="7">
        <v>2012</v>
      </c>
      <c r="D33" s="24" t="s">
        <v>107</v>
      </c>
      <c r="E33" s="24" t="s">
        <v>35</v>
      </c>
      <c r="F33" s="7" t="s">
        <v>94</v>
      </c>
      <c r="G33" s="15">
        <v>5915567</v>
      </c>
      <c r="H33" s="1">
        <v>1993</v>
      </c>
      <c r="I33" s="1">
        <v>2013</v>
      </c>
      <c r="J33" s="27">
        <f>AVERAGE(1.567,1.567,1.567,1.567,1.567,2.988,2.988,2.988,2.988,2.988,2.988,2.988,2.988,2.988,2.988,2.988,2.988,2.988,2.988,2.988)</f>
        <v>2.6327499999999997</v>
      </c>
      <c r="K33" s="15">
        <v>580311</v>
      </c>
      <c r="L33" s="1" t="s">
        <v>113</v>
      </c>
    </row>
    <row r="34" spans="1:12" x14ac:dyDescent="0.35">
      <c r="A34" s="1" t="s">
        <v>32</v>
      </c>
      <c r="B34" s="1" t="s">
        <v>33</v>
      </c>
      <c r="C34" s="7">
        <v>2012</v>
      </c>
      <c r="D34" s="24" t="s">
        <v>114</v>
      </c>
      <c r="E34" s="24" t="s">
        <v>35</v>
      </c>
      <c r="F34" s="7" t="s">
        <v>94</v>
      </c>
      <c r="G34" s="15">
        <v>7350692</v>
      </c>
      <c r="H34" s="1">
        <v>2004</v>
      </c>
      <c r="I34" s="1">
        <v>2024</v>
      </c>
      <c r="J34" s="27">
        <v>1</v>
      </c>
      <c r="K34" s="15">
        <v>4728499</v>
      </c>
      <c r="L34" s="1" t="s">
        <v>115</v>
      </c>
    </row>
    <row r="35" spans="1:12" x14ac:dyDescent="0.35">
      <c r="A35" s="1" t="s">
        <v>32</v>
      </c>
      <c r="B35" s="1" t="s">
        <v>33</v>
      </c>
      <c r="C35" s="7">
        <v>2012</v>
      </c>
      <c r="D35" s="24" t="s">
        <v>118</v>
      </c>
      <c r="E35" s="24" t="s">
        <v>35</v>
      </c>
      <c r="F35" s="7" t="s">
        <v>94</v>
      </c>
      <c r="G35" s="15">
        <v>2400000</v>
      </c>
      <c r="H35" s="1">
        <v>2007</v>
      </c>
      <c r="I35" s="1">
        <v>2048</v>
      </c>
      <c r="J35" s="27">
        <v>4.25</v>
      </c>
      <c r="K35" s="15">
        <v>2313813</v>
      </c>
      <c r="L35" s="1" t="s">
        <v>119</v>
      </c>
    </row>
    <row r="36" spans="1:12" x14ac:dyDescent="0.35">
      <c r="A36" s="1" t="s">
        <v>32</v>
      </c>
      <c r="B36" s="1" t="s">
        <v>33</v>
      </c>
      <c r="C36" s="7">
        <v>2012</v>
      </c>
      <c r="D36" s="24" t="s">
        <v>123</v>
      </c>
      <c r="E36" s="24" t="s">
        <v>35</v>
      </c>
      <c r="F36" s="7" t="s">
        <v>89</v>
      </c>
      <c r="G36" s="15">
        <v>3165000</v>
      </c>
      <c r="H36" s="1">
        <v>2008</v>
      </c>
      <c r="I36" s="1">
        <v>2012</v>
      </c>
      <c r="J36" s="27">
        <v>2.9380000000000002</v>
      </c>
      <c r="K36" s="15">
        <v>900000</v>
      </c>
    </row>
    <row r="37" spans="1:12" x14ac:dyDescent="0.35">
      <c r="A37" s="1" t="s">
        <v>32</v>
      </c>
      <c r="B37" s="1" t="s">
        <v>33</v>
      </c>
      <c r="C37" s="7">
        <v>2012</v>
      </c>
      <c r="D37" s="24" t="s">
        <v>124</v>
      </c>
      <c r="E37" s="24" t="s">
        <v>35</v>
      </c>
      <c r="F37" s="7" t="s">
        <v>89</v>
      </c>
      <c r="G37" s="15">
        <v>13700000</v>
      </c>
      <c r="H37" s="1">
        <v>2008</v>
      </c>
      <c r="I37" s="1">
        <v>2029</v>
      </c>
      <c r="J37" s="27">
        <v>6.35</v>
      </c>
      <c r="K37" s="15">
        <v>13685000</v>
      </c>
    </row>
    <row r="38" spans="1:12" x14ac:dyDescent="0.35">
      <c r="A38" s="1" t="s">
        <v>32</v>
      </c>
      <c r="B38" s="1" t="s">
        <v>33</v>
      </c>
      <c r="C38" s="7">
        <v>2012</v>
      </c>
      <c r="D38" s="24" t="s">
        <v>125</v>
      </c>
      <c r="E38" s="24" t="s">
        <v>35</v>
      </c>
      <c r="F38" s="7" t="s">
        <v>89</v>
      </c>
      <c r="G38" s="15">
        <v>6825000</v>
      </c>
      <c r="H38" s="1">
        <v>2008</v>
      </c>
      <c r="I38" s="1">
        <v>2038</v>
      </c>
      <c r="J38" s="27">
        <v>4.3959999999999999</v>
      </c>
      <c r="K38" s="15">
        <v>6810000</v>
      </c>
    </row>
    <row r="39" spans="1:12" x14ac:dyDescent="0.35">
      <c r="A39" s="1" t="s">
        <v>32</v>
      </c>
      <c r="B39" s="1" t="s">
        <v>33</v>
      </c>
      <c r="C39" s="7">
        <v>2012</v>
      </c>
      <c r="D39" s="24" t="s">
        <v>126</v>
      </c>
      <c r="E39" s="24" t="s">
        <v>35</v>
      </c>
      <c r="F39" s="7" t="s">
        <v>94</v>
      </c>
      <c r="G39" s="15">
        <v>9815750</v>
      </c>
      <c r="H39" s="1">
        <v>2011</v>
      </c>
      <c r="I39" s="1">
        <v>2033</v>
      </c>
      <c r="J39" s="27">
        <f>AVERAGE(1,1,1,1,1,1.51,1.51,1.51,1.51,1.51,1.51,1.51,1.51,1.51,1.51,1.51,1.51,1.51,1.51,1.51,1.51,1.51,1.51,1.51,1.51,1.51,1.51,1.51,1.51)</f>
        <v>1.4220689655172414</v>
      </c>
      <c r="K39" s="15">
        <v>9815750</v>
      </c>
      <c r="L39" s="1" t="s">
        <v>127</v>
      </c>
    </row>
    <row r="40" spans="1:12" x14ac:dyDescent="0.35">
      <c r="A40" s="1" t="s">
        <v>32</v>
      </c>
      <c r="B40" s="1" t="s">
        <v>33</v>
      </c>
      <c r="C40" s="7">
        <v>2013</v>
      </c>
      <c r="D40" s="24" t="s">
        <v>107</v>
      </c>
      <c r="E40" s="24" t="s">
        <v>35</v>
      </c>
      <c r="F40" s="7" t="s">
        <v>94</v>
      </c>
      <c r="G40" s="15">
        <v>5915567</v>
      </c>
      <c r="H40" s="1">
        <v>1993</v>
      </c>
      <c r="I40" s="1">
        <v>2013</v>
      </c>
      <c r="J40" s="27">
        <f>AVERAGE(1.567,1.567,1.567,1.567,1.567,2.988,2.988,2.988,2.988,2.988,2.988,2.988,2.988,2.988,2.988,2.988,2.988,2.988,2.988,2.988)</f>
        <v>2.6327499999999997</v>
      </c>
      <c r="K40" s="15">
        <v>178029</v>
      </c>
      <c r="L40" s="1" t="s">
        <v>113</v>
      </c>
    </row>
    <row r="41" spans="1:12" x14ac:dyDescent="0.35">
      <c r="A41" s="1" t="s">
        <v>32</v>
      </c>
      <c r="B41" s="1" t="s">
        <v>33</v>
      </c>
      <c r="C41" s="7">
        <v>2013</v>
      </c>
      <c r="D41" s="24" t="s">
        <v>114</v>
      </c>
      <c r="E41" s="24" t="s">
        <v>35</v>
      </c>
      <c r="F41" s="7" t="s">
        <v>94</v>
      </c>
      <c r="G41" s="15">
        <v>7350692</v>
      </c>
      <c r="H41" s="1">
        <v>2004</v>
      </c>
      <c r="I41" s="1">
        <v>2024</v>
      </c>
      <c r="J41" s="27">
        <v>1</v>
      </c>
      <c r="K41" s="15">
        <v>4402132</v>
      </c>
      <c r="L41" s="1" t="s">
        <v>115</v>
      </c>
    </row>
    <row r="42" spans="1:12" x14ac:dyDescent="0.35">
      <c r="A42" s="1" t="s">
        <v>32</v>
      </c>
      <c r="B42" s="1" t="s">
        <v>33</v>
      </c>
      <c r="C42" s="7">
        <v>2013</v>
      </c>
      <c r="D42" s="24" t="s">
        <v>118</v>
      </c>
      <c r="E42" s="24" t="s">
        <v>35</v>
      </c>
      <c r="F42" s="7" t="s">
        <v>94</v>
      </c>
      <c r="G42" s="15">
        <v>2400000</v>
      </c>
      <c r="H42" s="1">
        <v>2007</v>
      </c>
      <c r="I42" s="1">
        <v>2014</v>
      </c>
      <c r="J42" s="27">
        <v>4.25</v>
      </c>
      <c r="K42" s="15">
        <v>2265945</v>
      </c>
      <c r="L42" s="1" t="s">
        <v>119</v>
      </c>
    </row>
    <row r="43" spans="1:12" x14ac:dyDescent="0.35">
      <c r="A43" s="1" t="s">
        <v>32</v>
      </c>
      <c r="B43" s="1" t="s">
        <v>33</v>
      </c>
      <c r="C43" s="7">
        <v>2013</v>
      </c>
      <c r="D43" s="24" t="s">
        <v>125</v>
      </c>
      <c r="E43" s="24" t="s">
        <v>35</v>
      </c>
      <c r="F43" s="7" t="s">
        <v>89</v>
      </c>
      <c r="G43" s="15">
        <v>6825000</v>
      </c>
      <c r="H43" s="1">
        <v>2008</v>
      </c>
      <c r="I43" s="1">
        <v>2038</v>
      </c>
      <c r="J43" s="27">
        <v>4.3959999999999999</v>
      </c>
      <c r="K43" s="15">
        <v>6805000</v>
      </c>
    </row>
    <row r="44" spans="1:12" x14ac:dyDescent="0.35">
      <c r="A44" s="1" t="s">
        <v>32</v>
      </c>
      <c r="B44" s="1" t="s">
        <v>33</v>
      </c>
      <c r="C44" s="7">
        <v>2013</v>
      </c>
      <c r="D44" s="24" t="s">
        <v>128</v>
      </c>
      <c r="E44" s="24" t="s">
        <v>35</v>
      </c>
      <c r="F44" s="7" t="s">
        <v>89</v>
      </c>
      <c r="G44" s="15">
        <v>9995000</v>
      </c>
      <c r="H44" s="1">
        <v>2013</v>
      </c>
      <c r="I44" s="1">
        <v>2029</v>
      </c>
      <c r="J44" s="27">
        <v>2.1819999999999999</v>
      </c>
      <c r="K44" s="15">
        <v>9995000</v>
      </c>
    </row>
    <row r="45" spans="1:12" x14ac:dyDescent="0.35">
      <c r="A45" s="1" t="s">
        <v>32</v>
      </c>
      <c r="B45" s="1" t="s">
        <v>33</v>
      </c>
      <c r="C45" s="7">
        <v>2013</v>
      </c>
      <c r="D45" s="24" t="s">
        <v>129</v>
      </c>
      <c r="E45" s="24" t="s">
        <v>35</v>
      </c>
      <c r="F45" s="7" t="s">
        <v>89</v>
      </c>
      <c r="G45" s="15">
        <v>8065000</v>
      </c>
      <c r="H45" s="1">
        <v>2013</v>
      </c>
      <c r="I45" s="1">
        <v>2029</v>
      </c>
      <c r="J45" s="27">
        <v>3.1960000000000002</v>
      </c>
      <c r="K45" s="15">
        <v>8065000</v>
      </c>
    </row>
    <row r="46" spans="1:12" x14ac:dyDescent="0.35">
      <c r="A46" s="1" t="s">
        <v>32</v>
      </c>
      <c r="B46" s="1" t="s">
        <v>33</v>
      </c>
      <c r="C46" s="7">
        <v>2013</v>
      </c>
      <c r="D46" s="24" t="s">
        <v>126</v>
      </c>
      <c r="E46" s="24" t="s">
        <v>35</v>
      </c>
      <c r="F46" s="7" t="s">
        <v>94</v>
      </c>
      <c r="G46" s="15">
        <v>9815750</v>
      </c>
      <c r="H46" s="1">
        <v>2011</v>
      </c>
      <c r="I46" s="1">
        <v>2033</v>
      </c>
      <c r="J46" s="27">
        <f>AVERAGE(1,1,1,1,1,1.51,1.51,1.51,1.51,1.51,1.51,1.51,1.51,1.51,1.51,1.51,1.51,1.51,1.51,1.51,1.51,1.51,1.51,1.51,1.51,1.51,1.51,1.51,1.51)</f>
        <v>1.4220689655172414</v>
      </c>
      <c r="K46" s="15">
        <v>5878962</v>
      </c>
      <c r="L46" s="1" t="s">
        <v>127</v>
      </c>
    </row>
    <row r="47" spans="1:12" x14ac:dyDescent="0.35">
      <c r="A47" s="1" t="s">
        <v>32</v>
      </c>
      <c r="B47" s="1" t="s">
        <v>33</v>
      </c>
      <c r="C47" s="7">
        <v>2017</v>
      </c>
      <c r="D47" s="24" t="s">
        <v>128</v>
      </c>
      <c r="E47" s="24" t="s">
        <v>35</v>
      </c>
      <c r="F47" s="7" t="s">
        <v>89</v>
      </c>
      <c r="G47" s="15">
        <v>9995000</v>
      </c>
      <c r="H47" s="1">
        <v>2013</v>
      </c>
      <c r="I47" s="1">
        <v>2029</v>
      </c>
      <c r="J47" s="27">
        <v>2.1819999999999999</v>
      </c>
      <c r="K47" s="15">
        <v>8735000</v>
      </c>
    </row>
    <row r="48" spans="1:12" x14ac:dyDescent="0.35">
      <c r="A48" s="1" t="s">
        <v>32</v>
      </c>
      <c r="B48" s="1" t="s">
        <v>33</v>
      </c>
      <c r="C48" s="7">
        <v>2017</v>
      </c>
      <c r="D48" s="24" t="s">
        <v>129</v>
      </c>
      <c r="E48" s="24" t="s">
        <v>35</v>
      </c>
      <c r="F48" s="7" t="s">
        <v>89</v>
      </c>
      <c r="G48" s="15">
        <v>8065000</v>
      </c>
      <c r="H48" s="1">
        <v>2013</v>
      </c>
      <c r="I48" s="1">
        <v>2029</v>
      </c>
      <c r="J48" s="27">
        <v>3.1960000000000002</v>
      </c>
      <c r="K48" s="15">
        <v>5485000</v>
      </c>
    </row>
    <row r="49" spans="1:12" x14ac:dyDescent="0.35">
      <c r="A49" s="1" t="s">
        <v>32</v>
      </c>
      <c r="B49" s="1" t="s">
        <v>33</v>
      </c>
      <c r="C49" s="7">
        <v>2017</v>
      </c>
      <c r="D49" s="24" t="s">
        <v>130</v>
      </c>
      <c r="E49" s="24" t="s">
        <v>35</v>
      </c>
      <c r="F49" s="7" t="s">
        <v>89</v>
      </c>
      <c r="G49" s="15">
        <v>7575000</v>
      </c>
      <c r="H49" s="1">
        <v>2013</v>
      </c>
      <c r="I49" s="1">
        <v>2038</v>
      </c>
      <c r="J49" s="27">
        <v>2.762</v>
      </c>
      <c r="K49" s="15">
        <v>7480000</v>
      </c>
    </row>
    <row r="50" spans="1:12" x14ac:dyDescent="0.35">
      <c r="A50" s="1" t="s">
        <v>32</v>
      </c>
      <c r="B50" s="1" t="s">
        <v>33</v>
      </c>
      <c r="C50" s="7">
        <v>2017</v>
      </c>
      <c r="D50" s="24" t="s">
        <v>114</v>
      </c>
      <c r="E50" s="24" t="s">
        <v>35</v>
      </c>
      <c r="F50" s="7" t="s">
        <v>94</v>
      </c>
      <c r="G50" s="15">
        <v>7350692</v>
      </c>
      <c r="H50" s="1">
        <v>2004</v>
      </c>
      <c r="I50" s="1">
        <v>2024</v>
      </c>
      <c r="J50" s="27">
        <v>1</v>
      </c>
      <c r="K50" s="15">
        <v>2780264</v>
      </c>
    </row>
    <row r="51" spans="1:12" x14ac:dyDescent="0.35">
      <c r="A51" s="1" t="s">
        <v>32</v>
      </c>
      <c r="B51" s="1" t="s">
        <v>33</v>
      </c>
      <c r="C51" s="7">
        <v>2017</v>
      </c>
      <c r="D51" s="24" t="s">
        <v>126</v>
      </c>
      <c r="E51" s="24" t="s">
        <v>35</v>
      </c>
      <c r="F51" s="7" t="s">
        <v>94</v>
      </c>
      <c r="G51" s="15">
        <v>5878962</v>
      </c>
      <c r="H51" s="1">
        <v>2011</v>
      </c>
      <c r="I51" s="1">
        <v>2033</v>
      </c>
      <c r="J51" s="27">
        <v>1.4219999999999999</v>
      </c>
      <c r="K51" s="15">
        <v>4765515</v>
      </c>
      <c r="L51" s="1" t="s">
        <v>131</v>
      </c>
    </row>
    <row r="52" spans="1:12" x14ac:dyDescent="0.35">
      <c r="A52" s="1" t="s">
        <v>32</v>
      </c>
      <c r="B52" s="1" t="s">
        <v>33</v>
      </c>
      <c r="C52" s="7">
        <v>2017</v>
      </c>
      <c r="D52" s="24" t="s">
        <v>118</v>
      </c>
      <c r="E52" s="24" t="s">
        <v>35</v>
      </c>
      <c r="F52" s="7" t="s">
        <v>94</v>
      </c>
      <c r="G52" s="15">
        <v>2400000</v>
      </c>
      <c r="H52" s="1">
        <v>2007</v>
      </c>
      <c r="I52" s="1">
        <v>2014</v>
      </c>
      <c r="J52" s="27">
        <v>4.25</v>
      </c>
      <c r="K52" s="15">
        <v>2130000</v>
      </c>
      <c r="L52" s="1" t="s">
        <v>119</v>
      </c>
    </row>
    <row r="53" spans="1:12" x14ac:dyDescent="0.35">
      <c r="A53" s="1" t="s">
        <v>32</v>
      </c>
      <c r="B53" s="1" t="s">
        <v>33</v>
      </c>
      <c r="C53" s="7">
        <v>2019</v>
      </c>
      <c r="D53" s="24" t="s">
        <v>132</v>
      </c>
      <c r="E53" s="24" t="s">
        <v>35</v>
      </c>
      <c r="F53" s="7" t="s">
        <v>89</v>
      </c>
      <c r="G53" s="15">
        <v>9985000</v>
      </c>
      <c r="H53" s="1">
        <v>2017</v>
      </c>
      <c r="I53" s="1">
        <v>2047</v>
      </c>
      <c r="J53" s="27">
        <v>2.8420000000000001</v>
      </c>
      <c r="K53" s="15">
        <v>9780000</v>
      </c>
    </row>
    <row r="54" spans="1:12" x14ac:dyDescent="0.35">
      <c r="A54" s="1" t="s">
        <v>32</v>
      </c>
      <c r="B54" s="1" t="s">
        <v>33</v>
      </c>
      <c r="C54" s="7">
        <v>2019</v>
      </c>
      <c r="D54" s="24" t="s">
        <v>133</v>
      </c>
      <c r="E54" s="24" t="s">
        <v>35</v>
      </c>
      <c r="F54" s="7" t="s">
        <v>89</v>
      </c>
      <c r="G54" s="15">
        <v>6560000</v>
      </c>
      <c r="H54" s="1">
        <v>2017</v>
      </c>
      <c r="I54" s="1">
        <v>2029</v>
      </c>
      <c r="J54" s="27">
        <v>2.7360000000000002</v>
      </c>
      <c r="K54" s="15">
        <v>5365000</v>
      </c>
    </row>
    <row r="55" spans="1:12" x14ac:dyDescent="0.35">
      <c r="A55" s="1" t="s">
        <v>32</v>
      </c>
      <c r="B55" s="1" t="s">
        <v>33</v>
      </c>
      <c r="C55" s="7">
        <v>2019</v>
      </c>
      <c r="D55" s="24" t="s">
        <v>130</v>
      </c>
      <c r="E55" s="24" t="s">
        <v>35</v>
      </c>
      <c r="F55" s="7" t="s">
        <v>89</v>
      </c>
      <c r="G55" s="15">
        <v>7575000</v>
      </c>
      <c r="H55" s="1">
        <v>2013</v>
      </c>
      <c r="I55" s="1">
        <v>2038</v>
      </c>
      <c r="J55" s="27">
        <v>2.762</v>
      </c>
      <c r="K55" s="15">
        <v>7400000</v>
      </c>
    </row>
    <row r="56" spans="1:12" x14ac:dyDescent="0.35">
      <c r="A56" s="1" t="s">
        <v>32</v>
      </c>
      <c r="B56" s="1" t="s">
        <v>33</v>
      </c>
      <c r="C56" s="7">
        <v>2019</v>
      </c>
      <c r="D56" s="24" t="s">
        <v>114</v>
      </c>
      <c r="E56" s="24" t="s">
        <v>35</v>
      </c>
      <c r="F56" s="7" t="s">
        <v>94</v>
      </c>
      <c r="G56" s="15">
        <v>7350692</v>
      </c>
      <c r="H56" s="1">
        <v>2004</v>
      </c>
      <c r="I56" s="1">
        <v>2024</v>
      </c>
      <c r="J56" s="27">
        <v>1</v>
      </c>
      <c r="K56" s="15">
        <v>2114392</v>
      </c>
    </row>
    <row r="57" spans="1:12" x14ac:dyDescent="0.35">
      <c r="A57" s="1" t="s">
        <v>32</v>
      </c>
      <c r="B57" s="1" t="s">
        <v>33</v>
      </c>
      <c r="C57" s="7">
        <v>2019</v>
      </c>
      <c r="D57" s="24" t="s">
        <v>126</v>
      </c>
      <c r="E57" s="24" t="s">
        <v>35</v>
      </c>
      <c r="F57" s="7" t="s">
        <v>94</v>
      </c>
      <c r="G57" s="15">
        <v>5878962</v>
      </c>
      <c r="H57" s="1">
        <v>2011</v>
      </c>
      <c r="I57" s="1">
        <v>2033</v>
      </c>
      <c r="J57" s="27">
        <v>1.4219999999999999</v>
      </c>
      <c r="K57" s="15">
        <v>4286418</v>
      </c>
      <c r="L57" s="1" t="s">
        <v>134</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73"/>
  <sheetViews>
    <sheetView workbookViewId="0">
      <selection activeCell="F20" sqref="F20"/>
    </sheetView>
  </sheetViews>
  <sheetFormatPr defaultColWidth="8.81640625" defaultRowHeight="14.5" x14ac:dyDescent="0.35"/>
  <cols>
    <col min="1" max="1" width="10.1796875" style="1" bestFit="1" customWidth="1"/>
    <col min="2" max="3" width="8.81640625" style="1"/>
    <col min="4" max="4" width="10.7265625" style="1" customWidth="1"/>
    <col min="5" max="5" width="13.7265625" style="15" bestFit="1" customWidth="1"/>
    <col min="6" max="6" width="11.1796875" style="15" bestFit="1" customWidth="1"/>
    <col min="7" max="7" width="12.54296875" style="15" bestFit="1" customWidth="1"/>
    <col min="8" max="8" width="13.81640625" style="7" customWidth="1"/>
    <col min="9" max="16384" width="8.81640625" style="1"/>
  </cols>
  <sheetData>
    <row r="1" spans="1:10" s="6" customFormat="1" x14ac:dyDescent="0.35">
      <c r="A1" s="5" t="s">
        <v>1</v>
      </c>
      <c r="B1" s="5" t="s">
        <v>14</v>
      </c>
      <c r="C1" s="5" t="s">
        <v>15</v>
      </c>
      <c r="D1" s="5" t="s">
        <v>135</v>
      </c>
      <c r="E1" s="16" t="s">
        <v>136</v>
      </c>
      <c r="F1" s="14" t="s">
        <v>73</v>
      </c>
      <c r="G1" s="14" t="s">
        <v>137</v>
      </c>
      <c r="H1" s="45" t="s">
        <v>138</v>
      </c>
      <c r="I1" s="45" t="s">
        <v>139</v>
      </c>
      <c r="J1" s="45" t="s">
        <v>31</v>
      </c>
    </row>
    <row r="2" spans="1:10" x14ac:dyDescent="0.35">
      <c r="A2" s="1" t="s">
        <v>32</v>
      </c>
      <c r="B2" s="1" t="s">
        <v>33</v>
      </c>
      <c r="C2" s="1">
        <v>1998</v>
      </c>
      <c r="D2" s="1">
        <v>1997</v>
      </c>
      <c r="E2" s="15">
        <v>1946179</v>
      </c>
      <c r="F2" s="39" t="s">
        <v>38</v>
      </c>
      <c r="G2" s="17" t="s">
        <v>38</v>
      </c>
    </row>
    <row r="3" spans="1:10" x14ac:dyDescent="0.35">
      <c r="A3" s="1" t="s">
        <v>32</v>
      </c>
      <c r="B3" s="1" t="s">
        <v>33</v>
      </c>
      <c r="C3" s="1">
        <v>1998</v>
      </c>
      <c r="D3" s="1">
        <v>1998</v>
      </c>
      <c r="E3" s="15">
        <v>1996072</v>
      </c>
      <c r="F3" s="39" t="s">
        <v>38</v>
      </c>
      <c r="G3" s="17" t="s">
        <v>38</v>
      </c>
    </row>
    <row r="4" spans="1:10" x14ac:dyDescent="0.35">
      <c r="A4" s="1" t="s">
        <v>32</v>
      </c>
      <c r="B4" s="1" t="s">
        <v>33</v>
      </c>
      <c r="C4" s="1">
        <v>1998</v>
      </c>
      <c r="D4" s="1">
        <v>1999</v>
      </c>
      <c r="E4" s="15">
        <v>2044701</v>
      </c>
      <c r="F4" s="39" t="s">
        <v>38</v>
      </c>
      <c r="G4" s="17" t="s">
        <v>38</v>
      </c>
    </row>
    <row r="5" spans="1:10" x14ac:dyDescent="0.35">
      <c r="A5" s="1" t="s">
        <v>32</v>
      </c>
      <c r="B5" s="1" t="s">
        <v>33</v>
      </c>
      <c r="C5" s="1">
        <v>1998</v>
      </c>
      <c r="D5" s="1">
        <v>2000</v>
      </c>
      <c r="E5" s="15">
        <v>2115334</v>
      </c>
      <c r="F5" s="39" t="s">
        <v>38</v>
      </c>
      <c r="G5" s="17" t="s">
        <v>38</v>
      </c>
    </row>
    <row r="6" spans="1:10" x14ac:dyDescent="0.35">
      <c r="A6" s="1" t="s">
        <v>32</v>
      </c>
      <c r="B6" s="1" t="s">
        <v>33</v>
      </c>
      <c r="C6" s="1">
        <v>1998</v>
      </c>
      <c r="D6" s="1">
        <v>2001</v>
      </c>
      <c r="E6" s="15">
        <v>2191294</v>
      </c>
      <c r="F6" s="39" t="s">
        <v>38</v>
      </c>
      <c r="G6" s="17" t="s">
        <v>38</v>
      </c>
    </row>
    <row r="7" spans="1:10" x14ac:dyDescent="0.35">
      <c r="A7" s="1" t="s">
        <v>32</v>
      </c>
      <c r="B7" s="1" t="s">
        <v>33</v>
      </c>
      <c r="C7" s="1">
        <v>1998</v>
      </c>
      <c r="D7" s="1" t="s">
        <v>140</v>
      </c>
      <c r="E7" s="15">
        <v>18936327</v>
      </c>
      <c r="F7" s="39" t="s">
        <v>38</v>
      </c>
      <c r="G7" s="17" t="s">
        <v>38</v>
      </c>
    </row>
    <row r="8" spans="1:10" x14ac:dyDescent="0.35">
      <c r="A8" s="1" t="s">
        <v>32</v>
      </c>
      <c r="B8" s="1" t="s">
        <v>33</v>
      </c>
      <c r="C8" s="1">
        <v>2002</v>
      </c>
      <c r="D8" s="1">
        <v>2002</v>
      </c>
      <c r="E8" s="15">
        <v>2318551</v>
      </c>
      <c r="F8" s="39" t="s">
        <v>38</v>
      </c>
      <c r="G8" s="17" t="s">
        <v>38</v>
      </c>
    </row>
    <row r="9" spans="1:10" x14ac:dyDescent="0.35">
      <c r="A9" s="1" t="s">
        <v>32</v>
      </c>
      <c r="B9" s="1" t="s">
        <v>33</v>
      </c>
      <c r="C9" s="1">
        <v>2002</v>
      </c>
      <c r="D9" s="1">
        <v>2003</v>
      </c>
      <c r="E9" s="15">
        <v>2394130</v>
      </c>
      <c r="F9" s="39" t="s">
        <v>38</v>
      </c>
      <c r="G9" s="17" t="s">
        <v>38</v>
      </c>
    </row>
    <row r="10" spans="1:10" x14ac:dyDescent="0.35">
      <c r="A10" s="1" t="s">
        <v>32</v>
      </c>
      <c r="B10" s="1" t="s">
        <v>33</v>
      </c>
      <c r="C10" s="1">
        <v>2002</v>
      </c>
      <c r="D10" s="1">
        <v>2004</v>
      </c>
      <c r="E10" s="15">
        <v>2185045</v>
      </c>
      <c r="F10" s="39" t="s">
        <v>38</v>
      </c>
      <c r="G10" s="17" t="s">
        <v>38</v>
      </c>
    </row>
    <row r="11" spans="1:10" x14ac:dyDescent="0.35">
      <c r="A11" s="1" t="s">
        <v>32</v>
      </c>
      <c r="B11" s="1" t="s">
        <v>33</v>
      </c>
      <c r="C11" s="1">
        <v>2002</v>
      </c>
      <c r="D11" s="1">
        <v>2005</v>
      </c>
      <c r="E11" s="15">
        <v>1801308</v>
      </c>
      <c r="F11" s="39" t="s">
        <v>38</v>
      </c>
      <c r="G11" s="17" t="s">
        <v>38</v>
      </c>
    </row>
    <row r="12" spans="1:10" x14ac:dyDescent="0.35">
      <c r="A12" s="1" t="s">
        <v>32</v>
      </c>
      <c r="B12" s="1" t="s">
        <v>33</v>
      </c>
      <c r="C12" s="1">
        <v>2002</v>
      </c>
      <c r="D12" s="1">
        <v>2006</v>
      </c>
      <c r="E12" s="15">
        <v>1682926</v>
      </c>
      <c r="F12" s="39" t="s">
        <v>38</v>
      </c>
      <c r="G12" s="17" t="s">
        <v>38</v>
      </c>
    </row>
    <row r="13" spans="1:10" x14ac:dyDescent="0.35">
      <c r="A13" s="1" t="s">
        <v>32</v>
      </c>
      <c r="B13" s="1" t="s">
        <v>33</v>
      </c>
      <c r="C13" s="1">
        <v>2002</v>
      </c>
      <c r="D13" s="1" t="s">
        <v>140</v>
      </c>
      <c r="E13" s="15">
        <v>9956564</v>
      </c>
      <c r="F13" s="39" t="s">
        <v>38</v>
      </c>
      <c r="G13" s="17" t="s">
        <v>38</v>
      </c>
    </row>
    <row r="14" spans="1:10" x14ac:dyDescent="0.35">
      <c r="A14" s="1" t="s">
        <v>32</v>
      </c>
      <c r="B14" s="1" t="s">
        <v>33</v>
      </c>
      <c r="C14" s="1">
        <v>2005</v>
      </c>
      <c r="D14" s="1">
        <v>2004</v>
      </c>
      <c r="E14" s="15">
        <v>2281220</v>
      </c>
      <c r="F14" s="39" t="s">
        <v>38</v>
      </c>
      <c r="G14" s="17" t="s">
        <v>38</v>
      </c>
    </row>
    <row r="15" spans="1:10" x14ac:dyDescent="0.35">
      <c r="A15" s="1" t="s">
        <v>32</v>
      </c>
      <c r="B15" s="1" t="s">
        <v>33</v>
      </c>
      <c r="C15" s="1">
        <v>2005</v>
      </c>
      <c r="D15" s="1">
        <v>2005</v>
      </c>
      <c r="E15" s="15">
        <v>2258415</v>
      </c>
      <c r="F15" s="39" t="s">
        <v>38</v>
      </c>
      <c r="G15" s="17" t="s">
        <v>38</v>
      </c>
    </row>
    <row r="16" spans="1:10" x14ac:dyDescent="0.35">
      <c r="A16" s="1" t="s">
        <v>32</v>
      </c>
      <c r="B16" s="1" t="s">
        <v>33</v>
      </c>
      <c r="C16" s="1">
        <v>2005</v>
      </c>
      <c r="D16" s="1">
        <v>2006</v>
      </c>
      <c r="E16" s="15">
        <v>2078923</v>
      </c>
      <c r="F16" s="39" t="s">
        <v>38</v>
      </c>
      <c r="G16" s="17" t="s">
        <v>38</v>
      </c>
    </row>
    <row r="17" spans="1:7" x14ac:dyDescent="0.35">
      <c r="A17" s="1" t="s">
        <v>32</v>
      </c>
      <c r="B17" s="1" t="s">
        <v>33</v>
      </c>
      <c r="C17" s="1">
        <v>2005</v>
      </c>
      <c r="D17" s="1">
        <v>2007</v>
      </c>
      <c r="E17" s="15">
        <v>2129836</v>
      </c>
      <c r="F17" s="39" t="s">
        <v>38</v>
      </c>
      <c r="G17" s="17" t="s">
        <v>38</v>
      </c>
    </row>
    <row r="18" spans="1:7" x14ac:dyDescent="0.35">
      <c r="A18" s="1" t="s">
        <v>32</v>
      </c>
      <c r="B18" s="1" t="s">
        <v>33</v>
      </c>
      <c r="C18" s="1">
        <v>2005</v>
      </c>
      <c r="D18" s="1">
        <v>2008</v>
      </c>
      <c r="E18" s="15">
        <v>2181164</v>
      </c>
      <c r="F18" s="39" t="s">
        <v>38</v>
      </c>
      <c r="G18" s="17" t="s">
        <v>38</v>
      </c>
    </row>
    <row r="19" spans="1:7" x14ac:dyDescent="0.35">
      <c r="A19" s="1" t="s">
        <v>32</v>
      </c>
      <c r="B19" s="1" t="s">
        <v>33</v>
      </c>
      <c r="C19" s="1">
        <v>2005</v>
      </c>
      <c r="D19" s="1" t="s">
        <v>140</v>
      </c>
      <c r="E19" s="15">
        <v>14045390</v>
      </c>
      <c r="F19" s="39" t="s">
        <v>38</v>
      </c>
      <c r="G19" s="17" t="s">
        <v>38</v>
      </c>
    </row>
    <row r="20" spans="1:7" x14ac:dyDescent="0.35">
      <c r="A20" s="1" t="s">
        <v>32</v>
      </c>
      <c r="B20" s="1" t="s">
        <v>33</v>
      </c>
      <c r="C20" s="1">
        <v>2008</v>
      </c>
      <c r="D20" s="1">
        <v>2007</v>
      </c>
      <c r="E20" s="15">
        <v>2135046</v>
      </c>
      <c r="F20" s="15">
        <v>680207</v>
      </c>
      <c r="G20" s="15">
        <v>2815253</v>
      </c>
    </row>
    <row r="21" spans="1:7" x14ac:dyDescent="0.35">
      <c r="A21" s="1" t="s">
        <v>32</v>
      </c>
      <c r="B21" s="1" t="s">
        <v>33</v>
      </c>
      <c r="C21" s="1">
        <v>2008</v>
      </c>
      <c r="D21" s="1">
        <v>2008</v>
      </c>
      <c r="E21" s="15">
        <v>3585875</v>
      </c>
      <c r="F21" s="15">
        <v>593133</v>
      </c>
      <c r="G21" s="15">
        <v>4179008</v>
      </c>
    </row>
    <row r="22" spans="1:7" x14ac:dyDescent="0.35">
      <c r="A22" s="1" t="s">
        <v>32</v>
      </c>
      <c r="B22" s="1" t="s">
        <v>33</v>
      </c>
      <c r="C22" s="1">
        <v>2008</v>
      </c>
      <c r="D22" s="1">
        <v>2009</v>
      </c>
      <c r="E22" s="15">
        <v>2242122</v>
      </c>
      <c r="F22" s="15">
        <v>531511</v>
      </c>
      <c r="G22" s="15">
        <v>2773633</v>
      </c>
    </row>
    <row r="23" spans="1:7" x14ac:dyDescent="0.35">
      <c r="A23" s="1" t="s">
        <v>32</v>
      </c>
      <c r="B23" s="1" t="s">
        <v>33</v>
      </c>
      <c r="C23" s="1">
        <v>2008</v>
      </c>
      <c r="D23" s="1">
        <v>2010</v>
      </c>
      <c r="E23" s="15">
        <v>2281209</v>
      </c>
      <c r="F23" s="15">
        <v>468525</v>
      </c>
      <c r="G23" s="15">
        <f>SUM(E23:F23)</f>
        <v>2749734</v>
      </c>
    </row>
    <row r="24" spans="1:7" x14ac:dyDescent="0.35">
      <c r="A24" s="1" t="s">
        <v>32</v>
      </c>
      <c r="B24" s="1" t="s">
        <v>33</v>
      </c>
      <c r="C24" s="1">
        <v>2008</v>
      </c>
      <c r="D24" s="1">
        <v>2011</v>
      </c>
      <c r="E24" s="15">
        <v>2063989</v>
      </c>
      <c r="F24" s="15">
        <v>405184</v>
      </c>
      <c r="G24" s="15">
        <f t="shared" ref="G24:G39" si="0">SUM(E24:F24)</f>
        <v>2469173</v>
      </c>
    </row>
    <row r="25" spans="1:7" x14ac:dyDescent="0.35">
      <c r="A25" s="1" t="s">
        <v>32</v>
      </c>
      <c r="B25" s="1" t="s">
        <v>33</v>
      </c>
      <c r="C25" s="1">
        <v>2008</v>
      </c>
      <c r="D25" s="1" t="s">
        <v>141</v>
      </c>
      <c r="E25" s="15">
        <v>10269947</v>
      </c>
      <c r="F25" s="15">
        <v>938653</v>
      </c>
      <c r="G25" s="15">
        <f t="shared" si="0"/>
        <v>11208600</v>
      </c>
    </row>
    <row r="26" spans="1:7" x14ac:dyDescent="0.35">
      <c r="A26" s="1" t="s">
        <v>32</v>
      </c>
      <c r="B26" s="1" t="s">
        <v>33</v>
      </c>
      <c r="C26" s="1">
        <v>2008</v>
      </c>
      <c r="D26" s="1" t="s">
        <v>142</v>
      </c>
      <c r="E26" s="15">
        <v>1945787</v>
      </c>
      <c r="F26" s="15">
        <v>82538</v>
      </c>
      <c r="G26" s="15">
        <f t="shared" si="0"/>
        <v>2028325</v>
      </c>
    </row>
    <row r="27" spans="1:7" x14ac:dyDescent="0.35">
      <c r="A27" s="1" t="s">
        <v>32</v>
      </c>
      <c r="B27" s="1" t="s">
        <v>33</v>
      </c>
      <c r="C27" s="1">
        <v>2008</v>
      </c>
      <c r="D27" s="1" t="s">
        <v>143</v>
      </c>
      <c r="E27" s="15">
        <v>653540</v>
      </c>
      <c r="F27" s="15">
        <v>5600</v>
      </c>
      <c r="G27" s="15">
        <f t="shared" si="0"/>
        <v>659140</v>
      </c>
    </row>
    <row r="28" spans="1:7" x14ac:dyDescent="0.35">
      <c r="A28" s="1" t="s">
        <v>32</v>
      </c>
      <c r="B28" s="1" t="s">
        <v>33</v>
      </c>
      <c r="C28" s="1">
        <v>2012</v>
      </c>
      <c r="D28" s="1">
        <v>2011</v>
      </c>
      <c r="E28" s="15">
        <v>1897884</v>
      </c>
      <c r="F28" s="15">
        <v>1440341</v>
      </c>
      <c r="G28" s="15">
        <f t="shared" si="0"/>
        <v>3338225</v>
      </c>
    </row>
    <row r="29" spans="1:7" x14ac:dyDescent="0.35">
      <c r="A29" s="1" t="s">
        <v>32</v>
      </c>
      <c r="B29" s="1" t="s">
        <v>33</v>
      </c>
      <c r="C29" s="1">
        <v>2012</v>
      </c>
      <c r="D29" s="1">
        <v>2012</v>
      </c>
      <c r="E29" s="15">
        <v>1692651</v>
      </c>
      <c r="F29" s="15">
        <v>1395493</v>
      </c>
      <c r="G29" s="15">
        <f t="shared" si="0"/>
        <v>3088144</v>
      </c>
    </row>
    <row r="30" spans="1:7" x14ac:dyDescent="0.35">
      <c r="A30" s="1" t="s">
        <v>32</v>
      </c>
      <c r="B30" s="1" t="s">
        <v>33</v>
      </c>
      <c r="C30" s="1">
        <v>2012</v>
      </c>
      <c r="D30" s="1">
        <v>2013</v>
      </c>
      <c r="E30" s="15">
        <v>723436</v>
      </c>
      <c r="F30" s="15">
        <v>1348744</v>
      </c>
      <c r="G30" s="15">
        <f t="shared" si="0"/>
        <v>2072180</v>
      </c>
    </row>
    <row r="31" spans="1:7" x14ac:dyDescent="0.35">
      <c r="A31" s="1" t="s">
        <v>32</v>
      </c>
      <c r="B31" s="1" t="s">
        <v>33</v>
      </c>
      <c r="C31" s="1">
        <v>2012</v>
      </c>
      <c r="D31" s="1">
        <v>2014</v>
      </c>
      <c r="E31" s="15">
        <v>794158</v>
      </c>
      <c r="F31" s="15">
        <v>1336830</v>
      </c>
      <c r="G31" s="15">
        <f t="shared" si="0"/>
        <v>2130988</v>
      </c>
    </row>
    <row r="32" spans="1:7" x14ac:dyDescent="0.35">
      <c r="A32" s="1" t="s">
        <v>32</v>
      </c>
      <c r="B32" s="1" t="s">
        <v>33</v>
      </c>
      <c r="C32" s="1">
        <v>2012</v>
      </c>
      <c r="D32" s="1">
        <v>2015</v>
      </c>
      <c r="E32" s="15">
        <v>894710</v>
      </c>
      <c r="F32" s="15">
        <v>1307162</v>
      </c>
      <c r="G32" s="15">
        <f t="shared" si="0"/>
        <v>2201872</v>
      </c>
    </row>
    <row r="33" spans="1:7" x14ac:dyDescent="0.35">
      <c r="A33" s="1" t="s">
        <v>32</v>
      </c>
      <c r="B33" s="1" t="s">
        <v>33</v>
      </c>
      <c r="C33" s="1">
        <v>2012</v>
      </c>
      <c r="D33" s="1" t="s">
        <v>144</v>
      </c>
      <c r="E33" s="15">
        <v>5045670</v>
      </c>
      <c r="F33" s="15">
        <v>5954944</v>
      </c>
      <c r="G33" s="15">
        <f t="shared" si="0"/>
        <v>11000614</v>
      </c>
    </row>
    <row r="34" spans="1:7" x14ac:dyDescent="0.35">
      <c r="A34" s="1" t="s">
        <v>32</v>
      </c>
      <c r="B34" s="1" t="s">
        <v>33</v>
      </c>
      <c r="C34" s="1">
        <v>2012</v>
      </c>
      <c r="D34" s="1" t="s">
        <v>145</v>
      </c>
      <c r="E34" s="15">
        <v>6062112</v>
      </c>
      <c r="F34" s="15">
        <v>4759722</v>
      </c>
      <c r="G34" s="15">
        <f t="shared" si="0"/>
        <v>10821834</v>
      </c>
    </row>
    <row r="35" spans="1:7" x14ac:dyDescent="0.35">
      <c r="A35" s="1" t="s">
        <v>32</v>
      </c>
      <c r="B35" s="1" t="s">
        <v>33</v>
      </c>
      <c r="C35" s="1">
        <v>2012</v>
      </c>
      <c r="D35" s="1" t="s">
        <v>146</v>
      </c>
      <c r="E35" s="15">
        <v>6424984</v>
      </c>
      <c r="F35" s="15">
        <v>2771716</v>
      </c>
      <c r="G35" s="15">
        <f t="shared" si="0"/>
        <v>9196700</v>
      </c>
    </row>
    <row r="36" spans="1:7" x14ac:dyDescent="0.35">
      <c r="A36" s="1" t="s">
        <v>32</v>
      </c>
      <c r="B36" s="1" t="s">
        <v>33</v>
      </c>
      <c r="C36" s="1">
        <v>2012</v>
      </c>
      <c r="D36" s="1" t="s">
        <v>147</v>
      </c>
      <c r="E36" s="15">
        <v>3900503</v>
      </c>
      <c r="F36" s="15">
        <v>1343978</v>
      </c>
      <c r="G36" s="15">
        <f t="shared" si="0"/>
        <v>5244481</v>
      </c>
    </row>
    <row r="37" spans="1:7" x14ac:dyDescent="0.35">
      <c r="A37" s="1" t="s">
        <v>32</v>
      </c>
      <c r="B37" s="1" t="s">
        <v>33</v>
      </c>
      <c r="C37" s="1">
        <v>2012</v>
      </c>
      <c r="D37" s="1" t="s">
        <v>148</v>
      </c>
      <c r="E37" s="15">
        <v>2966357</v>
      </c>
      <c r="F37" s="15">
        <v>434898</v>
      </c>
      <c r="G37" s="15">
        <f t="shared" si="0"/>
        <v>3401255</v>
      </c>
    </row>
    <row r="38" spans="1:7" x14ac:dyDescent="0.35">
      <c r="A38" s="1" t="s">
        <v>32</v>
      </c>
      <c r="B38" s="1" t="s">
        <v>33</v>
      </c>
      <c r="C38" s="1">
        <v>2012</v>
      </c>
      <c r="D38" s="1" t="s">
        <v>149</v>
      </c>
      <c r="E38" s="15">
        <v>526130</v>
      </c>
      <c r="F38" s="15">
        <v>103150</v>
      </c>
      <c r="G38" s="15">
        <f t="shared" si="0"/>
        <v>629280</v>
      </c>
    </row>
    <row r="39" spans="1:7" x14ac:dyDescent="0.35">
      <c r="A39" s="1" t="s">
        <v>32</v>
      </c>
      <c r="B39" s="1" t="s">
        <v>33</v>
      </c>
      <c r="C39" s="1">
        <v>2012</v>
      </c>
      <c r="D39" s="1" t="s">
        <v>150</v>
      </c>
      <c r="E39" s="15">
        <v>186917</v>
      </c>
      <c r="F39" s="15">
        <v>8265</v>
      </c>
      <c r="G39" s="15">
        <f t="shared" si="0"/>
        <v>195182</v>
      </c>
    </row>
    <row r="40" spans="1:7" x14ac:dyDescent="0.35">
      <c r="A40" s="1" t="s">
        <v>32</v>
      </c>
      <c r="B40" s="1" t="s">
        <v>33</v>
      </c>
      <c r="C40" s="1">
        <v>2013</v>
      </c>
      <c r="D40" s="1">
        <v>2012</v>
      </c>
      <c r="E40" s="15">
        <v>1692662</v>
      </c>
      <c r="F40" s="15">
        <v>1395482</v>
      </c>
      <c r="G40" s="15">
        <f t="shared" ref="G40:G73" si="1">SUM(E40:F40)</f>
        <v>3088144</v>
      </c>
    </row>
    <row r="41" spans="1:7" x14ac:dyDescent="0.35">
      <c r="A41" s="1" t="s">
        <v>32</v>
      </c>
      <c r="B41" s="1" t="s">
        <v>33</v>
      </c>
      <c r="C41" s="1">
        <v>2013</v>
      </c>
      <c r="D41" s="1">
        <v>2013</v>
      </c>
      <c r="E41" s="15">
        <v>723477</v>
      </c>
      <c r="F41" s="15">
        <v>1348733</v>
      </c>
      <c r="G41" s="15">
        <f t="shared" si="1"/>
        <v>2072210</v>
      </c>
    </row>
    <row r="42" spans="1:7" x14ac:dyDescent="0.35">
      <c r="A42" s="1" t="s">
        <v>32</v>
      </c>
      <c r="B42" s="1" t="s">
        <v>33</v>
      </c>
      <c r="C42" s="1">
        <v>2013</v>
      </c>
      <c r="D42" s="1">
        <v>2014</v>
      </c>
      <c r="E42" s="15">
        <v>794169</v>
      </c>
      <c r="F42" s="15">
        <v>1336819</v>
      </c>
      <c r="G42" s="15">
        <f t="shared" si="1"/>
        <v>2130988</v>
      </c>
    </row>
    <row r="43" spans="1:7" x14ac:dyDescent="0.35">
      <c r="A43" s="1" t="s">
        <v>32</v>
      </c>
      <c r="B43" s="1" t="s">
        <v>33</v>
      </c>
      <c r="C43" s="1">
        <v>2013</v>
      </c>
      <c r="D43" s="1">
        <v>2015</v>
      </c>
      <c r="E43" s="15">
        <v>894723</v>
      </c>
      <c r="F43" s="15">
        <v>1307149</v>
      </c>
      <c r="G43" s="15">
        <f t="shared" si="1"/>
        <v>2201872</v>
      </c>
    </row>
    <row r="44" spans="1:7" x14ac:dyDescent="0.35">
      <c r="A44" s="1" t="s">
        <v>32</v>
      </c>
      <c r="B44" s="1" t="s">
        <v>33</v>
      </c>
      <c r="C44" s="1">
        <v>2013</v>
      </c>
      <c r="D44" s="1">
        <v>2016</v>
      </c>
      <c r="E44" s="15">
        <v>930382</v>
      </c>
      <c r="F44" s="15">
        <v>1271627</v>
      </c>
      <c r="G44" s="15">
        <f>SUM(E44:F44)</f>
        <v>2202009</v>
      </c>
    </row>
    <row r="45" spans="1:7" x14ac:dyDescent="0.35">
      <c r="A45" s="1" t="s">
        <v>32</v>
      </c>
      <c r="B45" s="1" t="s">
        <v>33</v>
      </c>
      <c r="C45" s="1">
        <v>2013</v>
      </c>
      <c r="D45" s="1" t="s">
        <v>142</v>
      </c>
      <c r="E45" s="15">
        <v>5255741</v>
      </c>
      <c r="F45" s="15">
        <v>5741809</v>
      </c>
      <c r="G45" s="15">
        <f t="shared" si="1"/>
        <v>10997550</v>
      </c>
    </row>
    <row r="46" spans="1:7" x14ac:dyDescent="0.35">
      <c r="A46" s="1" t="s">
        <v>32</v>
      </c>
      <c r="B46" s="1" t="s">
        <v>33</v>
      </c>
      <c r="C46" s="1">
        <v>2013</v>
      </c>
      <c r="D46" s="1" t="s">
        <v>151</v>
      </c>
      <c r="E46" s="15">
        <v>6363222</v>
      </c>
      <c r="F46" s="15">
        <v>4457717</v>
      </c>
      <c r="G46" s="15">
        <f t="shared" si="1"/>
        <v>10820939</v>
      </c>
    </row>
    <row r="47" spans="1:7" x14ac:dyDescent="0.35">
      <c r="A47" s="1" t="s">
        <v>32</v>
      </c>
      <c r="B47" s="1" t="s">
        <v>33</v>
      </c>
      <c r="C47" s="1">
        <v>2013</v>
      </c>
      <c r="D47" s="1" t="s">
        <v>152</v>
      </c>
      <c r="E47" s="15">
        <v>5697118</v>
      </c>
      <c r="F47" s="15">
        <v>2348573</v>
      </c>
      <c r="G47" s="15">
        <f t="shared" si="1"/>
        <v>8045691</v>
      </c>
    </row>
    <row r="48" spans="1:7" x14ac:dyDescent="0.35">
      <c r="A48" s="1" t="s">
        <v>32</v>
      </c>
      <c r="B48" s="1" t="s">
        <v>33</v>
      </c>
      <c r="C48" s="1">
        <v>2013</v>
      </c>
      <c r="D48" s="1" t="s">
        <v>153</v>
      </c>
      <c r="E48" s="15">
        <v>4075477</v>
      </c>
      <c r="F48" s="15">
        <v>1171579</v>
      </c>
      <c r="G48" s="15">
        <f t="shared" si="1"/>
        <v>5247056</v>
      </c>
    </row>
    <row r="49" spans="1:7" x14ac:dyDescent="0.35">
      <c r="A49" s="1" t="s">
        <v>32</v>
      </c>
      <c r="B49" s="1" t="s">
        <v>33</v>
      </c>
      <c r="C49" s="1">
        <v>2013</v>
      </c>
      <c r="D49" s="1" t="s">
        <v>154</v>
      </c>
      <c r="E49" s="15">
        <v>2174837</v>
      </c>
      <c r="F49" s="15">
        <v>302118</v>
      </c>
      <c r="G49" s="15">
        <f t="shared" si="1"/>
        <v>2476955</v>
      </c>
    </row>
    <row r="50" spans="1:7" x14ac:dyDescent="0.35">
      <c r="A50" s="1" t="s">
        <v>32</v>
      </c>
      <c r="B50" s="1" t="s">
        <v>33</v>
      </c>
      <c r="C50" s="1">
        <v>2013</v>
      </c>
      <c r="D50" s="1" t="s">
        <v>155</v>
      </c>
      <c r="E50" s="15">
        <v>548935</v>
      </c>
      <c r="F50" s="15">
        <v>80345</v>
      </c>
      <c r="G50" s="15">
        <f t="shared" si="1"/>
        <v>629280</v>
      </c>
    </row>
    <row r="51" spans="1:7" x14ac:dyDescent="0.35">
      <c r="A51" s="1" t="s">
        <v>32</v>
      </c>
      <c r="B51" s="1" t="s">
        <v>33</v>
      </c>
      <c r="C51" s="1">
        <v>2013</v>
      </c>
      <c r="D51" s="1">
        <v>2047</v>
      </c>
      <c r="E51" s="15">
        <v>66667</v>
      </c>
      <c r="F51" s="15">
        <v>2659</v>
      </c>
      <c r="G51" s="15">
        <f t="shared" si="1"/>
        <v>69326</v>
      </c>
    </row>
    <row r="52" spans="1:7" x14ac:dyDescent="0.35">
      <c r="A52" s="1" t="s">
        <v>32</v>
      </c>
      <c r="B52" s="1" t="s">
        <v>33</v>
      </c>
      <c r="C52" s="1">
        <v>2017</v>
      </c>
      <c r="D52" s="1">
        <v>2017</v>
      </c>
      <c r="E52" s="15">
        <v>1616976</v>
      </c>
      <c r="F52" s="15">
        <v>908793</v>
      </c>
      <c r="G52" s="15">
        <f t="shared" si="1"/>
        <v>2525769</v>
      </c>
    </row>
    <row r="53" spans="1:7" x14ac:dyDescent="0.35">
      <c r="A53" s="1" t="s">
        <v>32</v>
      </c>
      <c r="B53" s="1" t="s">
        <v>33</v>
      </c>
      <c r="C53" s="1">
        <v>2017</v>
      </c>
      <c r="D53" s="1">
        <v>2018</v>
      </c>
      <c r="E53" s="15">
        <v>1641252</v>
      </c>
      <c r="F53" s="15">
        <v>890825</v>
      </c>
      <c r="G53" s="15">
        <f t="shared" si="1"/>
        <v>2532077</v>
      </c>
    </row>
    <row r="54" spans="1:7" x14ac:dyDescent="0.35">
      <c r="A54" s="1" t="s">
        <v>32</v>
      </c>
      <c r="B54" s="1" t="s">
        <v>33</v>
      </c>
      <c r="C54" s="1">
        <v>2017</v>
      </c>
      <c r="D54" s="1">
        <v>2019</v>
      </c>
      <c r="E54" s="15">
        <v>1664825</v>
      </c>
      <c r="F54" s="15">
        <v>875153</v>
      </c>
      <c r="G54" s="15">
        <f t="shared" si="1"/>
        <v>2539978</v>
      </c>
    </row>
    <row r="55" spans="1:7" x14ac:dyDescent="0.35">
      <c r="A55" s="1" t="s">
        <v>32</v>
      </c>
      <c r="B55" s="1" t="s">
        <v>33</v>
      </c>
      <c r="C55" s="1">
        <v>2017</v>
      </c>
      <c r="D55" s="1">
        <v>2020</v>
      </c>
      <c r="E55" s="15">
        <v>1695076</v>
      </c>
      <c r="F55" s="15">
        <v>842056</v>
      </c>
      <c r="G55" s="15">
        <f t="shared" si="1"/>
        <v>2537132</v>
      </c>
    </row>
    <row r="56" spans="1:7" x14ac:dyDescent="0.35">
      <c r="A56" s="1" t="s">
        <v>32</v>
      </c>
      <c r="B56" s="1" t="s">
        <v>33</v>
      </c>
      <c r="C56" s="1">
        <v>2017</v>
      </c>
      <c r="D56" s="1">
        <v>2021</v>
      </c>
      <c r="E56" s="15">
        <v>1730512</v>
      </c>
      <c r="F56" s="15">
        <v>805725</v>
      </c>
      <c r="G56" s="15">
        <f t="shared" si="1"/>
        <v>2536237</v>
      </c>
    </row>
    <row r="57" spans="1:7" x14ac:dyDescent="0.35">
      <c r="A57" s="1" t="s">
        <v>32</v>
      </c>
      <c r="B57" s="1" t="s">
        <v>33</v>
      </c>
      <c r="C57" s="1">
        <v>2017</v>
      </c>
      <c r="D57" s="1" t="s">
        <v>151</v>
      </c>
      <c r="E57" s="15">
        <v>9119096</v>
      </c>
      <c r="F57" s="15">
        <v>3388108</v>
      </c>
      <c r="G57" s="15">
        <f t="shared" si="1"/>
        <v>12507204</v>
      </c>
    </row>
    <row r="58" spans="1:7" x14ac:dyDescent="0.35">
      <c r="A58" s="1" t="s">
        <v>32</v>
      </c>
      <c r="B58" s="1" t="s">
        <v>33</v>
      </c>
      <c r="C58" s="1">
        <v>2017</v>
      </c>
      <c r="D58" s="1" t="s">
        <v>152</v>
      </c>
      <c r="E58" s="15">
        <v>7737946</v>
      </c>
      <c r="F58" s="15">
        <v>1988754</v>
      </c>
      <c r="G58" s="15">
        <f t="shared" si="1"/>
        <v>9726700</v>
      </c>
    </row>
    <row r="59" spans="1:7" x14ac:dyDescent="0.35">
      <c r="A59" s="1" t="s">
        <v>32</v>
      </c>
      <c r="B59" s="1" t="s">
        <v>33</v>
      </c>
      <c r="C59" s="1">
        <v>2017</v>
      </c>
      <c r="D59" s="1" t="s">
        <v>153</v>
      </c>
      <c r="E59" s="15">
        <v>4741949</v>
      </c>
      <c r="F59" s="15">
        <v>1039168</v>
      </c>
      <c r="G59" s="15">
        <f t="shared" si="1"/>
        <v>5781117</v>
      </c>
    </row>
    <row r="60" spans="1:7" x14ac:dyDescent="0.35">
      <c r="A60" s="1" t="s">
        <v>32</v>
      </c>
      <c r="B60" s="1" t="s">
        <v>33</v>
      </c>
      <c r="C60" s="1">
        <v>2017</v>
      </c>
      <c r="D60" s="1" t="s">
        <v>154</v>
      </c>
      <c r="E60" s="15">
        <v>2190669</v>
      </c>
      <c r="F60" s="15">
        <v>283741</v>
      </c>
      <c r="G60" s="15">
        <f t="shared" si="1"/>
        <v>2474410</v>
      </c>
    </row>
    <row r="61" spans="1:7" x14ac:dyDescent="0.35">
      <c r="A61" s="1" t="s">
        <v>32</v>
      </c>
      <c r="B61" s="1" t="s">
        <v>33</v>
      </c>
      <c r="C61" s="1">
        <v>2017</v>
      </c>
      <c r="D61" s="1" t="s">
        <v>155</v>
      </c>
      <c r="E61" s="15">
        <v>549963</v>
      </c>
      <c r="F61" s="15">
        <v>79317</v>
      </c>
      <c r="G61" s="15">
        <f t="shared" si="1"/>
        <v>629280</v>
      </c>
    </row>
    <row r="62" spans="1:7" x14ac:dyDescent="0.35">
      <c r="A62" s="1" t="s">
        <v>32</v>
      </c>
      <c r="B62" s="1" t="s">
        <v>33</v>
      </c>
      <c r="C62" s="1">
        <v>2017</v>
      </c>
      <c r="D62" s="1">
        <v>2047</v>
      </c>
      <c r="E62" s="15">
        <v>61243</v>
      </c>
      <c r="F62" s="15">
        <v>1301</v>
      </c>
      <c r="G62" s="15">
        <f t="shared" si="1"/>
        <v>62544</v>
      </c>
    </row>
    <row r="63" spans="1:7" x14ac:dyDescent="0.35">
      <c r="A63" s="1" t="s">
        <v>32</v>
      </c>
      <c r="B63" s="1" t="s">
        <v>33</v>
      </c>
      <c r="C63" s="1">
        <v>2019</v>
      </c>
      <c r="D63" s="1">
        <v>2018</v>
      </c>
      <c r="E63" s="15">
        <v>1084462</v>
      </c>
      <c r="F63" s="15">
        <v>664453</v>
      </c>
      <c r="G63" s="15">
        <f t="shared" si="1"/>
        <v>1748915</v>
      </c>
    </row>
    <row r="64" spans="1:7" x14ac:dyDescent="0.35">
      <c r="A64" s="1" t="s">
        <v>32</v>
      </c>
      <c r="B64" s="1" t="s">
        <v>33</v>
      </c>
      <c r="C64" s="1">
        <v>2019</v>
      </c>
      <c r="D64" s="1">
        <v>2019</v>
      </c>
      <c r="E64" s="15">
        <v>1706455</v>
      </c>
      <c r="F64" s="15">
        <v>772436</v>
      </c>
      <c r="G64" s="15">
        <f t="shared" si="1"/>
        <v>2478891</v>
      </c>
    </row>
    <row r="65" spans="1:7" x14ac:dyDescent="0.35">
      <c r="A65" s="1" t="s">
        <v>32</v>
      </c>
      <c r="B65" s="1" t="s">
        <v>33</v>
      </c>
      <c r="C65" s="1">
        <v>2019</v>
      </c>
      <c r="D65" s="1">
        <v>2020</v>
      </c>
      <c r="E65" s="15">
        <v>1735058</v>
      </c>
      <c r="F65" s="15">
        <v>743189</v>
      </c>
      <c r="G65" s="15">
        <f t="shared" si="1"/>
        <v>2478247</v>
      </c>
    </row>
    <row r="66" spans="1:7" x14ac:dyDescent="0.35">
      <c r="A66" s="1" t="s">
        <v>32</v>
      </c>
      <c r="B66" s="1" t="s">
        <v>33</v>
      </c>
      <c r="C66" s="1">
        <v>2019</v>
      </c>
      <c r="D66" s="1">
        <v>2021</v>
      </c>
      <c r="E66" s="15">
        <v>1793775</v>
      </c>
      <c r="F66" s="15">
        <v>712260</v>
      </c>
      <c r="G66" s="15">
        <f t="shared" si="1"/>
        <v>2506035</v>
      </c>
    </row>
    <row r="67" spans="1:7" x14ac:dyDescent="0.35">
      <c r="A67" s="1" t="s">
        <v>32</v>
      </c>
      <c r="B67" s="1" t="s">
        <v>33</v>
      </c>
      <c r="C67" s="1">
        <v>2019</v>
      </c>
      <c r="D67" s="1">
        <v>2022</v>
      </c>
      <c r="E67" s="15">
        <v>1862609</v>
      </c>
      <c r="F67" s="15">
        <v>672668</v>
      </c>
      <c r="G67" s="15">
        <f t="shared" si="1"/>
        <v>2535277</v>
      </c>
    </row>
    <row r="68" spans="1:7" x14ac:dyDescent="0.35">
      <c r="A68" s="1" t="s">
        <v>32</v>
      </c>
      <c r="B68" s="1" t="s">
        <v>33</v>
      </c>
      <c r="C68" s="1">
        <v>2019</v>
      </c>
      <c r="D68" s="1" t="s">
        <v>156</v>
      </c>
      <c r="E68" s="15">
        <v>9725912</v>
      </c>
      <c r="F68" s="15">
        <v>2765420</v>
      </c>
      <c r="G68" s="15">
        <f t="shared" si="1"/>
        <v>12491332</v>
      </c>
    </row>
    <row r="69" spans="1:7" x14ac:dyDescent="0.35">
      <c r="A69" s="1" t="s">
        <v>32</v>
      </c>
      <c r="B69" s="1" t="s">
        <v>33</v>
      </c>
      <c r="C69" s="1">
        <v>2019</v>
      </c>
      <c r="D69" s="1" t="s">
        <v>157</v>
      </c>
      <c r="E69" s="15">
        <v>6919309</v>
      </c>
      <c r="F69" s="15">
        <v>1658260</v>
      </c>
      <c r="G69" s="15">
        <f t="shared" si="1"/>
        <v>8577569</v>
      </c>
    </row>
    <row r="70" spans="1:7" x14ac:dyDescent="0.35">
      <c r="A70" s="1" t="s">
        <v>32</v>
      </c>
      <c r="B70" s="1" t="s">
        <v>33</v>
      </c>
      <c r="C70" s="1">
        <v>2019</v>
      </c>
      <c r="D70" s="1" t="s">
        <v>158</v>
      </c>
      <c r="E70" s="15">
        <v>4610177</v>
      </c>
      <c r="F70" s="15">
        <v>838361</v>
      </c>
      <c r="G70" s="15">
        <f t="shared" si="1"/>
        <v>5448538</v>
      </c>
    </row>
    <row r="71" spans="1:7" x14ac:dyDescent="0.35">
      <c r="A71" s="1" t="s">
        <v>32</v>
      </c>
      <c r="B71" s="1" t="s">
        <v>33</v>
      </c>
      <c r="C71" s="1">
        <v>2019</v>
      </c>
      <c r="D71" s="1" t="s">
        <v>159</v>
      </c>
      <c r="E71" s="15">
        <v>1375000</v>
      </c>
      <c r="F71" s="15">
        <v>175315</v>
      </c>
      <c r="G71" s="15">
        <f t="shared" si="1"/>
        <v>1550315</v>
      </c>
    </row>
    <row r="72" spans="1:7" x14ac:dyDescent="0.35">
      <c r="A72" s="1" t="s">
        <v>32</v>
      </c>
      <c r="B72" s="1" t="s">
        <v>33</v>
      </c>
      <c r="C72" s="1">
        <v>2019</v>
      </c>
      <c r="D72" s="1" t="s">
        <v>160</v>
      </c>
      <c r="E72" s="15">
        <v>540000</v>
      </c>
      <c r="F72" s="15">
        <v>54400</v>
      </c>
      <c r="G72" s="15">
        <f t="shared" si="1"/>
        <v>594400</v>
      </c>
    </row>
    <row r="73" spans="1:7" x14ac:dyDescent="0.35">
      <c r="A73" s="1" t="s">
        <v>32</v>
      </c>
      <c r="B73" s="1" t="s">
        <v>33</v>
      </c>
      <c r="C73" s="1">
        <v>2019</v>
      </c>
      <c r="D73" s="1">
        <v>2048</v>
      </c>
      <c r="E73" s="15">
        <v>0</v>
      </c>
      <c r="F73" s="15">
        <v>0</v>
      </c>
      <c r="G73" s="15">
        <f t="shared" si="1"/>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486"/>
  <sheetViews>
    <sheetView topLeftCell="A449" workbookViewId="0">
      <selection activeCell="A487" sqref="A487:XFD488"/>
    </sheetView>
  </sheetViews>
  <sheetFormatPr defaultColWidth="8.81640625" defaultRowHeight="14.5" x14ac:dyDescent="0.35"/>
  <cols>
    <col min="1" max="1" width="10.1796875" style="1" bestFit="1" customWidth="1"/>
    <col min="2" max="7" width="8.81640625" style="1"/>
    <col min="8" max="8" width="14.1796875" style="1" bestFit="1" customWidth="1"/>
    <col min="9" max="9" width="14.1796875" style="1" customWidth="1"/>
    <col min="10" max="10" width="14.1796875" style="48" customWidth="1"/>
    <col min="11" max="11" width="7.453125" style="1" bestFit="1" customWidth="1"/>
    <col min="12" max="16384" width="8.81640625" style="1"/>
  </cols>
  <sheetData>
    <row r="1" spans="1:12" x14ac:dyDescent="0.35">
      <c r="A1" s="5" t="s">
        <v>1</v>
      </c>
      <c r="B1" s="5" t="s">
        <v>14</v>
      </c>
      <c r="C1" s="5" t="s">
        <v>15</v>
      </c>
      <c r="D1" s="6" t="s">
        <v>135</v>
      </c>
      <c r="E1" s="6" t="s">
        <v>83</v>
      </c>
      <c r="F1" s="6" t="s">
        <v>161</v>
      </c>
      <c r="G1" s="6" t="s">
        <v>162</v>
      </c>
      <c r="H1" s="6" t="s">
        <v>163</v>
      </c>
      <c r="I1" s="6" t="s">
        <v>164</v>
      </c>
      <c r="J1" s="47" t="s">
        <v>165</v>
      </c>
      <c r="K1" s="6" t="s">
        <v>31</v>
      </c>
    </row>
    <row r="2" spans="1:12" x14ac:dyDescent="0.35">
      <c r="A2" s="1" t="s">
        <v>32</v>
      </c>
      <c r="B2" s="1" t="s">
        <v>33</v>
      </c>
      <c r="C2" s="12">
        <v>1992</v>
      </c>
      <c r="D2" s="13">
        <v>1988</v>
      </c>
      <c r="E2" s="13" t="s">
        <v>166</v>
      </c>
      <c r="F2" s="13">
        <v>1633693</v>
      </c>
      <c r="G2" s="13">
        <v>2051451</v>
      </c>
      <c r="H2" s="13">
        <v>1490130</v>
      </c>
      <c r="I2" s="46">
        <f>F2/$H2</f>
        <v>1.0963426009811224</v>
      </c>
      <c r="J2" s="46">
        <f>G2/$H2</f>
        <v>1.3766926375551127</v>
      </c>
      <c r="K2" s="13"/>
      <c r="L2" s="19"/>
    </row>
    <row r="3" spans="1:12" x14ac:dyDescent="0.35">
      <c r="A3" s="1" t="s">
        <v>32</v>
      </c>
      <c r="B3" s="1" t="s">
        <v>33</v>
      </c>
      <c r="C3" s="12">
        <v>1992</v>
      </c>
      <c r="D3" s="13">
        <v>1989</v>
      </c>
      <c r="E3" s="13" t="s">
        <v>166</v>
      </c>
      <c r="F3" s="13">
        <v>1841566</v>
      </c>
      <c r="G3" s="13">
        <v>2349842</v>
      </c>
      <c r="H3" s="13">
        <v>1522404</v>
      </c>
      <c r="I3" s="46">
        <f t="shared" ref="I3:J9" si="0">F3/$H3</f>
        <v>1.209643432360924</v>
      </c>
      <c r="J3" s="46">
        <f t="shared" si="0"/>
        <v>1.5435075052351412</v>
      </c>
      <c r="K3" s="13"/>
      <c r="L3" s="19"/>
    </row>
    <row r="4" spans="1:12" x14ac:dyDescent="0.35">
      <c r="A4" s="1" t="s">
        <v>32</v>
      </c>
      <c r="B4" s="1" t="s">
        <v>33</v>
      </c>
      <c r="C4" s="12">
        <v>1992</v>
      </c>
      <c r="D4" s="13">
        <v>1990</v>
      </c>
      <c r="E4" s="13" t="s">
        <v>166</v>
      </c>
      <c r="F4" s="13">
        <v>2124372</v>
      </c>
      <c r="G4" s="13">
        <v>2499539</v>
      </c>
      <c r="H4" s="13">
        <v>1519822</v>
      </c>
      <c r="I4" s="46">
        <f t="shared" si="0"/>
        <v>1.3977768449199972</v>
      </c>
      <c r="J4" s="46">
        <f t="shared" si="0"/>
        <v>1.6446261470093209</v>
      </c>
      <c r="K4" s="13"/>
      <c r="L4" s="19"/>
    </row>
    <row r="5" spans="1:12" x14ac:dyDescent="0.35">
      <c r="A5" s="1" t="s">
        <v>32</v>
      </c>
      <c r="B5" s="1" t="s">
        <v>33</v>
      </c>
      <c r="C5" s="1">
        <v>1992</v>
      </c>
      <c r="D5" s="1">
        <v>1991</v>
      </c>
      <c r="E5" s="13" t="s">
        <v>166</v>
      </c>
      <c r="F5" s="1">
        <v>3955150</v>
      </c>
      <c r="G5" s="1">
        <v>4049983</v>
      </c>
      <c r="H5" s="1">
        <v>2179600</v>
      </c>
      <c r="I5" s="46">
        <f t="shared" si="0"/>
        <v>1.8146219489814646</v>
      </c>
      <c r="J5" s="46">
        <f t="shared" si="0"/>
        <v>1.8581313084969719</v>
      </c>
    </row>
    <row r="6" spans="1:12" x14ac:dyDescent="0.35">
      <c r="A6" s="1" t="s">
        <v>32</v>
      </c>
      <c r="B6" s="1" t="s">
        <v>33</v>
      </c>
      <c r="C6" s="1">
        <v>1992</v>
      </c>
      <c r="D6" s="1">
        <v>1992</v>
      </c>
      <c r="E6" s="13" t="s">
        <v>166</v>
      </c>
      <c r="F6" s="1">
        <f>8039000-3948500</f>
        <v>4090500</v>
      </c>
      <c r="H6" s="1">
        <v>2179600</v>
      </c>
      <c r="I6" s="46">
        <f t="shared" si="0"/>
        <v>1.8767204991741604</v>
      </c>
      <c r="J6" s="48">
        <v>1.9590000000000001</v>
      </c>
      <c r="K6" s="1" t="s">
        <v>167</v>
      </c>
    </row>
    <row r="7" spans="1:12" x14ac:dyDescent="0.35">
      <c r="A7" s="1" t="s">
        <v>32</v>
      </c>
      <c r="B7" s="1" t="s">
        <v>33</v>
      </c>
      <c r="C7" s="1">
        <v>1992</v>
      </c>
      <c r="D7" s="1">
        <v>1993</v>
      </c>
      <c r="E7" s="13" t="s">
        <v>166</v>
      </c>
      <c r="F7" s="1">
        <f>7925000-4185100</f>
        <v>3739900</v>
      </c>
      <c r="H7" s="1">
        <v>2817500</v>
      </c>
      <c r="I7" s="46">
        <f t="shared" si="0"/>
        <v>1.3273824312333629</v>
      </c>
      <c r="J7" s="48">
        <v>1.464</v>
      </c>
    </row>
    <row r="8" spans="1:12" x14ac:dyDescent="0.35">
      <c r="A8" s="1" t="s">
        <v>32</v>
      </c>
      <c r="B8" s="1" t="s">
        <v>33</v>
      </c>
      <c r="C8" s="1">
        <v>1992</v>
      </c>
      <c r="D8" s="1">
        <v>1994</v>
      </c>
      <c r="E8" s="13" t="s">
        <v>166</v>
      </c>
      <c r="F8" s="1">
        <f>8675000-4213860</f>
        <v>4461140</v>
      </c>
      <c r="H8" s="1">
        <v>2845800</v>
      </c>
      <c r="I8" s="46">
        <f t="shared" si="0"/>
        <v>1.5676224611708482</v>
      </c>
      <c r="J8" s="48">
        <v>1.8089999999999999</v>
      </c>
    </row>
    <row r="9" spans="1:12" x14ac:dyDescent="0.35">
      <c r="A9" s="1" t="s">
        <v>32</v>
      </c>
      <c r="B9" s="1" t="s">
        <v>33</v>
      </c>
      <c r="C9" s="1">
        <v>1992</v>
      </c>
      <c r="D9" s="1">
        <v>1995</v>
      </c>
      <c r="E9" s="13" t="s">
        <v>166</v>
      </c>
      <c r="F9" s="1">
        <f>8588000-4723860</f>
        <v>3864140</v>
      </c>
      <c r="H9" s="1">
        <v>3129300</v>
      </c>
      <c r="I9" s="46">
        <f t="shared" si="0"/>
        <v>1.2348256798645065</v>
      </c>
      <c r="J9" s="48">
        <v>1.369</v>
      </c>
    </row>
    <row r="10" spans="1:12" x14ac:dyDescent="0.35">
      <c r="A10" s="1" t="s">
        <v>32</v>
      </c>
      <c r="B10" s="1" t="s">
        <v>33</v>
      </c>
      <c r="C10" s="1">
        <v>2012</v>
      </c>
      <c r="D10" s="1">
        <v>2013</v>
      </c>
      <c r="E10" s="1" t="s">
        <v>166</v>
      </c>
      <c r="H10" s="43">
        <v>2747132.92</v>
      </c>
      <c r="I10" s="43"/>
      <c r="K10" s="1" t="s">
        <v>168</v>
      </c>
    </row>
    <row r="11" spans="1:12" x14ac:dyDescent="0.35">
      <c r="A11" s="1" t="s">
        <v>32</v>
      </c>
      <c r="B11" s="1" t="s">
        <v>33</v>
      </c>
      <c r="C11" s="1">
        <v>2012</v>
      </c>
      <c r="D11" s="1">
        <v>2014</v>
      </c>
      <c r="E11" s="1" t="s">
        <v>166</v>
      </c>
      <c r="H11" s="43">
        <v>2749865.79</v>
      </c>
      <c r="I11" s="43"/>
    </row>
    <row r="12" spans="1:12" x14ac:dyDescent="0.35">
      <c r="A12" s="1" t="s">
        <v>32</v>
      </c>
      <c r="B12" s="1" t="s">
        <v>33</v>
      </c>
      <c r="C12" s="1">
        <v>2012</v>
      </c>
      <c r="D12" s="1">
        <v>2015</v>
      </c>
      <c r="E12" s="1" t="s">
        <v>166</v>
      </c>
      <c r="H12" s="43">
        <v>2743725.35</v>
      </c>
      <c r="I12" s="43"/>
    </row>
    <row r="13" spans="1:12" x14ac:dyDescent="0.35">
      <c r="A13" s="1" t="s">
        <v>32</v>
      </c>
      <c r="B13" s="1" t="s">
        <v>33</v>
      </c>
      <c r="C13" s="1">
        <v>2012</v>
      </c>
      <c r="D13" s="1">
        <v>2016</v>
      </c>
      <c r="E13" s="1" t="s">
        <v>166</v>
      </c>
      <c r="H13" s="43">
        <v>2744763.1</v>
      </c>
      <c r="I13" s="43"/>
    </row>
    <row r="14" spans="1:12" x14ac:dyDescent="0.35">
      <c r="A14" s="1" t="s">
        <v>32</v>
      </c>
      <c r="B14" s="1" t="s">
        <v>33</v>
      </c>
      <c r="C14" s="1">
        <v>2012</v>
      </c>
      <c r="D14" s="1">
        <v>2017</v>
      </c>
      <c r="E14" s="1" t="s">
        <v>166</v>
      </c>
      <c r="H14" s="43">
        <v>2762573.69</v>
      </c>
      <c r="I14" s="43"/>
    </row>
    <row r="15" spans="1:12" x14ac:dyDescent="0.35">
      <c r="A15" s="1" t="s">
        <v>32</v>
      </c>
      <c r="B15" s="1" t="s">
        <v>33</v>
      </c>
      <c r="C15" s="1">
        <v>2012</v>
      </c>
      <c r="D15" s="1">
        <v>2018</v>
      </c>
      <c r="E15" s="1" t="s">
        <v>166</v>
      </c>
      <c r="H15" s="43">
        <v>2764002.54</v>
      </c>
      <c r="I15" s="43"/>
    </row>
    <row r="16" spans="1:12" x14ac:dyDescent="0.35">
      <c r="A16" s="1" t="s">
        <v>32</v>
      </c>
      <c r="B16" s="1" t="s">
        <v>33</v>
      </c>
      <c r="C16" s="1">
        <v>2012</v>
      </c>
      <c r="D16" s="1">
        <v>2019</v>
      </c>
      <c r="E16" s="1" t="s">
        <v>166</v>
      </c>
      <c r="H16" s="43">
        <v>2765117.29</v>
      </c>
      <c r="I16" s="43"/>
    </row>
    <row r="17" spans="1:9" x14ac:dyDescent="0.35">
      <c r="A17" s="1" t="s">
        <v>32</v>
      </c>
      <c r="B17" s="1" t="s">
        <v>33</v>
      </c>
      <c r="C17" s="1">
        <v>2012</v>
      </c>
      <c r="D17" s="1">
        <v>2020</v>
      </c>
      <c r="E17" s="1" t="s">
        <v>166</v>
      </c>
      <c r="H17" s="43">
        <v>2762851.99</v>
      </c>
      <c r="I17" s="43"/>
    </row>
    <row r="18" spans="1:9" x14ac:dyDescent="0.35">
      <c r="A18" s="1" t="s">
        <v>32</v>
      </c>
      <c r="B18" s="1" t="s">
        <v>33</v>
      </c>
      <c r="C18" s="1">
        <v>2012</v>
      </c>
      <c r="D18" s="1">
        <v>2021</v>
      </c>
      <c r="E18" s="1" t="s">
        <v>166</v>
      </c>
      <c r="H18" s="43">
        <v>2762537.84</v>
      </c>
      <c r="I18" s="43"/>
    </row>
    <row r="19" spans="1:9" x14ac:dyDescent="0.35">
      <c r="A19" s="1" t="s">
        <v>32</v>
      </c>
      <c r="B19" s="1" t="s">
        <v>33</v>
      </c>
      <c r="C19" s="1">
        <v>2012</v>
      </c>
      <c r="D19" s="1">
        <v>2022</v>
      </c>
      <c r="E19" s="1" t="s">
        <v>166</v>
      </c>
      <c r="H19" s="43">
        <v>2765216.39</v>
      </c>
      <c r="I19" s="43"/>
    </row>
    <row r="20" spans="1:9" x14ac:dyDescent="0.35">
      <c r="A20" s="1" t="s">
        <v>32</v>
      </c>
      <c r="B20" s="1" t="s">
        <v>33</v>
      </c>
      <c r="C20" s="1">
        <v>2012</v>
      </c>
      <c r="D20" s="1">
        <v>2023</v>
      </c>
      <c r="E20" s="1" t="s">
        <v>166</v>
      </c>
      <c r="H20" s="43">
        <v>2765075.24</v>
      </c>
      <c r="I20" s="43"/>
    </row>
    <row r="21" spans="1:9" x14ac:dyDescent="0.35">
      <c r="A21" s="1" t="s">
        <v>32</v>
      </c>
      <c r="B21" s="1" t="s">
        <v>33</v>
      </c>
      <c r="C21" s="1">
        <v>2012</v>
      </c>
      <c r="D21" s="1">
        <v>2024</v>
      </c>
      <c r="E21" s="1" t="s">
        <v>166</v>
      </c>
      <c r="H21" s="43">
        <v>2761811.89</v>
      </c>
      <c r="I21" s="43"/>
    </row>
    <row r="22" spans="1:9" x14ac:dyDescent="0.35">
      <c r="A22" s="1" t="s">
        <v>32</v>
      </c>
      <c r="B22" s="1" t="s">
        <v>33</v>
      </c>
      <c r="C22" s="1">
        <v>2012</v>
      </c>
      <c r="D22" s="1">
        <v>2025</v>
      </c>
      <c r="E22" s="1" t="s">
        <v>166</v>
      </c>
      <c r="H22" s="43">
        <v>2789999.84</v>
      </c>
      <c r="I22" s="43"/>
    </row>
    <row r="23" spans="1:9" x14ac:dyDescent="0.35">
      <c r="A23" s="1" t="s">
        <v>32</v>
      </c>
      <c r="B23" s="1" t="s">
        <v>33</v>
      </c>
      <c r="C23" s="1">
        <v>2012</v>
      </c>
      <c r="D23" s="1">
        <v>2026</v>
      </c>
      <c r="E23" s="1" t="s">
        <v>166</v>
      </c>
      <c r="H23" s="43">
        <v>2759987.65</v>
      </c>
      <c r="I23" s="43"/>
    </row>
    <row r="24" spans="1:9" x14ac:dyDescent="0.35">
      <c r="A24" s="1" t="s">
        <v>32</v>
      </c>
      <c r="B24" s="1" t="s">
        <v>33</v>
      </c>
      <c r="C24" s="1">
        <v>2012</v>
      </c>
      <c r="D24" s="1">
        <v>2027</v>
      </c>
      <c r="E24" s="1" t="s">
        <v>166</v>
      </c>
      <c r="H24" s="43">
        <v>2760811.1</v>
      </c>
      <c r="I24" s="43"/>
    </row>
    <row r="25" spans="1:9" x14ac:dyDescent="0.35">
      <c r="A25" s="1" t="s">
        <v>32</v>
      </c>
      <c r="B25" s="1" t="s">
        <v>33</v>
      </c>
      <c r="C25" s="1">
        <v>2012</v>
      </c>
      <c r="D25" s="1">
        <v>2028</v>
      </c>
      <c r="E25" s="1" t="s">
        <v>166</v>
      </c>
      <c r="H25" s="43">
        <v>2758732.55</v>
      </c>
      <c r="I25" s="43"/>
    </row>
    <row r="26" spans="1:9" x14ac:dyDescent="0.35">
      <c r="A26" s="1" t="s">
        <v>32</v>
      </c>
      <c r="B26" s="1" t="s">
        <v>33</v>
      </c>
      <c r="C26" s="1">
        <v>2012</v>
      </c>
      <c r="D26" s="1">
        <v>2029</v>
      </c>
      <c r="E26" s="1" t="s">
        <v>166</v>
      </c>
      <c r="H26" s="43">
        <v>2117434.6</v>
      </c>
      <c r="I26" s="43"/>
    </row>
    <row r="27" spans="1:9" x14ac:dyDescent="0.35">
      <c r="A27" s="1" t="s">
        <v>32</v>
      </c>
      <c r="B27" s="1" t="s">
        <v>33</v>
      </c>
      <c r="C27" s="1">
        <v>2012</v>
      </c>
      <c r="D27" s="1">
        <v>2030</v>
      </c>
      <c r="E27" s="1" t="s">
        <v>166</v>
      </c>
      <c r="H27" s="43">
        <v>1612174.55</v>
      </c>
      <c r="I27" s="43"/>
    </row>
    <row r="28" spans="1:9" x14ac:dyDescent="0.35">
      <c r="A28" s="1" t="s">
        <v>32</v>
      </c>
      <c r="B28" s="1" t="s">
        <v>33</v>
      </c>
      <c r="C28" s="1">
        <v>2012</v>
      </c>
      <c r="D28" s="1">
        <v>2031</v>
      </c>
      <c r="E28" s="1" t="s">
        <v>166</v>
      </c>
      <c r="H28" s="43">
        <v>1609380.8</v>
      </c>
      <c r="I28" s="43"/>
    </row>
    <row r="29" spans="1:9" x14ac:dyDescent="0.35">
      <c r="A29" s="1" t="s">
        <v>32</v>
      </c>
      <c r="B29" s="1" t="s">
        <v>33</v>
      </c>
      <c r="C29" s="1">
        <v>2012</v>
      </c>
      <c r="D29" s="1">
        <v>2032</v>
      </c>
      <c r="E29" s="1" t="s">
        <v>166</v>
      </c>
      <c r="H29" s="43">
        <v>1049143.5</v>
      </c>
      <c r="I29" s="43"/>
    </row>
    <row r="30" spans="1:9" x14ac:dyDescent="0.35">
      <c r="A30" s="1" t="s">
        <v>32</v>
      </c>
      <c r="B30" s="1" t="s">
        <v>33</v>
      </c>
      <c r="C30" s="1">
        <v>2012</v>
      </c>
      <c r="D30" s="1">
        <v>2033</v>
      </c>
      <c r="E30" s="1" t="s">
        <v>166</v>
      </c>
      <c r="H30" s="43">
        <v>1049393.5</v>
      </c>
      <c r="I30" s="43"/>
    </row>
    <row r="31" spans="1:9" x14ac:dyDescent="0.35">
      <c r="A31" s="1" t="s">
        <v>32</v>
      </c>
      <c r="B31" s="1" t="s">
        <v>33</v>
      </c>
      <c r="C31" s="1">
        <v>2012</v>
      </c>
      <c r="D31" s="1">
        <v>2034</v>
      </c>
      <c r="E31" s="1" t="s">
        <v>166</v>
      </c>
      <c r="H31" s="43">
        <v>1048331</v>
      </c>
      <c r="I31" s="43"/>
    </row>
    <row r="32" spans="1:9" x14ac:dyDescent="0.35">
      <c r="A32" s="1" t="s">
        <v>32</v>
      </c>
      <c r="B32" s="1" t="s">
        <v>33</v>
      </c>
      <c r="C32" s="1">
        <v>2012</v>
      </c>
      <c r="D32" s="1">
        <v>2035</v>
      </c>
      <c r="E32" s="1" t="s">
        <v>166</v>
      </c>
      <c r="H32" s="43">
        <v>1050031</v>
      </c>
      <c r="I32" s="43"/>
    </row>
    <row r="33" spans="1:9" x14ac:dyDescent="0.35">
      <c r="A33" s="1" t="s">
        <v>32</v>
      </c>
      <c r="B33" s="1" t="s">
        <v>33</v>
      </c>
      <c r="C33" s="1">
        <v>2012</v>
      </c>
      <c r="D33" s="1">
        <v>2036</v>
      </c>
      <c r="E33" s="1" t="s">
        <v>166</v>
      </c>
      <c r="H33" s="43">
        <v>1050156</v>
      </c>
      <c r="I33" s="43"/>
    </row>
    <row r="34" spans="1:9" x14ac:dyDescent="0.35">
      <c r="A34" s="1" t="s">
        <v>32</v>
      </c>
      <c r="B34" s="1" t="s">
        <v>33</v>
      </c>
      <c r="C34" s="1">
        <v>2012</v>
      </c>
      <c r="D34" s="1">
        <v>2037</v>
      </c>
      <c r="E34" s="1" t="s">
        <v>166</v>
      </c>
      <c r="H34" s="43">
        <v>1048706</v>
      </c>
      <c r="I34" s="43"/>
    </row>
    <row r="35" spans="1:9" x14ac:dyDescent="0.35">
      <c r="A35" s="1" t="s">
        <v>32</v>
      </c>
      <c r="B35" s="1" t="s">
        <v>33</v>
      </c>
      <c r="C35" s="1">
        <v>2012</v>
      </c>
      <c r="D35" s="1">
        <v>2038</v>
      </c>
      <c r="E35" s="1" t="s">
        <v>166</v>
      </c>
      <c r="H35" s="43">
        <v>1050681</v>
      </c>
      <c r="I35" s="43"/>
    </row>
    <row r="36" spans="1:9" x14ac:dyDescent="0.35">
      <c r="A36" s="1" t="s">
        <v>32</v>
      </c>
      <c r="B36" s="1" t="s">
        <v>33</v>
      </c>
      <c r="C36" s="1">
        <v>2013</v>
      </c>
      <c r="D36" s="1">
        <v>2013</v>
      </c>
      <c r="E36" s="1" t="s">
        <v>169</v>
      </c>
      <c r="H36" s="43">
        <v>823127.16</v>
      </c>
      <c r="I36" s="43"/>
    </row>
    <row r="37" spans="1:9" x14ac:dyDescent="0.35">
      <c r="A37" s="1" t="s">
        <v>32</v>
      </c>
      <c r="B37" s="1" t="s">
        <v>33</v>
      </c>
      <c r="C37" s="1">
        <v>2013</v>
      </c>
      <c r="D37" s="1">
        <v>2014</v>
      </c>
      <c r="E37" s="1" t="s">
        <v>169</v>
      </c>
      <c r="H37" s="43">
        <v>809307.85000000009</v>
      </c>
      <c r="I37" s="43"/>
    </row>
    <row r="38" spans="1:9" x14ac:dyDescent="0.35">
      <c r="A38" s="1" t="s">
        <v>32</v>
      </c>
      <c r="B38" s="1" t="s">
        <v>33</v>
      </c>
      <c r="C38" s="1">
        <v>2013</v>
      </c>
      <c r="D38" s="1">
        <v>2015</v>
      </c>
      <c r="E38" s="1" t="s">
        <v>169</v>
      </c>
      <c r="H38" s="43">
        <v>733430.16</v>
      </c>
      <c r="I38" s="43"/>
    </row>
    <row r="39" spans="1:9" x14ac:dyDescent="0.35">
      <c r="A39" s="1" t="s">
        <v>32</v>
      </c>
      <c r="B39" s="1" t="s">
        <v>33</v>
      </c>
      <c r="C39" s="1">
        <v>2013</v>
      </c>
      <c r="D39" s="1">
        <v>2016</v>
      </c>
      <c r="E39" s="1" t="s">
        <v>169</v>
      </c>
      <c r="H39" s="43">
        <v>733430.16</v>
      </c>
      <c r="I39" s="43"/>
    </row>
    <row r="40" spans="1:9" x14ac:dyDescent="0.35">
      <c r="A40" s="1" t="s">
        <v>32</v>
      </c>
      <c r="B40" s="1" t="s">
        <v>33</v>
      </c>
      <c r="C40" s="1">
        <v>2013</v>
      </c>
      <c r="D40" s="1">
        <v>2017</v>
      </c>
      <c r="E40" s="1" t="s">
        <v>169</v>
      </c>
      <c r="H40" s="43">
        <v>733430.16</v>
      </c>
      <c r="I40" s="43"/>
    </row>
    <row r="41" spans="1:9" x14ac:dyDescent="0.35">
      <c r="A41" s="1" t="s">
        <v>32</v>
      </c>
      <c r="B41" s="1" t="s">
        <v>33</v>
      </c>
      <c r="C41" s="1">
        <v>2013</v>
      </c>
      <c r="D41" s="1">
        <v>2018</v>
      </c>
      <c r="E41" s="1" t="s">
        <v>169</v>
      </c>
      <c r="H41" s="43">
        <v>733430.16</v>
      </c>
      <c r="I41" s="43"/>
    </row>
    <row r="42" spans="1:9" x14ac:dyDescent="0.35">
      <c r="A42" s="1" t="s">
        <v>32</v>
      </c>
      <c r="B42" s="1" t="s">
        <v>33</v>
      </c>
      <c r="C42" s="1">
        <v>2013</v>
      </c>
      <c r="D42" s="1">
        <v>2019</v>
      </c>
      <c r="E42" s="1" t="s">
        <v>169</v>
      </c>
      <c r="H42" s="43">
        <v>745735.2</v>
      </c>
      <c r="I42" s="43"/>
    </row>
    <row r="43" spans="1:9" x14ac:dyDescent="0.35">
      <c r="A43" s="1" t="s">
        <v>32</v>
      </c>
      <c r="B43" s="1" t="s">
        <v>33</v>
      </c>
      <c r="C43" s="1">
        <v>2013</v>
      </c>
      <c r="D43" s="1">
        <v>2020</v>
      </c>
      <c r="E43" s="1" t="s">
        <v>169</v>
      </c>
      <c r="H43" s="43">
        <v>745735.2</v>
      </c>
      <c r="I43" s="43"/>
    </row>
    <row r="44" spans="1:9" x14ac:dyDescent="0.35">
      <c r="A44" s="1" t="s">
        <v>32</v>
      </c>
      <c r="B44" s="1" t="s">
        <v>33</v>
      </c>
      <c r="C44" s="1">
        <v>2013</v>
      </c>
      <c r="D44" s="1">
        <v>2021</v>
      </c>
      <c r="E44" s="1" t="s">
        <v>169</v>
      </c>
      <c r="H44" s="43">
        <v>745735.2</v>
      </c>
      <c r="I44" s="43"/>
    </row>
    <row r="45" spans="1:9" x14ac:dyDescent="0.35">
      <c r="A45" s="1" t="s">
        <v>32</v>
      </c>
      <c r="B45" s="1" t="s">
        <v>33</v>
      </c>
      <c r="C45" s="1">
        <v>2013</v>
      </c>
      <c r="D45" s="1">
        <v>2022</v>
      </c>
      <c r="E45" s="1" t="s">
        <v>169</v>
      </c>
      <c r="H45" s="43">
        <v>745735.2</v>
      </c>
      <c r="I45" s="43"/>
    </row>
    <row r="46" spans="1:9" x14ac:dyDescent="0.35">
      <c r="A46" s="1" t="s">
        <v>32</v>
      </c>
      <c r="B46" s="1" t="s">
        <v>33</v>
      </c>
      <c r="C46" s="1">
        <v>2013</v>
      </c>
      <c r="D46" s="1">
        <v>2023</v>
      </c>
      <c r="E46" s="1" t="s">
        <v>169</v>
      </c>
      <c r="H46" s="43">
        <v>745735.2</v>
      </c>
      <c r="I46" s="43"/>
    </row>
    <row r="47" spans="1:9" x14ac:dyDescent="0.35">
      <c r="A47" s="1" t="s">
        <v>32</v>
      </c>
      <c r="B47" s="1" t="s">
        <v>33</v>
      </c>
      <c r="C47" s="1">
        <v>2013</v>
      </c>
      <c r="D47" s="1">
        <v>2024</v>
      </c>
      <c r="E47" s="1" t="s">
        <v>169</v>
      </c>
      <c r="H47" s="43">
        <v>745735.2</v>
      </c>
      <c r="I47" s="43"/>
    </row>
    <row r="48" spans="1:9" x14ac:dyDescent="0.35">
      <c r="A48" s="1" t="s">
        <v>32</v>
      </c>
      <c r="B48" s="1" t="s">
        <v>33</v>
      </c>
      <c r="C48" s="1">
        <v>2013</v>
      </c>
      <c r="D48" s="1">
        <v>2025</v>
      </c>
      <c r="E48" s="1" t="s">
        <v>169</v>
      </c>
      <c r="H48" s="43">
        <v>438996.19999999995</v>
      </c>
      <c r="I48" s="43"/>
    </row>
    <row r="49" spans="1:9" x14ac:dyDescent="0.35">
      <c r="A49" s="1" t="s">
        <v>32</v>
      </c>
      <c r="B49" s="1" t="s">
        <v>33</v>
      </c>
      <c r="C49" s="1">
        <v>2013</v>
      </c>
      <c r="D49" s="1">
        <v>2026</v>
      </c>
      <c r="E49" s="1" t="s">
        <v>169</v>
      </c>
      <c r="H49" s="43">
        <v>336749.16</v>
      </c>
      <c r="I49" s="43"/>
    </row>
    <row r="50" spans="1:9" x14ac:dyDescent="0.35">
      <c r="A50" s="1" t="s">
        <v>32</v>
      </c>
      <c r="B50" s="1" t="s">
        <v>33</v>
      </c>
      <c r="C50" s="1">
        <v>2013</v>
      </c>
      <c r="D50" s="1">
        <v>2027</v>
      </c>
      <c r="E50" s="1" t="s">
        <v>169</v>
      </c>
      <c r="H50" s="43">
        <v>336749.16</v>
      </c>
      <c r="I50" s="43"/>
    </row>
    <row r="51" spans="1:9" x14ac:dyDescent="0.35">
      <c r="A51" s="1" t="s">
        <v>32</v>
      </c>
      <c r="B51" s="1" t="s">
        <v>33</v>
      </c>
      <c r="C51" s="1">
        <v>2013</v>
      </c>
      <c r="D51" s="1">
        <v>2028</v>
      </c>
      <c r="E51" s="1" t="s">
        <v>169</v>
      </c>
      <c r="H51" s="43">
        <v>336749.16</v>
      </c>
      <c r="I51" s="43"/>
    </row>
    <row r="52" spans="1:9" x14ac:dyDescent="0.35">
      <c r="A52" s="1" t="s">
        <v>32</v>
      </c>
      <c r="B52" s="1" t="s">
        <v>33</v>
      </c>
      <c r="C52" s="1">
        <v>2013</v>
      </c>
      <c r="D52" s="1">
        <v>2029</v>
      </c>
      <c r="E52" s="1" t="s">
        <v>169</v>
      </c>
      <c r="H52" s="43">
        <v>336749.16</v>
      </c>
      <c r="I52" s="43"/>
    </row>
    <row r="53" spans="1:9" x14ac:dyDescent="0.35">
      <c r="A53" s="1" t="s">
        <v>32</v>
      </c>
      <c r="B53" s="1" t="s">
        <v>33</v>
      </c>
      <c r="C53" s="1">
        <v>2013</v>
      </c>
      <c r="D53" s="1">
        <v>2030</v>
      </c>
      <c r="E53" s="1" t="s">
        <v>169</v>
      </c>
      <c r="H53" s="43">
        <v>336749.16</v>
      </c>
      <c r="I53" s="43"/>
    </row>
    <row r="54" spans="1:9" x14ac:dyDescent="0.35">
      <c r="A54" s="1" t="s">
        <v>32</v>
      </c>
      <c r="B54" s="1" t="s">
        <v>33</v>
      </c>
      <c r="C54" s="1">
        <v>2013</v>
      </c>
      <c r="D54" s="1">
        <v>2031</v>
      </c>
      <c r="E54" s="1" t="s">
        <v>169</v>
      </c>
      <c r="H54" s="43">
        <v>336749.16</v>
      </c>
      <c r="I54" s="43"/>
    </row>
    <row r="55" spans="1:9" x14ac:dyDescent="0.35">
      <c r="A55" s="1" t="s">
        <v>32</v>
      </c>
      <c r="B55" s="1" t="s">
        <v>33</v>
      </c>
      <c r="C55" s="1">
        <v>2013</v>
      </c>
      <c r="D55" s="1">
        <v>2032</v>
      </c>
      <c r="E55" s="1" t="s">
        <v>169</v>
      </c>
      <c r="H55" s="43">
        <v>336749.16</v>
      </c>
      <c r="I55" s="43"/>
    </row>
    <row r="56" spans="1:9" x14ac:dyDescent="0.35">
      <c r="A56" s="1" t="s">
        <v>32</v>
      </c>
      <c r="B56" s="1" t="s">
        <v>33</v>
      </c>
      <c r="C56" s="1">
        <v>2013</v>
      </c>
      <c r="D56" s="1">
        <v>2033</v>
      </c>
      <c r="E56" s="1" t="s">
        <v>169</v>
      </c>
      <c r="H56" s="43">
        <v>336749.16</v>
      </c>
      <c r="I56" s="43"/>
    </row>
    <row r="57" spans="1:9" x14ac:dyDescent="0.35">
      <c r="A57" s="1" t="s">
        <v>32</v>
      </c>
      <c r="B57" s="1" t="s">
        <v>33</v>
      </c>
      <c r="C57" s="1">
        <v>2013</v>
      </c>
      <c r="D57" s="1">
        <v>2034</v>
      </c>
      <c r="E57" s="1" t="s">
        <v>169</v>
      </c>
      <c r="H57" s="43">
        <v>0</v>
      </c>
      <c r="I57" s="43"/>
    </row>
    <row r="58" spans="1:9" x14ac:dyDescent="0.35">
      <c r="A58" s="1" t="s">
        <v>32</v>
      </c>
      <c r="B58" s="1" t="s">
        <v>33</v>
      </c>
      <c r="C58" s="1">
        <v>2013</v>
      </c>
      <c r="D58" s="1">
        <v>2035</v>
      </c>
      <c r="E58" s="1" t="s">
        <v>169</v>
      </c>
      <c r="H58" s="43">
        <v>0</v>
      </c>
      <c r="I58" s="43"/>
    </row>
    <row r="59" spans="1:9" x14ac:dyDescent="0.35">
      <c r="A59" s="1" t="s">
        <v>32</v>
      </c>
      <c r="B59" s="1" t="s">
        <v>33</v>
      </c>
      <c r="C59" s="1">
        <v>2013</v>
      </c>
      <c r="D59" s="1">
        <v>2036</v>
      </c>
      <c r="E59" s="1" t="s">
        <v>169</v>
      </c>
      <c r="H59" s="43">
        <v>0</v>
      </c>
      <c r="I59" s="43"/>
    </row>
    <row r="60" spans="1:9" x14ac:dyDescent="0.35">
      <c r="A60" s="1" t="s">
        <v>32</v>
      </c>
      <c r="B60" s="1" t="s">
        <v>33</v>
      </c>
      <c r="C60" s="1">
        <v>2013</v>
      </c>
      <c r="D60" s="1">
        <v>2037</v>
      </c>
      <c r="E60" s="1" t="s">
        <v>169</v>
      </c>
      <c r="H60" s="43">
        <v>0</v>
      </c>
      <c r="I60" s="43"/>
    </row>
    <row r="61" spans="1:9" x14ac:dyDescent="0.35">
      <c r="A61" s="1" t="s">
        <v>32</v>
      </c>
      <c r="B61" s="1" t="s">
        <v>33</v>
      </c>
      <c r="C61" s="1">
        <v>2013</v>
      </c>
      <c r="D61" s="1">
        <v>2038</v>
      </c>
      <c r="E61" s="1" t="s">
        <v>169</v>
      </c>
      <c r="H61" s="43">
        <v>0</v>
      </c>
      <c r="I61" s="43"/>
    </row>
    <row r="62" spans="1:9" x14ac:dyDescent="0.35">
      <c r="A62" s="1" t="s">
        <v>32</v>
      </c>
      <c r="B62" s="1" t="s">
        <v>33</v>
      </c>
      <c r="C62" s="1">
        <v>2013</v>
      </c>
      <c r="D62" s="1">
        <v>2013</v>
      </c>
      <c r="E62" s="1" t="s">
        <v>170</v>
      </c>
      <c r="H62" s="43">
        <v>125856</v>
      </c>
      <c r="I62" s="43"/>
    </row>
    <row r="63" spans="1:9" x14ac:dyDescent="0.35">
      <c r="A63" s="1" t="s">
        <v>32</v>
      </c>
      <c r="B63" s="1" t="s">
        <v>33</v>
      </c>
      <c r="C63" s="1">
        <v>2013</v>
      </c>
      <c r="D63" s="1">
        <v>2014</v>
      </c>
      <c r="E63" s="1" t="s">
        <v>170</v>
      </c>
      <c r="H63" s="43">
        <v>125856</v>
      </c>
      <c r="I63" s="43"/>
    </row>
    <row r="64" spans="1:9" x14ac:dyDescent="0.35">
      <c r="A64" s="1" t="s">
        <v>32</v>
      </c>
      <c r="B64" s="1" t="s">
        <v>33</v>
      </c>
      <c r="C64" s="1">
        <v>2013</v>
      </c>
      <c r="D64" s="1">
        <v>2015</v>
      </c>
      <c r="E64" s="1" t="s">
        <v>170</v>
      </c>
      <c r="H64" s="43">
        <v>125856</v>
      </c>
      <c r="I64" s="43"/>
    </row>
    <row r="65" spans="1:9" x14ac:dyDescent="0.35">
      <c r="A65" s="1" t="s">
        <v>32</v>
      </c>
      <c r="B65" s="1" t="s">
        <v>33</v>
      </c>
      <c r="C65" s="1">
        <v>2013</v>
      </c>
      <c r="D65" s="1">
        <v>2016</v>
      </c>
      <c r="E65" s="1" t="s">
        <v>170</v>
      </c>
      <c r="H65" s="43">
        <v>125856</v>
      </c>
      <c r="I65" s="43"/>
    </row>
    <row r="66" spans="1:9" x14ac:dyDescent="0.35">
      <c r="A66" s="1" t="s">
        <v>32</v>
      </c>
      <c r="B66" s="1" t="s">
        <v>33</v>
      </c>
      <c r="C66" s="1">
        <v>2013</v>
      </c>
      <c r="D66" s="1">
        <v>2017</v>
      </c>
      <c r="E66" s="1" t="s">
        <v>170</v>
      </c>
      <c r="H66" s="43">
        <v>125856</v>
      </c>
      <c r="I66" s="43"/>
    </row>
    <row r="67" spans="1:9" x14ac:dyDescent="0.35">
      <c r="A67" s="1" t="s">
        <v>32</v>
      </c>
      <c r="B67" s="1" t="s">
        <v>33</v>
      </c>
      <c r="C67" s="1">
        <v>2013</v>
      </c>
      <c r="D67" s="1">
        <v>2018</v>
      </c>
      <c r="E67" s="1" t="s">
        <v>170</v>
      </c>
      <c r="H67" s="43">
        <v>125856</v>
      </c>
      <c r="I67" s="43"/>
    </row>
    <row r="68" spans="1:9" x14ac:dyDescent="0.35">
      <c r="A68" s="1" t="s">
        <v>32</v>
      </c>
      <c r="B68" s="1" t="s">
        <v>33</v>
      </c>
      <c r="C68" s="1">
        <v>2013</v>
      </c>
      <c r="D68" s="1">
        <v>2019</v>
      </c>
      <c r="E68" s="1" t="s">
        <v>170</v>
      </c>
      <c r="H68" s="43">
        <v>125856</v>
      </c>
      <c r="I68" s="43"/>
    </row>
    <row r="69" spans="1:9" x14ac:dyDescent="0.35">
      <c r="A69" s="1" t="s">
        <v>32</v>
      </c>
      <c r="B69" s="1" t="s">
        <v>33</v>
      </c>
      <c r="C69" s="1">
        <v>2013</v>
      </c>
      <c r="D69" s="1">
        <v>2020</v>
      </c>
      <c r="E69" s="1" t="s">
        <v>170</v>
      </c>
      <c r="H69" s="43">
        <v>125856</v>
      </c>
      <c r="I69" s="43"/>
    </row>
    <row r="70" spans="1:9" x14ac:dyDescent="0.35">
      <c r="A70" s="1" t="s">
        <v>32</v>
      </c>
      <c r="B70" s="1" t="s">
        <v>33</v>
      </c>
      <c r="C70" s="1">
        <v>2013</v>
      </c>
      <c r="D70" s="1">
        <v>2021</v>
      </c>
      <c r="E70" s="1" t="s">
        <v>170</v>
      </c>
      <c r="H70" s="43">
        <v>125856</v>
      </c>
      <c r="I70" s="43"/>
    </row>
    <row r="71" spans="1:9" x14ac:dyDescent="0.35">
      <c r="A71" s="1" t="s">
        <v>32</v>
      </c>
      <c r="B71" s="1" t="s">
        <v>33</v>
      </c>
      <c r="C71" s="1">
        <v>2013</v>
      </c>
      <c r="D71" s="1">
        <v>2022</v>
      </c>
      <c r="E71" s="1" t="s">
        <v>170</v>
      </c>
      <c r="H71" s="43">
        <v>125856</v>
      </c>
      <c r="I71" s="43"/>
    </row>
    <row r="72" spans="1:9" x14ac:dyDescent="0.35">
      <c r="A72" s="1" t="s">
        <v>32</v>
      </c>
      <c r="B72" s="1" t="s">
        <v>33</v>
      </c>
      <c r="C72" s="1">
        <v>2013</v>
      </c>
      <c r="D72" s="1">
        <v>2023</v>
      </c>
      <c r="E72" s="1" t="s">
        <v>170</v>
      </c>
      <c r="H72" s="43">
        <v>125856</v>
      </c>
      <c r="I72" s="43"/>
    </row>
    <row r="73" spans="1:9" x14ac:dyDescent="0.35">
      <c r="A73" s="1" t="s">
        <v>32</v>
      </c>
      <c r="B73" s="1" t="s">
        <v>33</v>
      </c>
      <c r="C73" s="1">
        <v>2013</v>
      </c>
      <c r="D73" s="1">
        <v>2024</v>
      </c>
      <c r="E73" s="1" t="s">
        <v>170</v>
      </c>
      <c r="H73" s="43">
        <v>125856</v>
      </c>
      <c r="I73" s="43"/>
    </row>
    <row r="74" spans="1:9" x14ac:dyDescent="0.35">
      <c r="A74" s="1" t="s">
        <v>32</v>
      </c>
      <c r="B74" s="1" t="s">
        <v>33</v>
      </c>
      <c r="C74" s="1">
        <v>2013</v>
      </c>
      <c r="D74" s="1">
        <v>2025</v>
      </c>
      <c r="E74" s="1" t="s">
        <v>170</v>
      </c>
      <c r="H74" s="43">
        <v>125856</v>
      </c>
      <c r="I74" s="43"/>
    </row>
    <row r="75" spans="1:9" x14ac:dyDescent="0.35">
      <c r="A75" s="1" t="s">
        <v>32</v>
      </c>
      <c r="B75" s="1" t="s">
        <v>33</v>
      </c>
      <c r="C75" s="1">
        <v>2013</v>
      </c>
      <c r="D75" s="1">
        <v>2026</v>
      </c>
      <c r="E75" s="1" t="s">
        <v>170</v>
      </c>
      <c r="H75" s="43">
        <v>125856</v>
      </c>
      <c r="I75" s="43"/>
    </row>
    <row r="76" spans="1:9" x14ac:dyDescent="0.35">
      <c r="A76" s="1" t="s">
        <v>32</v>
      </c>
      <c r="B76" s="1" t="s">
        <v>33</v>
      </c>
      <c r="C76" s="1">
        <v>2013</v>
      </c>
      <c r="D76" s="1">
        <v>2027</v>
      </c>
      <c r="E76" s="1" t="s">
        <v>170</v>
      </c>
      <c r="H76" s="43">
        <v>125856</v>
      </c>
      <c r="I76" s="43"/>
    </row>
    <row r="77" spans="1:9" x14ac:dyDescent="0.35">
      <c r="A77" s="1" t="s">
        <v>32</v>
      </c>
      <c r="B77" s="1" t="s">
        <v>33</v>
      </c>
      <c r="C77" s="1">
        <v>2013</v>
      </c>
      <c r="D77" s="1">
        <v>2028</v>
      </c>
      <c r="E77" s="1" t="s">
        <v>170</v>
      </c>
      <c r="H77" s="43">
        <v>125856</v>
      </c>
      <c r="I77" s="43"/>
    </row>
    <row r="78" spans="1:9" x14ac:dyDescent="0.35">
      <c r="A78" s="1" t="s">
        <v>32</v>
      </c>
      <c r="B78" s="1" t="s">
        <v>33</v>
      </c>
      <c r="C78" s="1">
        <v>2013</v>
      </c>
      <c r="D78" s="1">
        <v>2029</v>
      </c>
      <c r="E78" s="1" t="s">
        <v>170</v>
      </c>
      <c r="H78" s="43">
        <v>125856</v>
      </c>
      <c r="I78" s="43"/>
    </row>
    <row r="79" spans="1:9" x14ac:dyDescent="0.35">
      <c r="A79" s="1" t="s">
        <v>32</v>
      </c>
      <c r="B79" s="1" t="s">
        <v>33</v>
      </c>
      <c r="C79" s="1">
        <v>2013</v>
      </c>
      <c r="D79" s="1">
        <v>2030</v>
      </c>
      <c r="E79" s="1" t="s">
        <v>170</v>
      </c>
      <c r="H79" s="43">
        <v>125856</v>
      </c>
      <c r="I79" s="43"/>
    </row>
    <row r="80" spans="1:9" x14ac:dyDescent="0.35">
      <c r="A80" s="1" t="s">
        <v>32</v>
      </c>
      <c r="B80" s="1" t="s">
        <v>33</v>
      </c>
      <c r="C80" s="1">
        <v>2013</v>
      </c>
      <c r="D80" s="1">
        <v>2031</v>
      </c>
      <c r="E80" s="1" t="s">
        <v>170</v>
      </c>
      <c r="H80" s="43">
        <v>125856</v>
      </c>
      <c r="I80" s="43"/>
    </row>
    <row r="81" spans="1:9" x14ac:dyDescent="0.35">
      <c r="A81" s="1" t="s">
        <v>32</v>
      </c>
      <c r="B81" s="1" t="s">
        <v>33</v>
      </c>
      <c r="C81" s="1">
        <v>2013</v>
      </c>
      <c r="D81" s="1">
        <v>2032</v>
      </c>
      <c r="E81" s="1" t="s">
        <v>170</v>
      </c>
      <c r="H81" s="43">
        <v>125856</v>
      </c>
      <c r="I81" s="43"/>
    </row>
    <row r="82" spans="1:9" x14ac:dyDescent="0.35">
      <c r="A82" s="1" t="s">
        <v>32</v>
      </c>
      <c r="B82" s="1" t="s">
        <v>33</v>
      </c>
      <c r="C82" s="1">
        <v>2013</v>
      </c>
      <c r="D82" s="1">
        <v>2033</v>
      </c>
      <c r="E82" s="1" t="s">
        <v>170</v>
      </c>
      <c r="H82" s="43">
        <v>125856</v>
      </c>
      <c r="I82" s="43"/>
    </row>
    <row r="83" spans="1:9" x14ac:dyDescent="0.35">
      <c r="A83" s="1" t="s">
        <v>32</v>
      </c>
      <c r="B83" s="1" t="s">
        <v>33</v>
      </c>
      <c r="C83" s="1">
        <v>2013</v>
      </c>
      <c r="D83" s="1">
        <v>2034</v>
      </c>
      <c r="E83" s="1" t="s">
        <v>170</v>
      </c>
      <c r="H83" s="43">
        <v>125856</v>
      </c>
      <c r="I83" s="43"/>
    </row>
    <row r="84" spans="1:9" x14ac:dyDescent="0.35">
      <c r="A84" s="1" t="s">
        <v>32</v>
      </c>
      <c r="B84" s="1" t="s">
        <v>33</v>
      </c>
      <c r="C84" s="1">
        <v>2013</v>
      </c>
      <c r="D84" s="1">
        <v>2035</v>
      </c>
      <c r="E84" s="1" t="s">
        <v>170</v>
      </c>
      <c r="H84" s="43">
        <v>125856</v>
      </c>
      <c r="I84" s="43"/>
    </row>
    <row r="85" spans="1:9" x14ac:dyDescent="0.35">
      <c r="A85" s="1" t="s">
        <v>32</v>
      </c>
      <c r="B85" s="1" t="s">
        <v>33</v>
      </c>
      <c r="C85" s="1">
        <v>2013</v>
      </c>
      <c r="D85" s="1">
        <v>2036</v>
      </c>
      <c r="E85" s="1" t="s">
        <v>170</v>
      </c>
      <c r="H85" s="43">
        <v>125856</v>
      </c>
      <c r="I85" s="43"/>
    </row>
    <row r="86" spans="1:9" x14ac:dyDescent="0.35">
      <c r="A86" s="1" t="s">
        <v>32</v>
      </c>
      <c r="B86" s="1" t="s">
        <v>33</v>
      </c>
      <c r="C86" s="1">
        <v>2013</v>
      </c>
      <c r="D86" s="1">
        <v>2037</v>
      </c>
      <c r="E86" s="1" t="s">
        <v>170</v>
      </c>
      <c r="H86" s="43">
        <v>125856</v>
      </c>
      <c r="I86" s="43"/>
    </row>
    <row r="87" spans="1:9" x14ac:dyDescent="0.35">
      <c r="A87" s="1" t="s">
        <v>32</v>
      </c>
      <c r="B87" s="1" t="s">
        <v>33</v>
      </c>
      <c r="C87" s="1">
        <v>2013</v>
      </c>
      <c r="D87" s="1">
        <v>2038</v>
      </c>
      <c r="E87" s="1" t="s">
        <v>170</v>
      </c>
      <c r="H87" s="43">
        <v>125856</v>
      </c>
      <c r="I87" s="43"/>
    </row>
    <row r="88" spans="1:9" x14ac:dyDescent="0.35">
      <c r="A88" s="1" t="s">
        <v>32</v>
      </c>
      <c r="B88" s="1" t="s">
        <v>33</v>
      </c>
      <c r="C88" s="1">
        <v>2013</v>
      </c>
      <c r="D88" s="1">
        <v>2013</v>
      </c>
      <c r="E88" s="1" t="s">
        <v>171</v>
      </c>
      <c r="H88" s="43">
        <v>345482.5</v>
      </c>
      <c r="I88" s="43"/>
    </row>
    <row r="89" spans="1:9" x14ac:dyDescent="0.35">
      <c r="A89" s="1" t="s">
        <v>32</v>
      </c>
      <c r="B89" s="1" t="s">
        <v>33</v>
      </c>
      <c r="C89" s="1">
        <v>2013</v>
      </c>
      <c r="D89" s="1">
        <v>2014</v>
      </c>
      <c r="E89" s="1" t="s">
        <v>171</v>
      </c>
      <c r="H89" s="43">
        <v>469315</v>
      </c>
      <c r="I89" s="43"/>
    </row>
    <row r="90" spans="1:9" x14ac:dyDescent="0.35">
      <c r="A90" s="1" t="s">
        <v>32</v>
      </c>
      <c r="B90" s="1" t="s">
        <v>33</v>
      </c>
      <c r="C90" s="1">
        <v>2013</v>
      </c>
      <c r="D90" s="1">
        <v>2015</v>
      </c>
      <c r="E90" s="1" t="s">
        <v>171</v>
      </c>
      <c r="H90" s="43">
        <v>472335</v>
      </c>
      <c r="I90" s="43"/>
    </row>
    <row r="91" spans="1:9" x14ac:dyDescent="0.35">
      <c r="A91" s="1" t="s">
        <v>32</v>
      </c>
      <c r="B91" s="1" t="s">
        <v>33</v>
      </c>
      <c r="C91" s="1">
        <v>2013</v>
      </c>
      <c r="D91" s="1">
        <v>2016</v>
      </c>
      <c r="E91" s="1" t="s">
        <v>171</v>
      </c>
      <c r="H91" s="43">
        <v>470085</v>
      </c>
      <c r="I91" s="43"/>
    </row>
    <row r="92" spans="1:9" x14ac:dyDescent="0.35">
      <c r="A92" s="1" t="s">
        <v>32</v>
      </c>
      <c r="B92" s="1" t="s">
        <v>33</v>
      </c>
      <c r="C92" s="1">
        <v>2013</v>
      </c>
      <c r="D92" s="1">
        <v>2017</v>
      </c>
      <c r="E92" s="1" t="s">
        <v>171</v>
      </c>
      <c r="H92" s="43">
        <v>612272.5</v>
      </c>
      <c r="I92" s="43"/>
    </row>
    <row r="93" spans="1:9" x14ac:dyDescent="0.35">
      <c r="A93" s="1" t="s">
        <v>32</v>
      </c>
      <c r="B93" s="1" t="s">
        <v>33</v>
      </c>
      <c r="C93" s="1">
        <v>2013</v>
      </c>
      <c r="D93" s="1">
        <v>2018</v>
      </c>
      <c r="E93" s="1" t="s">
        <v>171</v>
      </c>
      <c r="H93" s="43">
        <v>811722.5</v>
      </c>
      <c r="I93" s="43"/>
    </row>
    <row r="94" spans="1:9" x14ac:dyDescent="0.35">
      <c r="A94" s="1" t="s">
        <v>32</v>
      </c>
      <c r="B94" s="1" t="s">
        <v>33</v>
      </c>
      <c r="C94" s="1">
        <v>2013</v>
      </c>
      <c r="D94" s="1">
        <v>2019</v>
      </c>
      <c r="E94" s="1" t="s">
        <v>171</v>
      </c>
      <c r="H94" s="43">
        <v>812235</v>
      </c>
      <c r="I94" s="43"/>
    </row>
    <row r="95" spans="1:9" x14ac:dyDescent="0.35">
      <c r="A95" s="1" t="s">
        <v>32</v>
      </c>
      <c r="B95" s="1" t="s">
        <v>33</v>
      </c>
      <c r="C95" s="1">
        <v>2013</v>
      </c>
      <c r="D95" s="1">
        <v>2020</v>
      </c>
      <c r="E95" s="1" t="s">
        <v>171</v>
      </c>
      <c r="H95" s="43">
        <v>90535</v>
      </c>
      <c r="I95" s="43"/>
    </row>
    <row r="96" spans="1:9" x14ac:dyDescent="0.35">
      <c r="A96" s="1" t="s">
        <v>32</v>
      </c>
      <c r="B96" s="1" t="s">
        <v>33</v>
      </c>
      <c r="C96" s="1">
        <v>2013</v>
      </c>
      <c r="D96" s="1">
        <v>2021</v>
      </c>
      <c r="E96" s="1" t="s">
        <v>171</v>
      </c>
      <c r="H96" s="43">
        <v>722147.5</v>
      </c>
      <c r="I96" s="43"/>
    </row>
    <row r="97" spans="1:9" x14ac:dyDescent="0.35">
      <c r="A97" s="1" t="s">
        <v>32</v>
      </c>
      <c r="B97" s="1" t="s">
        <v>33</v>
      </c>
      <c r="C97" s="1">
        <v>2013</v>
      </c>
      <c r="D97" s="1">
        <v>2022</v>
      </c>
      <c r="E97" s="1" t="s">
        <v>171</v>
      </c>
      <c r="H97" s="43">
        <v>812812.5</v>
      </c>
      <c r="I97" s="43"/>
    </row>
    <row r="98" spans="1:9" x14ac:dyDescent="0.35">
      <c r="A98" s="1" t="s">
        <v>32</v>
      </c>
      <c r="B98" s="1" t="s">
        <v>33</v>
      </c>
      <c r="C98" s="1">
        <v>2013</v>
      </c>
      <c r="D98" s="1">
        <v>2023</v>
      </c>
      <c r="E98" s="1" t="s">
        <v>171</v>
      </c>
      <c r="H98" s="43">
        <v>811562.5</v>
      </c>
      <c r="I98" s="43"/>
    </row>
    <row r="99" spans="1:9" x14ac:dyDescent="0.35">
      <c r="A99" s="1" t="s">
        <v>32</v>
      </c>
      <c r="B99" s="1" t="s">
        <v>33</v>
      </c>
      <c r="C99" s="1">
        <v>2013</v>
      </c>
      <c r="D99" s="1">
        <v>2024</v>
      </c>
      <c r="E99" s="1" t="s">
        <v>171</v>
      </c>
      <c r="H99" s="43">
        <v>808322.5</v>
      </c>
      <c r="I99" s="43"/>
    </row>
    <row r="100" spans="1:9" x14ac:dyDescent="0.35">
      <c r="A100" s="1" t="s">
        <v>32</v>
      </c>
      <c r="B100" s="1" t="s">
        <v>33</v>
      </c>
      <c r="C100" s="1">
        <v>2013</v>
      </c>
      <c r="D100" s="1">
        <v>2025</v>
      </c>
      <c r="E100" s="1" t="s">
        <v>171</v>
      </c>
      <c r="H100" s="43">
        <v>1014655</v>
      </c>
      <c r="I100" s="43"/>
    </row>
    <row r="101" spans="1:9" x14ac:dyDescent="0.35">
      <c r="A101" s="1" t="s">
        <v>32</v>
      </c>
      <c r="B101" s="1" t="s">
        <v>33</v>
      </c>
      <c r="C101" s="1">
        <v>2013</v>
      </c>
      <c r="D101" s="1">
        <v>2026</v>
      </c>
      <c r="E101" s="1" t="s">
        <v>171</v>
      </c>
      <c r="H101" s="43">
        <v>1054575</v>
      </c>
      <c r="I101" s="43"/>
    </row>
    <row r="102" spans="1:9" x14ac:dyDescent="0.35">
      <c r="A102" s="1" t="s">
        <v>32</v>
      </c>
      <c r="B102" s="1" t="s">
        <v>33</v>
      </c>
      <c r="C102" s="1">
        <v>2013</v>
      </c>
      <c r="D102" s="1">
        <v>2027</v>
      </c>
      <c r="E102" s="1" t="s">
        <v>171</v>
      </c>
      <c r="H102" s="43">
        <v>1056225</v>
      </c>
      <c r="I102" s="43"/>
    </row>
    <row r="103" spans="1:9" x14ac:dyDescent="0.35">
      <c r="A103" s="1" t="s">
        <v>32</v>
      </c>
      <c r="B103" s="1" t="s">
        <v>33</v>
      </c>
      <c r="C103" s="1">
        <v>2013</v>
      </c>
      <c r="D103" s="1">
        <v>2028</v>
      </c>
      <c r="E103" s="1" t="s">
        <v>171</v>
      </c>
      <c r="H103" s="43">
        <v>1051975</v>
      </c>
      <c r="I103" s="43"/>
    </row>
    <row r="104" spans="1:9" x14ac:dyDescent="0.35">
      <c r="A104" s="1" t="s">
        <v>32</v>
      </c>
      <c r="B104" s="1" t="s">
        <v>33</v>
      </c>
      <c r="C104" s="1">
        <v>2013</v>
      </c>
      <c r="D104" s="1">
        <v>2029</v>
      </c>
      <c r="E104" s="1" t="s">
        <v>171</v>
      </c>
      <c r="H104" s="43">
        <v>670475</v>
      </c>
      <c r="I104" s="43"/>
    </row>
    <row r="105" spans="1:9" x14ac:dyDescent="0.35">
      <c r="A105" s="1" t="s">
        <v>32</v>
      </c>
      <c r="B105" s="1" t="s">
        <v>33</v>
      </c>
      <c r="C105" s="1">
        <v>2013</v>
      </c>
      <c r="D105" s="1">
        <v>2030</v>
      </c>
      <c r="E105" s="1" t="s">
        <v>171</v>
      </c>
      <c r="H105" s="43">
        <v>0</v>
      </c>
      <c r="I105" s="43"/>
    </row>
    <row r="106" spans="1:9" x14ac:dyDescent="0.35">
      <c r="A106" s="1" t="s">
        <v>32</v>
      </c>
      <c r="B106" s="1" t="s">
        <v>33</v>
      </c>
      <c r="C106" s="1">
        <v>2013</v>
      </c>
      <c r="D106" s="1">
        <v>2031</v>
      </c>
      <c r="E106" s="1" t="s">
        <v>171</v>
      </c>
      <c r="H106" s="43">
        <v>0</v>
      </c>
      <c r="I106" s="43"/>
    </row>
    <row r="107" spans="1:9" x14ac:dyDescent="0.35">
      <c r="A107" s="1" t="s">
        <v>32</v>
      </c>
      <c r="B107" s="1" t="s">
        <v>33</v>
      </c>
      <c r="C107" s="1">
        <v>2013</v>
      </c>
      <c r="D107" s="1">
        <v>2032</v>
      </c>
      <c r="E107" s="1" t="s">
        <v>171</v>
      </c>
      <c r="H107" s="43">
        <v>0</v>
      </c>
      <c r="I107" s="43"/>
    </row>
    <row r="108" spans="1:9" x14ac:dyDescent="0.35">
      <c r="A108" s="1" t="s">
        <v>32</v>
      </c>
      <c r="B108" s="1" t="s">
        <v>33</v>
      </c>
      <c r="C108" s="1">
        <v>2013</v>
      </c>
      <c r="D108" s="1">
        <v>2033</v>
      </c>
      <c r="E108" s="1" t="s">
        <v>171</v>
      </c>
      <c r="H108" s="43">
        <v>0</v>
      </c>
      <c r="I108" s="43"/>
    </row>
    <row r="109" spans="1:9" x14ac:dyDescent="0.35">
      <c r="A109" s="1" t="s">
        <v>32</v>
      </c>
      <c r="B109" s="1" t="s">
        <v>33</v>
      </c>
      <c r="C109" s="1">
        <v>2013</v>
      </c>
      <c r="D109" s="1">
        <v>2034</v>
      </c>
      <c r="E109" s="1" t="s">
        <v>171</v>
      </c>
      <c r="H109" s="43">
        <v>0</v>
      </c>
      <c r="I109" s="43"/>
    </row>
    <row r="110" spans="1:9" x14ac:dyDescent="0.35">
      <c r="A110" s="1" t="s">
        <v>32</v>
      </c>
      <c r="B110" s="1" t="s">
        <v>33</v>
      </c>
      <c r="C110" s="1">
        <v>2013</v>
      </c>
      <c r="D110" s="1">
        <v>2035</v>
      </c>
      <c r="E110" s="1" t="s">
        <v>171</v>
      </c>
      <c r="H110" s="43">
        <v>0</v>
      </c>
      <c r="I110" s="43"/>
    </row>
    <row r="111" spans="1:9" x14ac:dyDescent="0.35">
      <c r="A111" s="1" t="s">
        <v>32</v>
      </c>
      <c r="B111" s="1" t="s">
        <v>33</v>
      </c>
      <c r="C111" s="1">
        <v>2013</v>
      </c>
      <c r="D111" s="1">
        <v>2036</v>
      </c>
      <c r="E111" s="1" t="s">
        <v>171</v>
      </c>
      <c r="H111" s="43">
        <v>0</v>
      </c>
      <c r="I111" s="43"/>
    </row>
    <row r="112" spans="1:9" x14ac:dyDescent="0.35">
      <c r="A112" s="1" t="s">
        <v>32</v>
      </c>
      <c r="B112" s="1" t="s">
        <v>33</v>
      </c>
      <c r="C112" s="1">
        <v>2013</v>
      </c>
      <c r="D112" s="1">
        <v>2037</v>
      </c>
      <c r="E112" s="1" t="s">
        <v>171</v>
      </c>
      <c r="H112" s="43">
        <v>0</v>
      </c>
      <c r="I112" s="43"/>
    </row>
    <row r="113" spans="1:9" x14ac:dyDescent="0.35">
      <c r="A113" s="1" t="s">
        <v>32</v>
      </c>
      <c r="B113" s="1" t="s">
        <v>33</v>
      </c>
      <c r="C113" s="1">
        <v>2013</v>
      </c>
      <c r="D113" s="1">
        <v>2038</v>
      </c>
      <c r="E113" s="1" t="s">
        <v>171</v>
      </c>
      <c r="H113" s="43">
        <v>0</v>
      </c>
      <c r="I113" s="43"/>
    </row>
    <row r="114" spans="1:9" x14ac:dyDescent="0.35">
      <c r="A114" s="1" t="s">
        <v>32</v>
      </c>
      <c r="B114" s="1" t="s">
        <v>33</v>
      </c>
      <c r="C114" s="1">
        <v>2013</v>
      </c>
      <c r="D114" s="1">
        <v>2013</v>
      </c>
      <c r="E114" s="1" t="s">
        <v>172</v>
      </c>
      <c r="H114" s="43">
        <v>346346.15</v>
      </c>
      <c r="I114" s="43"/>
    </row>
    <row r="115" spans="1:9" x14ac:dyDescent="0.35">
      <c r="A115" s="1" t="s">
        <v>32</v>
      </c>
      <c r="B115" s="1" t="s">
        <v>33</v>
      </c>
      <c r="C115" s="1">
        <v>2013</v>
      </c>
      <c r="D115" s="1">
        <v>2014</v>
      </c>
      <c r="E115" s="1" t="s">
        <v>172</v>
      </c>
      <c r="H115" s="43">
        <v>820557.3600000001</v>
      </c>
      <c r="I115" s="43"/>
    </row>
    <row r="116" spans="1:9" x14ac:dyDescent="0.35">
      <c r="A116" s="1" t="s">
        <v>32</v>
      </c>
      <c r="B116" s="1" t="s">
        <v>33</v>
      </c>
      <c r="C116" s="1">
        <v>2013</v>
      </c>
      <c r="D116" s="1">
        <v>2015</v>
      </c>
      <c r="E116" s="1" t="s">
        <v>172</v>
      </c>
      <c r="H116" s="43">
        <v>887493.3600000001</v>
      </c>
      <c r="I116" s="43"/>
    </row>
    <row r="117" spans="1:9" x14ac:dyDescent="0.35">
      <c r="A117" s="1" t="s">
        <v>32</v>
      </c>
      <c r="B117" s="1" t="s">
        <v>33</v>
      </c>
      <c r="C117" s="1">
        <v>2013</v>
      </c>
      <c r="D117" s="1">
        <v>2016</v>
      </c>
      <c r="E117" s="1" t="s">
        <v>172</v>
      </c>
      <c r="H117" s="43">
        <v>890999.8600000001</v>
      </c>
      <c r="I117" s="43"/>
    </row>
    <row r="118" spans="1:9" x14ac:dyDescent="0.35">
      <c r="A118" s="1" t="s">
        <v>32</v>
      </c>
      <c r="B118" s="1" t="s">
        <v>33</v>
      </c>
      <c r="C118" s="1">
        <v>2013</v>
      </c>
      <c r="D118" s="1">
        <v>2017</v>
      </c>
      <c r="E118" s="1" t="s">
        <v>172</v>
      </c>
      <c r="H118" s="43">
        <v>746296.8600000001</v>
      </c>
      <c r="I118" s="43"/>
    </row>
    <row r="119" spans="1:9" x14ac:dyDescent="0.35">
      <c r="A119" s="1" t="s">
        <v>32</v>
      </c>
      <c r="B119" s="1" t="s">
        <v>33</v>
      </c>
      <c r="C119" s="1">
        <v>2013</v>
      </c>
      <c r="D119" s="1">
        <v>2018</v>
      </c>
      <c r="E119" s="1" t="s">
        <v>172</v>
      </c>
      <c r="H119" s="43">
        <v>548494.46</v>
      </c>
      <c r="I119" s="43"/>
    </row>
    <row r="120" spans="1:9" x14ac:dyDescent="0.35">
      <c r="A120" s="1" t="s">
        <v>32</v>
      </c>
      <c r="B120" s="1" t="s">
        <v>33</v>
      </c>
      <c r="C120" s="1">
        <v>2013</v>
      </c>
      <c r="D120" s="1">
        <v>2019</v>
      </c>
      <c r="E120" s="1" t="s">
        <v>172</v>
      </c>
      <c r="H120" s="43">
        <v>549315.46</v>
      </c>
      <c r="I120" s="43"/>
    </row>
    <row r="121" spans="1:9" x14ac:dyDescent="0.35">
      <c r="A121" s="1" t="s">
        <v>32</v>
      </c>
      <c r="B121" s="1" t="s">
        <v>33</v>
      </c>
      <c r="C121" s="1">
        <v>2013</v>
      </c>
      <c r="D121" s="1">
        <v>2020</v>
      </c>
      <c r="E121" s="1" t="s">
        <v>172</v>
      </c>
      <c r="H121" s="43">
        <v>548968.9</v>
      </c>
      <c r="I121" s="43"/>
    </row>
    <row r="122" spans="1:9" x14ac:dyDescent="0.35">
      <c r="A122" s="1" t="s">
        <v>32</v>
      </c>
      <c r="B122" s="1" t="s">
        <v>33</v>
      </c>
      <c r="C122" s="1">
        <v>2013</v>
      </c>
      <c r="D122" s="1">
        <v>2021</v>
      </c>
      <c r="E122" s="1" t="s">
        <v>172</v>
      </c>
      <c r="H122" s="43">
        <v>547261</v>
      </c>
      <c r="I122" s="43"/>
    </row>
    <row r="123" spans="1:9" x14ac:dyDescent="0.35">
      <c r="A123" s="1" t="s">
        <v>32</v>
      </c>
      <c r="B123" s="1" t="s">
        <v>33</v>
      </c>
      <c r="C123" s="1">
        <v>2013</v>
      </c>
      <c r="D123" s="1">
        <v>2022</v>
      </c>
      <c r="E123" s="1" t="s">
        <v>172</v>
      </c>
      <c r="H123" s="43">
        <v>549493.30000000005</v>
      </c>
      <c r="I123" s="43"/>
    </row>
    <row r="124" spans="1:9" x14ac:dyDescent="0.35">
      <c r="A124" s="1" t="s">
        <v>32</v>
      </c>
      <c r="B124" s="1" t="s">
        <v>33</v>
      </c>
      <c r="C124" s="1">
        <v>2013</v>
      </c>
      <c r="D124" s="1">
        <v>2023</v>
      </c>
      <c r="E124" s="1" t="s">
        <v>172</v>
      </c>
      <c r="H124" s="43">
        <v>550820.9</v>
      </c>
      <c r="I124" s="43"/>
    </row>
    <row r="125" spans="1:9" x14ac:dyDescent="0.35">
      <c r="A125" s="1" t="s">
        <v>32</v>
      </c>
      <c r="B125" s="1" t="s">
        <v>33</v>
      </c>
      <c r="C125" s="1">
        <v>2013</v>
      </c>
      <c r="D125" s="1">
        <v>2024</v>
      </c>
      <c r="E125" s="1" t="s">
        <v>172</v>
      </c>
      <c r="H125" s="43">
        <v>551016.30000000005</v>
      </c>
      <c r="I125" s="43"/>
    </row>
    <row r="126" spans="1:9" x14ac:dyDescent="0.35">
      <c r="A126" s="1" t="s">
        <v>32</v>
      </c>
      <c r="B126" s="1" t="s">
        <v>33</v>
      </c>
      <c r="C126" s="1">
        <v>2013</v>
      </c>
      <c r="D126" s="1">
        <v>2025</v>
      </c>
      <c r="E126" s="1" t="s">
        <v>172</v>
      </c>
      <c r="H126" s="43">
        <v>679829.5</v>
      </c>
      <c r="I126" s="43"/>
    </row>
    <row r="127" spans="1:9" x14ac:dyDescent="0.35">
      <c r="A127" s="1" t="s">
        <v>32</v>
      </c>
      <c r="B127" s="1" t="s">
        <v>33</v>
      </c>
      <c r="C127" s="1">
        <v>2013</v>
      </c>
      <c r="D127" s="1">
        <v>2026</v>
      </c>
      <c r="E127" s="1" t="s">
        <v>172</v>
      </c>
      <c r="H127" s="43">
        <v>712363.10000000009</v>
      </c>
      <c r="I127" s="43"/>
    </row>
    <row r="128" spans="1:9" x14ac:dyDescent="0.35">
      <c r="A128" s="1" t="s">
        <v>32</v>
      </c>
      <c r="B128" s="1" t="s">
        <v>33</v>
      </c>
      <c r="C128" s="1">
        <v>2013</v>
      </c>
      <c r="D128" s="1">
        <v>2027</v>
      </c>
      <c r="E128" s="1" t="s">
        <v>172</v>
      </c>
      <c r="H128" s="43">
        <v>711755.3</v>
      </c>
      <c r="I128" s="43"/>
    </row>
    <row r="129" spans="1:9" x14ac:dyDescent="0.35">
      <c r="A129" s="1" t="s">
        <v>32</v>
      </c>
      <c r="B129" s="1" t="s">
        <v>33</v>
      </c>
      <c r="C129" s="1">
        <v>2013</v>
      </c>
      <c r="D129" s="1">
        <v>2028</v>
      </c>
      <c r="E129" s="1" t="s">
        <v>172</v>
      </c>
      <c r="H129" s="43">
        <v>714145.5</v>
      </c>
      <c r="I129" s="43"/>
    </row>
    <row r="130" spans="1:9" x14ac:dyDescent="0.35">
      <c r="A130" s="1" t="s">
        <v>32</v>
      </c>
      <c r="B130" s="1" t="s">
        <v>33</v>
      </c>
      <c r="C130" s="1">
        <v>2013</v>
      </c>
      <c r="D130" s="1">
        <v>2029</v>
      </c>
      <c r="E130" s="1" t="s">
        <v>172</v>
      </c>
      <c r="H130" s="43">
        <v>454566.30000000005</v>
      </c>
      <c r="I130" s="43"/>
    </row>
    <row r="131" spans="1:9" x14ac:dyDescent="0.35">
      <c r="A131" s="1" t="s">
        <v>32</v>
      </c>
      <c r="B131" s="1" t="s">
        <v>33</v>
      </c>
      <c r="C131" s="1">
        <v>2013</v>
      </c>
      <c r="D131" s="1">
        <v>2030</v>
      </c>
      <c r="E131" s="1" t="s">
        <v>172</v>
      </c>
      <c r="H131" s="43">
        <v>0</v>
      </c>
      <c r="I131" s="43"/>
    </row>
    <row r="132" spans="1:9" x14ac:dyDescent="0.35">
      <c r="A132" s="1" t="s">
        <v>32</v>
      </c>
      <c r="B132" s="1" t="s">
        <v>33</v>
      </c>
      <c r="C132" s="1">
        <v>2013</v>
      </c>
      <c r="D132" s="1">
        <v>2031</v>
      </c>
      <c r="E132" s="1" t="s">
        <v>172</v>
      </c>
      <c r="H132" s="43">
        <v>0</v>
      </c>
      <c r="I132" s="43"/>
    </row>
    <row r="133" spans="1:9" x14ac:dyDescent="0.35">
      <c r="A133" s="1" t="s">
        <v>32</v>
      </c>
      <c r="B133" s="1" t="s">
        <v>33</v>
      </c>
      <c r="C133" s="1">
        <v>2013</v>
      </c>
      <c r="D133" s="1">
        <v>2032</v>
      </c>
      <c r="E133" s="1" t="s">
        <v>172</v>
      </c>
      <c r="H133" s="43">
        <v>0</v>
      </c>
      <c r="I133" s="43"/>
    </row>
    <row r="134" spans="1:9" x14ac:dyDescent="0.35">
      <c r="A134" s="1" t="s">
        <v>32</v>
      </c>
      <c r="B134" s="1" t="s">
        <v>33</v>
      </c>
      <c r="C134" s="1">
        <v>2013</v>
      </c>
      <c r="D134" s="1">
        <v>2033</v>
      </c>
      <c r="E134" s="1" t="s">
        <v>172</v>
      </c>
      <c r="H134" s="43">
        <v>0</v>
      </c>
      <c r="I134" s="43"/>
    </row>
    <row r="135" spans="1:9" x14ac:dyDescent="0.35">
      <c r="A135" s="1" t="s">
        <v>32</v>
      </c>
      <c r="B135" s="1" t="s">
        <v>33</v>
      </c>
      <c r="C135" s="1">
        <v>2013</v>
      </c>
      <c r="D135" s="1">
        <v>2034</v>
      </c>
      <c r="E135" s="1" t="s">
        <v>172</v>
      </c>
      <c r="H135" s="43">
        <v>0</v>
      </c>
      <c r="I135" s="43"/>
    </row>
    <row r="136" spans="1:9" x14ac:dyDescent="0.35">
      <c r="A136" s="1" t="s">
        <v>32</v>
      </c>
      <c r="B136" s="1" t="s">
        <v>33</v>
      </c>
      <c r="C136" s="1">
        <v>2013</v>
      </c>
      <c r="D136" s="1">
        <v>2035</v>
      </c>
      <c r="E136" s="1" t="s">
        <v>172</v>
      </c>
      <c r="H136" s="43">
        <v>0</v>
      </c>
      <c r="I136" s="43"/>
    </row>
    <row r="137" spans="1:9" x14ac:dyDescent="0.35">
      <c r="A137" s="1" t="s">
        <v>32</v>
      </c>
      <c r="B137" s="1" t="s">
        <v>33</v>
      </c>
      <c r="C137" s="1">
        <v>2013</v>
      </c>
      <c r="D137" s="1">
        <v>2036</v>
      </c>
      <c r="E137" s="1" t="s">
        <v>172</v>
      </c>
      <c r="H137" s="43">
        <v>0</v>
      </c>
      <c r="I137" s="43"/>
    </row>
    <row r="138" spans="1:9" x14ac:dyDescent="0.35">
      <c r="A138" s="1" t="s">
        <v>32</v>
      </c>
      <c r="B138" s="1" t="s">
        <v>33</v>
      </c>
      <c r="C138" s="1">
        <v>2013</v>
      </c>
      <c r="D138" s="1">
        <v>2037</v>
      </c>
      <c r="E138" s="1" t="s">
        <v>172</v>
      </c>
      <c r="H138" s="43">
        <v>0</v>
      </c>
      <c r="I138" s="43"/>
    </row>
    <row r="139" spans="1:9" x14ac:dyDescent="0.35">
      <c r="A139" s="1" t="s">
        <v>32</v>
      </c>
      <c r="B139" s="1" t="s">
        <v>33</v>
      </c>
      <c r="C139" s="1">
        <v>2013</v>
      </c>
      <c r="D139" s="1">
        <v>2038</v>
      </c>
      <c r="E139" s="1" t="s">
        <v>172</v>
      </c>
      <c r="H139" s="43">
        <v>0</v>
      </c>
      <c r="I139" s="43"/>
    </row>
    <row r="140" spans="1:9" x14ac:dyDescent="0.35">
      <c r="A140" s="1" t="s">
        <v>32</v>
      </c>
      <c r="B140" s="1" t="s">
        <v>33</v>
      </c>
      <c r="C140" s="1">
        <v>2013</v>
      </c>
      <c r="D140" s="1">
        <v>2013</v>
      </c>
      <c r="E140" s="1" t="s">
        <v>173</v>
      </c>
      <c r="H140" s="43">
        <v>65507</v>
      </c>
      <c r="I140" s="43"/>
    </row>
    <row r="141" spans="1:9" x14ac:dyDescent="0.35">
      <c r="A141" s="1" t="s">
        <v>32</v>
      </c>
      <c r="B141" s="1" t="s">
        <v>33</v>
      </c>
      <c r="C141" s="1">
        <v>2013</v>
      </c>
      <c r="D141" s="1">
        <v>2014</v>
      </c>
      <c r="E141" s="1" t="s">
        <v>173</v>
      </c>
      <c r="H141" s="43">
        <v>273870</v>
      </c>
      <c r="I141" s="43"/>
    </row>
    <row r="142" spans="1:9" x14ac:dyDescent="0.35">
      <c r="A142" s="1" t="s">
        <v>32</v>
      </c>
      <c r="B142" s="1" t="s">
        <v>33</v>
      </c>
      <c r="C142" s="1">
        <v>2013</v>
      </c>
      <c r="D142" s="1">
        <v>2015</v>
      </c>
      <c r="E142" s="1" t="s">
        <v>173</v>
      </c>
      <c r="H142" s="43">
        <v>273820</v>
      </c>
      <c r="I142" s="43"/>
    </row>
    <row r="143" spans="1:9" x14ac:dyDescent="0.35">
      <c r="A143" s="1" t="s">
        <v>32</v>
      </c>
      <c r="B143" s="1" t="s">
        <v>33</v>
      </c>
      <c r="C143" s="1">
        <v>2013</v>
      </c>
      <c r="D143" s="1">
        <v>2016</v>
      </c>
      <c r="E143" s="1" t="s">
        <v>173</v>
      </c>
      <c r="H143" s="43">
        <v>308770</v>
      </c>
      <c r="I143" s="43"/>
    </row>
    <row r="144" spans="1:9" x14ac:dyDescent="0.35">
      <c r="A144" s="1" t="s">
        <v>32</v>
      </c>
      <c r="B144" s="1" t="s">
        <v>33</v>
      </c>
      <c r="C144" s="1">
        <v>2013</v>
      </c>
      <c r="D144" s="1">
        <v>2017</v>
      </c>
      <c r="E144" s="1" t="s">
        <v>173</v>
      </c>
      <c r="H144" s="43">
        <v>308370</v>
      </c>
      <c r="I144" s="43"/>
    </row>
    <row r="145" spans="1:9" x14ac:dyDescent="0.35">
      <c r="A145" s="1" t="s">
        <v>32</v>
      </c>
      <c r="B145" s="1" t="s">
        <v>33</v>
      </c>
      <c r="C145" s="1">
        <v>2013</v>
      </c>
      <c r="D145" s="1">
        <v>2018</v>
      </c>
      <c r="E145" s="1" t="s">
        <v>173</v>
      </c>
      <c r="H145" s="43">
        <v>307910</v>
      </c>
      <c r="I145" s="43"/>
    </row>
    <row r="146" spans="1:9" x14ac:dyDescent="0.35">
      <c r="A146" s="1" t="s">
        <v>32</v>
      </c>
      <c r="B146" s="1" t="s">
        <v>33</v>
      </c>
      <c r="C146" s="1">
        <v>2013</v>
      </c>
      <c r="D146" s="1">
        <v>2019</v>
      </c>
      <c r="E146" s="1" t="s">
        <v>173</v>
      </c>
      <c r="H146" s="43">
        <v>307310</v>
      </c>
      <c r="I146" s="43"/>
    </row>
    <row r="147" spans="1:9" x14ac:dyDescent="0.35">
      <c r="A147" s="1" t="s">
        <v>32</v>
      </c>
      <c r="B147" s="1" t="s">
        <v>33</v>
      </c>
      <c r="C147" s="1">
        <v>2013</v>
      </c>
      <c r="D147" s="1">
        <v>2020</v>
      </c>
      <c r="E147" s="1" t="s">
        <v>173</v>
      </c>
      <c r="H147" s="43">
        <v>306510</v>
      </c>
      <c r="I147" s="43"/>
    </row>
    <row r="148" spans="1:9" x14ac:dyDescent="0.35">
      <c r="A148" s="1" t="s">
        <v>32</v>
      </c>
      <c r="B148" s="1" t="s">
        <v>33</v>
      </c>
      <c r="C148" s="1">
        <v>2013</v>
      </c>
      <c r="D148" s="1">
        <v>2021</v>
      </c>
      <c r="E148" s="1" t="s">
        <v>173</v>
      </c>
      <c r="H148" s="43">
        <v>305710</v>
      </c>
      <c r="I148" s="43"/>
    </row>
    <row r="149" spans="1:9" x14ac:dyDescent="0.35">
      <c r="A149" s="1" t="s">
        <v>32</v>
      </c>
      <c r="B149" s="1" t="s">
        <v>33</v>
      </c>
      <c r="C149" s="1">
        <v>2013</v>
      </c>
      <c r="D149" s="1">
        <v>2022</v>
      </c>
      <c r="E149" s="1" t="s">
        <v>173</v>
      </c>
      <c r="H149" s="43">
        <v>304810</v>
      </c>
      <c r="I149" s="43"/>
    </row>
    <row r="150" spans="1:9" x14ac:dyDescent="0.35">
      <c r="A150" s="1" t="s">
        <v>32</v>
      </c>
      <c r="B150" s="1" t="s">
        <v>33</v>
      </c>
      <c r="C150" s="1">
        <v>2013</v>
      </c>
      <c r="D150" s="1">
        <v>2023</v>
      </c>
      <c r="E150" s="1" t="s">
        <v>173</v>
      </c>
      <c r="H150" s="43">
        <v>303810</v>
      </c>
      <c r="I150" s="43"/>
    </row>
    <row r="151" spans="1:9" x14ac:dyDescent="0.35">
      <c r="A151" s="1" t="s">
        <v>32</v>
      </c>
      <c r="B151" s="1" t="s">
        <v>33</v>
      </c>
      <c r="C151" s="1">
        <v>2013</v>
      </c>
      <c r="D151" s="1">
        <v>2024</v>
      </c>
      <c r="E151" s="1" t="s">
        <v>173</v>
      </c>
      <c r="H151" s="43">
        <v>307450</v>
      </c>
      <c r="I151" s="43"/>
    </row>
    <row r="152" spans="1:9" x14ac:dyDescent="0.35">
      <c r="A152" s="1" t="s">
        <v>32</v>
      </c>
      <c r="B152" s="1" t="s">
        <v>33</v>
      </c>
      <c r="C152" s="1">
        <v>2013</v>
      </c>
      <c r="D152" s="1">
        <v>2025</v>
      </c>
      <c r="E152" s="1" t="s">
        <v>173</v>
      </c>
      <c r="H152" s="43">
        <v>305920</v>
      </c>
      <c r="I152" s="43"/>
    </row>
    <row r="153" spans="1:9" x14ac:dyDescent="0.35">
      <c r="A153" s="1" t="s">
        <v>32</v>
      </c>
      <c r="B153" s="1" t="s">
        <v>33</v>
      </c>
      <c r="C153" s="1">
        <v>2013</v>
      </c>
      <c r="D153" s="1">
        <v>2026</v>
      </c>
      <c r="E153" s="1" t="s">
        <v>173</v>
      </c>
      <c r="H153" s="43">
        <v>304390</v>
      </c>
      <c r="I153" s="43"/>
    </row>
    <row r="154" spans="1:9" x14ac:dyDescent="0.35">
      <c r="A154" s="1" t="s">
        <v>32</v>
      </c>
      <c r="B154" s="1" t="s">
        <v>33</v>
      </c>
      <c r="C154" s="1">
        <v>2013</v>
      </c>
      <c r="D154" s="1">
        <v>2027</v>
      </c>
      <c r="E154" s="1" t="s">
        <v>173</v>
      </c>
      <c r="H154" s="43">
        <v>302860</v>
      </c>
      <c r="I154" s="43"/>
    </row>
    <row r="155" spans="1:9" x14ac:dyDescent="0.35">
      <c r="A155" s="1" t="s">
        <v>32</v>
      </c>
      <c r="B155" s="1" t="s">
        <v>33</v>
      </c>
      <c r="C155" s="1">
        <v>2013</v>
      </c>
      <c r="D155" s="1">
        <v>2028</v>
      </c>
      <c r="E155" s="1" t="s">
        <v>173</v>
      </c>
      <c r="H155" s="43">
        <v>306330</v>
      </c>
      <c r="I155" s="43"/>
    </row>
    <row r="156" spans="1:9" x14ac:dyDescent="0.35">
      <c r="A156" s="1" t="s">
        <v>32</v>
      </c>
      <c r="B156" s="1" t="s">
        <v>33</v>
      </c>
      <c r="C156" s="1">
        <v>2013</v>
      </c>
      <c r="D156" s="1">
        <v>2029</v>
      </c>
      <c r="E156" s="1" t="s">
        <v>173</v>
      </c>
      <c r="H156" s="43">
        <v>304630</v>
      </c>
      <c r="I156" s="43"/>
    </row>
    <row r="157" spans="1:9" x14ac:dyDescent="0.35">
      <c r="A157" s="1" t="s">
        <v>32</v>
      </c>
      <c r="B157" s="1" t="s">
        <v>33</v>
      </c>
      <c r="C157" s="1">
        <v>2013</v>
      </c>
      <c r="D157" s="1">
        <v>2030</v>
      </c>
      <c r="E157" s="1" t="s">
        <v>173</v>
      </c>
      <c r="H157" s="43">
        <v>922930</v>
      </c>
      <c r="I157" s="43"/>
    </row>
    <row r="158" spans="1:9" x14ac:dyDescent="0.35">
      <c r="A158" s="1" t="s">
        <v>32</v>
      </c>
      <c r="B158" s="1" t="s">
        <v>33</v>
      </c>
      <c r="C158" s="1">
        <v>2013</v>
      </c>
      <c r="D158" s="1">
        <v>2031</v>
      </c>
      <c r="E158" s="1" t="s">
        <v>173</v>
      </c>
      <c r="H158" s="43">
        <v>920150</v>
      </c>
      <c r="I158" s="43"/>
    </row>
    <row r="159" spans="1:9" x14ac:dyDescent="0.35">
      <c r="A159" s="1" t="s">
        <v>32</v>
      </c>
      <c r="B159" s="1" t="s">
        <v>33</v>
      </c>
      <c r="C159" s="1">
        <v>2013</v>
      </c>
      <c r="D159" s="1">
        <v>2032</v>
      </c>
      <c r="E159" s="1" t="s">
        <v>173</v>
      </c>
      <c r="H159" s="43">
        <v>921000</v>
      </c>
      <c r="I159" s="43"/>
    </row>
    <row r="160" spans="1:9" x14ac:dyDescent="0.35">
      <c r="A160" s="1" t="s">
        <v>32</v>
      </c>
      <c r="B160" s="1" t="s">
        <v>33</v>
      </c>
      <c r="C160" s="1">
        <v>2013</v>
      </c>
      <c r="D160" s="1">
        <v>2033</v>
      </c>
      <c r="E160" s="1" t="s">
        <v>173</v>
      </c>
      <c r="H160" s="43">
        <v>925975</v>
      </c>
      <c r="I160" s="43"/>
    </row>
    <row r="161" spans="1:9" x14ac:dyDescent="0.35">
      <c r="A161" s="1" t="s">
        <v>32</v>
      </c>
      <c r="B161" s="1" t="s">
        <v>33</v>
      </c>
      <c r="C161" s="1">
        <v>2013</v>
      </c>
      <c r="D161" s="1">
        <v>2034</v>
      </c>
      <c r="E161" s="1" t="s">
        <v>173</v>
      </c>
      <c r="H161" s="43">
        <v>924155</v>
      </c>
      <c r="I161" s="43"/>
    </row>
    <row r="162" spans="1:9" x14ac:dyDescent="0.35">
      <c r="A162" s="1" t="s">
        <v>32</v>
      </c>
      <c r="B162" s="1" t="s">
        <v>33</v>
      </c>
      <c r="C162" s="1">
        <v>2013</v>
      </c>
      <c r="D162" s="1">
        <v>2035</v>
      </c>
      <c r="E162" s="1" t="s">
        <v>173</v>
      </c>
      <c r="H162" s="43">
        <v>926435</v>
      </c>
      <c r="I162" s="43"/>
    </row>
    <row r="163" spans="1:9" x14ac:dyDescent="0.35">
      <c r="A163" s="1" t="s">
        <v>32</v>
      </c>
      <c r="B163" s="1" t="s">
        <v>33</v>
      </c>
      <c r="C163" s="1">
        <v>2013</v>
      </c>
      <c r="D163" s="1">
        <v>2036</v>
      </c>
      <c r="E163" s="1" t="s">
        <v>173</v>
      </c>
      <c r="H163" s="43">
        <v>921835</v>
      </c>
      <c r="I163" s="43"/>
    </row>
    <row r="164" spans="1:9" x14ac:dyDescent="0.35">
      <c r="A164" s="1" t="s">
        <v>32</v>
      </c>
      <c r="B164" s="1" t="s">
        <v>33</v>
      </c>
      <c r="C164" s="1">
        <v>2013</v>
      </c>
      <c r="D164" s="1">
        <v>2037</v>
      </c>
      <c r="E164" s="1" t="s">
        <v>173</v>
      </c>
      <c r="H164" s="43">
        <v>921310</v>
      </c>
      <c r="I164" s="43"/>
    </row>
    <row r="165" spans="1:9" x14ac:dyDescent="0.35">
      <c r="A165" s="1" t="s">
        <v>32</v>
      </c>
      <c r="B165" s="1" t="s">
        <v>33</v>
      </c>
      <c r="C165" s="1">
        <v>2013</v>
      </c>
      <c r="D165" s="1">
        <v>2038</v>
      </c>
      <c r="E165" s="1" t="s">
        <v>173</v>
      </c>
      <c r="H165" s="43">
        <v>923820</v>
      </c>
      <c r="I165" s="43"/>
    </row>
    <row r="166" spans="1:9" x14ac:dyDescent="0.35">
      <c r="A166" s="1" t="s">
        <v>32</v>
      </c>
      <c r="B166" s="1" t="s">
        <v>33</v>
      </c>
      <c r="C166" s="1">
        <v>2013</v>
      </c>
      <c r="D166" s="1">
        <v>2013</v>
      </c>
      <c r="E166" s="1" t="s">
        <v>166</v>
      </c>
      <c r="H166" s="43">
        <v>1706318.81</v>
      </c>
      <c r="I166" s="43"/>
    </row>
    <row r="167" spans="1:9" x14ac:dyDescent="0.35">
      <c r="A167" s="1" t="s">
        <v>32</v>
      </c>
      <c r="B167" s="1" t="s">
        <v>33</v>
      </c>
      <c r="C167" s="1">
        <v>2013</v>
      </c>
      <c r="D167" s="1">
        <v>2014</v>
      </c>
      <c r="E167" s="1" t="s">
        <v>166</v>
      </c>
      <c r="H167" s="43">
        <v>2498906.21</v>
      </c>
      <c r="I167" s="43"/>
    </row>
    <row r="168" spans="1:9" x14ac:dyDescent="0.35">
      <c r="A168" s="1" t="s">
        <v>32</v>
      </c>
      <c r="B168" s="1" t="s">
        <v>33</v>
      </c>
      <c r="C168" s="1">
        <v>2013</v>
      </c>
      <c r="D168" s="1">
        <v>2015</v>
      </c>
      <c r="E168" s="1" t="s">
        <v>166</v>
      </c>
      <c r="H168" s="43">
        <v>2492934.52</v>
      </c>
      <c r="I168" s="43"/>
    </row>
    <row r="169" spans="1:9" x14ac:dyDescent="0.35">
      <c r="A169" s="1" t="s">
        <v>32</v>
      </c>
      <c r="B169" s="1" t="s">
        <v>33</v>
      </c>
      <c r="C169" s="1">
        <v>2013</v>
      </c>
      <c r="D169" s="1">
        <v>2016</v>
      </c>
      <c r="E169" s="1" t="s">
        <v>166</v>
      </c>
      <c r="H169" s="43">
        <v>1809141.02</v>
      </c>
      <c r="I169" s="43"/>
    </row>
    <row r="170" spans="1:9" x14ac:dyDescent="0.35">
      <c r="A170" s="1" t="s">
        <v>32</v>
      </c>
      <c r="B170" s="1" t="s">
        <v>33</v>
      </c>
      <c r="C170" s="1">
        <v>2013</v>
      </c>
      <c r="D170" s="1">
        <v>2017</v>
      </c>
      <c r="E170" s="1" t="s">
        <v>166</v>
      </c>
      <c r="H170" s="43">
        <v>2526225.52</v>
      </c>
      <c r="I170" s="43"/>
    </row>
    <row r="171" spans="1:9" x14ac:dyDescent="0.35">
      <c r="A171" s="1" t="s">
        <v>32</v>
      </c>
      <c r="B171" s="1" t="s">
        <v>33</v>
      </c>
      <c r="C171" s="1">
        <v>2013</v>
      </c>
      <c r="D171" s="1">
        <v>2018</v>
      </c>
      <c r="E171" s="1" t="s">
        <v>166</v>
      </c>
      <c r="H171" s="43">
        <v>2527413.12</v>
      </c>
      <c r="I171" s="43"/>
    </row>
    <row r="172" spans="1:9" x14ac:dyDescent="0.35">
      <c r="A172" s="1" t="s">
        <v>32</v>
      </c>
      <c r="B172" s="1" t="s">
        <v>33</v>
      </c>
      <c r="C172" s="1">
        <v>2013</v>
      </c>
      <c r="D172" s="1">
        <v>2019</v>
      </c>
      <c r="E172" s="1" t="s">
        <v>166</v>
      </c>
      <c r="H172" s="43">
        <v>2540451.66</v>
      </c>
      <c r="I172" s="43"/>
    </row>
    <row r="173" spans="1:9" x14ac:dyDescent="0.35">
      <c r="A173" s="1" t="s">
        <v>32</v>
      </c>
      <c r="B173" s="1" t="s">
        <v>33</v>
      </c>
      <c r="C173" s="1">
        <v>2013</v>
      </c>
      <c r="D173" s="1">
        <v>2020</v>
      </c>
      <c r="E173" s="1" t="s">
        <v>166</v>
      </c>
      <c r="H173" s="43">
        <v>2537605.1</v>
      </c>
      <c r="I173" s="43"/>
    </row>
    <row r="174" spans="1:9" x14ac:dyDescent="0.35">
      <c r="A174" s="1" t="s">
        <v>32</v>
      </c>
      <c r="B174" s="1" t="s">
        <v>33</v>
      </c>
      <c r="C174" s="1">
        <v>2013</v>
      </c>
      <c r="D174" s="1">
        <v>2021</v>
      </c>
      <c r="E174" s="1" t="s">
        <v>166</v>
      </c>
      <c r="H174" s="43">
        <v>2536709.7000000002</v>
      </c>
      <c r="I174" s="43"/>
    </row>
    <row r="175" spans="1:9" x14ac:dyDescent="0.35">
      <c r="A175" s="1" t="s">
        <v>32</v>
      </c>
      <c r="B175" s="1" t="s">
        <v>33</v>
      </c>
      <c r="C175" s="1">
        <v>2013</v>
      </c>
      <c r="D175" s="1">
        <v>2022</v>
      </c>
      <c r="E175" s="1" t="s">
        <v>166</v>
      </c>
      <c r="H175" s="43">
        <v>2538707</v>
      </c>
      <c r="I175" s="43"/>
    </row>
    <row r="176" spans="1:9" x14ac:dyDescent="0.35">
      <c r="A176" s="1" t="s">
        <v>32</v>
      </c>
      <c r="B176" s="1" t="s">
        <v>33</v>
      </c>
      <c r="C176" s="1">
        <v>2013</v>
      </c>
      <c r="D176" s="1">
        <v>2023</v>
      </c>
      <c r="E176" s="1" t="s">
        <v>166</v>
      </c>
      <c r="H176" s="43">
        <v>2537784.6</v>
      </c>
      <c r="I176" s="43"/>
    </row>
    <row r="177" spans="1:9" x14ac:dyDescent="0.35">
      <c r="A177" s="1" t="s">
        <v>32</v>
      </c>
      <c r="B177" s="1" t="s">
        <v>33</v>
      </c>
      <c r="C177" s="1">
        <v>2013</v>
      </c>
      <c r="D177" s="1">
        <v>2024</v>
      </c>
      <c r="E177" s="1" t="s">
        <v>166</v>
      </c>
      <c r="H177" s="43">
        <v>2538380</v>
      </c>
      <c r="I177" s="43"/>
    </row>
    <row r="178" spans="1:9" x14ac:dyDescent="0.35">
      <c r="A178" s="1" t="s">
        <v>32</v>
      </c>
      <c r="B178" s="1" t="s">
        <v>33</v>
      </c>
      <c r="C178" s="1">
        <v>2013</v>
      </c>
      <c r="D178" s="1">
        <v>2025</v>
      </c>
      <c r="E178" s="1" t="s">
        <v>166</v>
      </c>
      <c r="H178" s="43">
        <v>2565256.7000000002</v>
      </c>
      <c r="I178" s="43"/>
    </row>
    <row r="179" spans="1:9" x14ac:dyDescent="0.35">
      <c r="A179" s="1" t="s">
        <v>32</v>
      </c>
      <c r="B179" s="1" t="s">
        <v>33</v>
      </c>
      <c r="C179" s="1">
        <v>2013</v>
      </c>
      <c r="D179" s="1">
        <v>2026</v>
      </c>
      <c r="E179" s="1" t="s">
        <v>166</v>
      </c>
      <c r="H179" s="43">
        <v>2533933.2599999998</v>
      </c>
      <c r="I179" s="43"/>
    </row>
    <row r="180" spans="1:9" x14ac:dyDescent="0.35">
      <c r="A180" s="1" t="s">
        <v>32</v>
      </c>
      <c r="B180" s="1" t="s">
        <v>33</v>
      </c>
      <c r="C180" s="1">
        <v>2013</v>
      </c>
      <c r="D180" s="1">
        <v>2027</v>
      </c>
      <c r="E180" s="1" t="s">
        <v>166</v>
      </c>
      <c r="H180" s="43">
        <v>2533445.46</v>
      </c>
      <c r="I180" s="43"/>
    </row>
    <row r="181" spans="1:9" x14ac:dyDescent="0.35">
      <c r="A181" s="1" t="s">
        <v>32</v>
      </c>
      <c r="B181" s="1" t="s">
        <v>33</v>
      </c>
      <c r="C181" s="1">
        <v>2013</v>
      </c>
      <c r="D181" s="1">
        <v>2028</v>
      </c>
      <c r="E181" s="1" t="s">
        <v>166</v>
      </c>
      <c r="H181" s="43">
        <v>2535055.66</v>
      </c>
      <c r="I181" s="43"/>
    </row>
    <row r="182" spans="1:9" x14ac:dyDescent="0.35">
      <c r="A182" s="1" t="s">
        <v>32</v>
      </c>
      <c r="B182" s="1" t="s">
        <v>33</v>
      </c>
      <c r="C182" s="1">
        <v>2013</v>
      </c>
      <c r="D182" s="1">
        <v>2029</v>
      </c>
      <c r="E182" s="1" t="s">
        <v>166</v>
      </c>
      <c r="H182" s="43">
        <v>1892276.46</v>
      </c>
      <c r="I182" s="43"/>
    </row>
    <row r="183" spans="1:9" x14ac:dyDescent="0.35">
      <c r="A183" s="1" t="s">
        <v>32</v>
      </c>
      <c r="B183" s="1" t="s">
        <v>33</v>
      </c>
      <c r="C183" s="1">
        <v>2013</v>
      </c>
      <c r="D183" s="1">
        <v>2030</v>
      </c>
      <c r="E183" s="1" t="s">
        <v>166</v>
      </c>
      <c r="H183" s="43">
        <v>1385535.16</v>
      </c>
      <c r="I183" s="43"/>
    </row>
    <row r="184" spans="1:9" x14ac:dyDescent="0.35">
      <c r="A184" s="1" t="s">
        <v>32</v>
      </c>
      <c r="B184" s="1" t="s">
        <v>33</v>
      </c>
      <c r="C184" s="1">
        <v>2013</v>
      </c>
      <c r="D184" s="1">
        <v>2031</v>
      </c>
      <c r="E184" s="1" t="s">
        <v>166</v>
      </c>
      <c r="H184" s="43">
        <v>1382755.16</v>
      </c>
      <c r="I184" s="43"/>
    </row>
    <row r="185" spans="1:9" x14ac:dyDescent="0.35">
      <c r="A185" s="1" t="s">
        <v>32</v>
      </c>
      <c r="B185" s="1" t="s">
        <v>33</v>
      </c>
      <c r="C185" s="1">
        <v>2013</v>
      </c>
      <c r="D185" s="1">
        <v>2032</v>
      </c>
      <c r="E185" s="1" t="s">
        <v>166</v>
      </c>
      <c r="H185" s="43">
        <v>1383605.1600000001</v>
      </c>
      <c r="I185" s="43"/>
    </row>
    <row r="186" spans="1:9" x14ac:dyDescent="0.35">
      <c r="A186" s="1" t="s">
        <v>32</v>
      </c>
      <c r="B186" s="1" t="s">
        <v>33</v>
      </c>
      <c r="C186" s="1">
        <v>2013</v>
      </c>
      <c r="D186" s="1">
        <v>2033</v>
      </c>
      <c r="E186" s="1" t="s">
        <v>166</v>
      </c>
      <c r="H186" s="43">
        <v>1388580.1600000001</v>
      </c>
      <c r="I186" s="43"/>
    </row>
    <row r="187" spans="1:9" x14ac:dyDescent="0.35">
      <c r="A187" s="1" t="s">
        <v>32</v>
      </c>
      <c r="B187" s="1" t="s">
        <v>33</v>
      </c>
      <c r="C187" s="1">
        <v>2013</v>
      </c>
      <c r="D187" s="1">
        <v>2034</v>
      </c>
      <c r="E187" s="1" t="s">
        <v>166</v>
      </c>
      <c r="H187" s="43">
        <v>1050011</v>
      </c>
      <c r="I187" s="43"/>
    </row>
    <row r="188" spans="1:9" x14ac:dyDescent="0.35">
      <c r="A188" s="1" t="s">
        <v>32</v>
      </c>
      <c r="B188" s="1" t="s">
        <v>33</v>
      </c>
      <c r="C188" s="1">
        <v>2013</v>
      </c>
      <c r="D188" s="1">
        <v>2035</v>
      </c>
      <c r="E188" s="1" t="s">
        <v>166</v>
      </c>
      <c r="H188" s="43">
        <v>1052291</v>
      </c>
      <c r="I188" s="43"/>
    </row>
    <row r="189" spans="1:9" x14ac:dyDescent="0.35">
      <c r="A189" s="1" t="s">
        <v>32</v>
      </c>
      <c r="B189" s="1" t="s">
        <v>33</v>
      </c>
      <c r="C189" s="1">
        <v>2013</v>
      </c>
      <c r="D189" s="1">
        <v>2036</v>
      </c>
      <c r="E189" s="1" t="s">
        <v>166</v>
      </c>
      <c r="H189" s="43">
        <v>1047691</v>
      </c>
      <c r="I189" s="43"/>
    </row>
    <row r="190" spans="1:9" x14ac:dyDescent="0.35">
      <c r="A190" s="1" t="s">
        <v>32</v>
      </c>
      <c r="B190" s="1" t="s">
        <v>33</v>
      </c>
      <c r="C190" s="1">
        <v>2013</v>
      </c>
      <c r="D190" s="1">
        <v>2037</v>
      </c>
      <c r="E190" s="1" t="s">
        <v>166</v>
      </c>
      <c r="H190" s="43">
        <v>1047166</v>
      </c>
      <c r="I190" s="43"/>
    </row>
    <row r="191" spans="1:9" x14ac:dyDescent="0.35">
      <c r="A191" s="1" t="s">
        <v>32</v>
      </c>
      <c r="B191" s="1" t="s">
        <v>33</v>
      </c>
      <c r="C191" s="1">
        <v>2013</v>
      </c>
      <c r="D191" s="1">
        <v>2038</v>
      </c>
      <c r="E191" s="1" t="s">
        <v>166</v>
      </c>
      <c r="H191" s="43">
        <v>1049676</v>
      </c>
      <c r="I191" s="43"/>
    </row>
    <row r="192" spans="1:9" x14ac:dyDescent="0.35">
      <c r="A192" s="1" t="s">
        <v>32</v>
      </c>
      <c r="B192" s="1" t="s">
        <v>33</v>
      </c>
      <c r="C192" s="1">
        <v>2017</v>
      </c>
      <c r="D192" s="1">
        <v>2018</v>
      </c>
      <c r="E192" s="1" t="s">
        <v>173</v>
      </c>
      <c r="H192" s="43">
        <v>307910</v>
      </c>
      <c r="I192" s="43"/>
    </row>
    <row r="193" spans="1:9" x14ac:dyDescent="0.35">
      <c r="A193" s="1" t="s">
        <v>32</v>
      </c>
      <c r="B193" s="1" t="s">
        <v>33</v>
      </c>
      <c r="C193" s="1">
        <v>2017</v>
      </c>
      <c r="D193" s="1">
        <v>2019</v>
      </c>
      <c r="E193" s="1" t="s">
        <v>173</v>
      </c>
      <c r="H193" s="43">
        <v>307310</v>
      </c>
      <c r="I193" s="43"/>
    </row>
    <row r="194" spans="1:9" x14ac:dyDescent="0.35">
      <c r="A194" s="1" t="s">
        <v>32</v>
      </c>
      <c r="B194" s="1" t="s">
        <v>33</v>
      </c>
      <c r="C194" s="1">
        <v>2017</v>
      </c>
      <c r="D194" s="1">
        <v>2020</v>
      </c>
      <c r="E194" s="1" t="s">
        <v>173</v>
      </c>
      <c r="H194" s="43">
        <v>306510</v>
      </c>
      <c r="I194" s="43"/>
    </row>
    <row r="195" spans="1:9" x14ac:dyDescent="0.35">
      <c r="A195" s="1" t="s">
        <v>32</v>
      </c>
      <c r="B195" s="1" t="s">
        <v>33</v>
      </c>
      <c r="C195" s="1">
        <v>2017</v>
      </c>
      <c r="D195" s="1">
        <v>2021</v>
      </c>
      <c r="E195" s="1" t="s">
        <v>173</v>
      </c>
      <c r="H195" s="43">
        <v>305710</v>
      </c>
      <c r="I195" s="43"/>
    </row>
    <row r="196" spans="1:9" x14ac:dyDescent="0.35">
      <c r="A196" s="1" t="s">
        <v>32</v>
      </c>
      <c r="B196" s="1" t="s">
        <v>33</v>
      </c>
      <c r="C196" s="1">
        <v>2017</v>
      </c>
      <c r="D196" s="1">
        <v>2022</v>
      </c>
      <c r="E196" s="1" t="s">
        <v>173</v>
      </c>
      <c r="H196" s="43">
        <v>304810</v>
      </c>
      <c r="I196" s="43"/>
    </row>
    <row r="197" spans="1:9" x14ac:dyDescent="0.35">
      <c r="A197" s="1" t="s">
        <v>32</v>
      </c>
      <c r="B197" s="1" t="s">
        <v>33</v>
      </c>
      <c r="C197" s="1">
        <v>2017</v>
      </c>
      <c r="D197" s="1">
        <v>2023</v>
      </c>
      <c r="E197" s="1" t="s">
        <v>173</v>
      </c>
      <c r="H197" s="43">
        <v>303810</v>
      </c>
      <c r="I197" s="43"/>
    </row>
    <row r="198" spans="1:9" x14ac:dyDescent="0.35">
      <c r="A198" s="1" t="s">
        <v>32</v>
      </c>
      <c r="B198" s="1" t="s">
        <v>33</v>
      </c>
      <c r="C198" s="1">
        <v>2017</v>
      </c>
      <c r="D198" s="1">
        <v>2024</v>
      </c>
      <c r="E198" s="1" t="s">
        <v>173</v>
      </c>
      <c r="H198" s="43">
        <v>307450</v>
      </c>
      <c r="I198" s="43"/>
    </row>
    <row r="199" spans="1:9" x14ac:dyDescent="0.35">
      <c r="A199" s="1" t="s">
        <v>32</v>
      </c>
      <c r="B199" s="1" t="s">
        <v>33</v>
      </c>
      <c r="C199" s="1">
        <v>2017</v>
      </c>
      <c r="D199" s="1">
        <v>2025</v>
      </c>
      <c r="E199" s="1" t="s">
        <v>173</v>
      </c>
      <c r="H199" s="43">
        <v>305920</v>
      </c>
      <c r="I199" s="43"/>
    </row>
    <row r="200" spans="1:9" x14ac:dyDescent="0.35">
      <c r="A200" s="1" t="s">
        <v>32</v>
      </c>
      <c r="B200" s="1" t="s">
        <v>33</v>
      </c>
      <c r="C200" s="1">
        <v>2017</v>
      </c>
      <c r="D200" s="1">
        <v>2026</v>
      </c>
      <c r="E200" s="1" t="s">
        <v>173</v>
      </c>
      <c r="H200" s="43">
        <v>304390</v>
      </c>
      <c r="I200" s="43"/>
    </row>
    <row r="201" spans="1:9" x14ac:dyDescent="0.35">
      <c r="A201" s="1" t="s">
        <v>32</v>
      </c>
      <c r="B201" s="1" t="s">
        <v>33</v>
      </c>
      <c r="C201" s="1">
        <v>2017</v>
      </c>
      <c r="D201" s="1">
        <v>2027</v>
      </c>
      <c r="E201" s="1" t="s">
        <v>173</v>
      </c>
      <c r="H201" s="43">
        <v>302860</v>
      </c>
      <c r="I201" s="43"/>
    </row>
    <row r="202" spans="1:9" x14ac:dyDescent="0.35">
      <c r="A202" s="1" t="s">
        <v>32</v>
      </c>
      <c r="B202" s="1" t="s">
        <v>33</v>
      </c>
      <c r="C202" s="1">
        <v>2017</v>
      </c>
      <c r="D202" s="1">
        <v>2028</v>
      </c>
      <c r="E202" s="1" t="s">
        <v>173</v>
      </c>
      <c r="H202" s="43">
        <v>306330</v>
      </c>
      <c r="I202" s="43"/>
    </row>
    <row r="203" spans="1:9" x14ac:dyDescent="0.35">
      <c r="A203" s="1" t="s">
        <v>32</v>
      </c>
      <c r="B203" s="1" t="s">
        <v>33</v>
      </c>
      <c r="C203" s="1">
        <v>2017</v>
      </c>
      <c r="D203" s="1">
        <v>2029</v>
      </c>
      <c r="E203" s="1" t="s">
        <v>173</v>
      </c>
      <c r="H203" s="43">
        <v>304630</v>
      </c>
      <c r="I203" s="43"/>
    </row>
    <row r="204" spans="1:9" x14ac:dyDescent="0.35">
      <c r="A204" s="1" t="s">
        <v>32</v>
      </c>
      <c r="B204" s="1" t="s">
        <v>33</v>
      </c>
      <c r="C204" s="1">
        <v>2017</v>
      </c>
      <c r="D204" s="1">
        <v>2030</v>
      </c>
      <c r="E204" s="1" t="s">
        <v>173</v>
      </c>
      <c r="H204" s="43">
        <v>922930</v>
      </c>
      <c r="I204" s="43"/>
    </row>
    <row r="205" spans="1:9" x14ac:dyDescent="0.35">
      <c r="A205" s="1" t="s">
        <v>32</v>
      </c>
      <c r="B205" s="1" t="s">
        <v>33</v>
      </c>
      <c r="C205" s="1">
        <v>2017</v>
      </c>
      <c r="D205" s="1">
        <v>2031</v>
      </c>
      <c r="E205" s="1" t="s">
        <v>173</v>
      </c>
      <c r="H205" s="43">
        <v>920150</v>
      </c>
      <c r="I205" s="43"/>
    </row>
    <row r="206" spans="1:9" x14ac:dyDescent="0.35">
      <c r="A206" s="1" t="s">
        <v>32</v>
      </c>
      <c r="B206" s="1" t="s">
        <v>33</v>
      </c>
      <c r="C206" s="1">
        <v>2017</v>
      </c>
      <c r="D206" s="1">
        <v>2032</v>
      </c>
      <c r="E206" s="1" t="s">
        <v>173</v>
      </c>
      <c r="H206" s="43">
        <v>921000</v>
      </c>
      <c r="I206" s="43"/>
    </row>
    <row r="207" spans="1:9" x14ac:dyDescent="0.35">
      <c r="A207" s="1" t="s">
        <v>32</v>
      </c>
      <c r="B207" s="1" t="s">
        <v>33</v>
      </c>
      <c r="C207" s="1">
        <v>2017</v>
      </c>
      <c r="D207" s="1">
        <v>2033</v>
      </c>
      <c r="E207" s="1" t="s">
        <v>173</v>
      </c>
      <c r="H207" s="43">
        <v>925975</v>
      </c>
      <c r="I207" s="43"/>
    </row>
    <row r="208" spans="1:9" x14ac:dyDescent="0.35">
      <c r="A208" s="1" t="s">
        <v>32</v>
      </c>
      <c r="B208" s="1" t="s">
        <v>33</v>
      </c>
      <c r="C208" s="1">
        <v>2017</v>
      </c>
      <c r="D208" s="1">
        <v>2034</v>
      </c>
      <c r="E208" s="1" t="s">
        <v>173</v>
      </c>
      <c r="H208" s="43">
        <v>924155</v>
      </c>
      <c r="I208" s="43"/>
    </row>
    <row r="209" spans="1:9" x14ac:dyDescent="0.35">
      <c r="A209" s="1" t="s">
        <v>32</v>
      </c>
      <c r="B209" s="1" t="s">
        <v>33</v>
      </c>
      <c r="C209" s="1">
        <v>2017</v>
      </c>
      <c r="D209" s="1">
        <v>2035</v>
      </c>
      <c r="E209" s="1" t="s">
        <v>173</v>
      </c>
      <c r="H209" s="43">
        <v>926435</v>
      </c>
      <c r="I209" s="43"/>
    </row>
    <row r="210" spans="1:9" x14ac:dyDescent="0.35">
      <c r="A210" s="1" t="s">
        <v>32</v>
      </c>
      <c r="B210" s="1" t="s">
        <v>33</v>
      </c>
      <c r="C210" s="1">
        <v>2017</v>
      </c>
      <c r="D210" s="1">
        <v>2036</v>
      </c>
      <c r="E210" s="1" t="s">
        <v>173</v>
      </c>
      <c r="H210" s="43">
        <v>921835</v>
      </c>
      <c r="I210" s="43"/>
    </row>
    <row r="211" spans="1:9" x14ac:dyDescent="0.35">
      <c r="A211" s="1" t="s">
        <v>32</v>
      </c>
      <c r="B211" s="1" t="s">
        <v>33</v>
      </c>
      <c r="C211" s="1">
        <v>2017</v>
      </c>
      <c r="D211" s="1">
        <v>2037</v>
      </c>
      <c r="E211" s="1" t="s">
        <v>173</v>
      </c>
      <c r="H211" s="43">
        <v>921310</v>
      </c>
      <c r="I211" s="43"/>
    </row>
    <row r="212" spans="1:9" x14ac:dyDescent="0.35">
      <c r="A212" s="1" t="s">
        <v>32</v>
      </c>
      <c r="B212" s="1" t="s">
        <v>33</v>
      </c>
      <c r="C212" s="1">
        <v>2017</v>
      </c>
      <c r="D212" s="1">
        <v>2038</v>
      </c>
      <c r="E212" s="1" t="s">
        <v>173</v>
      </c>
      <c r="H212" s="43">
        <v>923820</v>
      </c>
      <c r="I212" s="43"/>
    </row>
    <row r="213" spans="1:9" x14ac:dyDescent="0.35">
      <c r="A213" s="1" t="s">
        <v>32</v>
      </c>
      <c r="B213" s="1" t="s">
        <v>33</v>
      </c>
      <c r="C213" s="1">
        <v>2017</v>
      </c>
      <c r="D213" s="1">
        <v>2039</v>
      </c>
      <c r="E213" s="1" t="s">
        <v>173</v>
      </c>
      <c r="H213" s="43">
        <v>0</v>
      </c>
      <c r="I213" s="43"/>
    </row>
    <row r="214" spans="1:9" x14ac:dyDescent="0.35">
      <c r="A214" s="1" t="s">
        <v>32</v>
      </c>
      <c r="B214" s="1" t="s">
        <v>33</v>
      </c>
      <c r="C214" s="1">
        <v>2017</v>
      </c>
      <c r="D214" s="1">
        <v>2040</v>
      </c>
      <c r="E214" s="1" t="s">
        <v>173</v>
      </c>
      <c r="H214" s="43">
        <v>0</v>
      </c>
      <c r="I214" s="43"/>
    </row>
    <row r="215" spans="1:9" x14ac:dyDescent="0.35">
      <c r="A215" s="1" t="s">
        <v>32</v>
      </c>
      <c r="B215" s="1" t="s">
        <v>33</v>
      </c>
      <c r="C215" s="1">
        <v>2017</v>
      </c>
      <c r="D215" s="1">
        <v>2041</v>
      </c>
      <c r="E215" s="1" t="s">
        <v>173</v>
      </c>
      <c r="H215" s="43">
        <v>0</v>
      </c>
      <c r="I215" s="43"/>
    </row>
    <row r="216" spans="1:9" x14ac:dyDescent="0.35">
      <c r="A216" s="1" t="s">
        <v>32</v>
      </c>
      <c r="B216" s="1" t="s">
        <v>33</v>
      </c>
      <c r="C216" s="1">
        <v>2017</v>
      </c>
      <c r="D216" s="1">
        <v>2042</v>
      </c>
      <c r="E216" s="1" t="s">
        <v>173</v>
      </c>
      <c r="H216" s="43">
        <v>0</v>
      </c>
      <c r="I216" s="43"/>
    </row>
    <row r="217" spans="1:9" x14ac:dyDescent="0.35">
      <c r="A217" s="1" t="s">
        <v>32</v>
      </c>
      <c r="B217" s="1" t="s">
        <v>33</v>
      </c>
      <c r="C217" s="1">
        <v>2017</v>
      </c>
      <c r="D217" s="1">
        <v>2043</v>
      </c>
      <c r="E217" s="1" t="s">
        <v>173</v>
      </c>
      <c r="H217" s="43">
        <v>0</v>
      </c>
      <c r="I217" s="43"/>
    </row>
    <row r="218" spans="1:9" x14ac:dyDescent="0.35">
      <c r="A218" s="1" t="s">
        <v>32</v>
      </c>
      <c r="B218" s="1" t="s">
        <v>33</v>
      </c>
      <c r="C218" s="1">
        <v>2017</v>
      </c>
      <c r="D218" s="1">
        <v>2044</v>
      </c>
      <c r="E218" s="1" t="s">
        <v>173</v>
      </c>
      <c r="H218" s="43">
        <v>0</v>
      </c>
      <c r="I218" s="43"/>
    </row>
    <row r="219" spans="1:9" x14ac:dyDescent="0.35">
      <c r="A219" s="1" t="s">
        <v>32</v>
      </c>
      <c r="B219" s="1" t="s">
        <v>33</v>
      </c>
      <c r="C219" s="1">
        <v>2017</v>
      </c>
      <c r="D219" s="1">
        <v>2045</v>
      </c>
      <c r="E219" s="1" t="s">
        <v>173</v>
      </c>
      <c r="H219" s="43">
        <v>0</v>
      </c>
      <c r="I219" s="43"/>
    </row>
    <row r="220" spans="1:9" x14ac:dyDescent="0.35">
      <c r="A220" s="1" t="s">
        <v>32</v>
      </c>
      <c r="B220" s="1" t="s">
        <v>33</v>
      </c>
      <c r="C220" s="1">
        <v>2017</v>
      </c>
      <c r="D220" s="1">
        <v>2046</v>
      </c>
      <c r="E220" s="1" t="s">
        <v>173</v>
      </c>
      <c r="H220" s="43">
        <v>0</v>
      </c>
      <c r="I220" s="43"/>
    </row>
    <row r="221" spans="1:9" x14ac:dyDescent="0.35">
      <c r="A221" s="1" t="s">
        <v>32</v>
      </c>
      <c r="B221" s="1" t="s">
        <v>33</v>
      </c>
      <c r="C221" s="1">
        <v>2017</v>
      </c>
      <c r="D221" s="1">
        <v>2047</v>
      </c>
      <c r="E221" s="1" t="s">
        <v>173</v>
      </c>
      <c r="H221" s="43">
        <v>0</v>
      </c>
      <c r="I221" s="43"/>
    </row>
    <row r="222" spans="1:9" x14ac:dyDescent="0.35">
      <c r="A222" s="1" t="s">
        <v>32</v>
      </c>
      <c r="B222" s="1" t="s">
        <v>33</v>
      </c>
      <c r="C222" s="1">
        <v>2017</v>
      </c>
      <c r="D222" s="1">
        <v>2018</v>
      </c>
      <c r="E222" s="1" t="s">
        <v>169</v>
      </c>
      <c r="H222" s="43">
        <v>733430.16</v>
      </c>
      <c r="I222" s="43"/>
    </row>
    <row r="223" spans="1:9" x14ac:dyDescent="0.35">
      <c r="A223" s="1" t="s">
        <v>32</v>
      </c>
      <c r="B223" s="1" t="s">
        <v>33</v>
      </c>
      <c r="C223" s="1">
        <v>2017</v>
      </c>
      <c r="D223" s="1">
        <v>2019</v>
      </c>
      <c r="E223" s="1" t="s">
        <v>169</v>
      </c>
      <c r="H223" s="43">
        <v>745261.68</v>
      </c>
      <c r="I223" s="43"/>
    </row>
    <row r="224" spans="1:9" x14ac:dyDescent="0.35">
      <c r="A224" s="1" t="s">
        <v>32</v>
      </c>
      <c r="B224" s="1" t="s">
        <v>33</v>
      </c>
      <c r="C224" s="1">
        <v>2017</v>
      </c>
      <c r="D224" s="1">
        <v>2020</v>
      </c>
      <c r="E224" s="1" t="s">
        <v>169</v>
      </c>
      <c r="H224" s="43">
        <v>745261.68</v>
      </c>
      <c r="I224" s="43"/>
    </row>
    <row r="225" spans="1:9" x14ac:dyDescent="0.35">
      <c r="A225" s="1" t="s">
        <v>32</v>
      </c>
      <c r="B225" s="1" t="s">
        <v>33</v>
      </c>
      <c r="C225" s="1">
        <v>2017</v>
      </c>
      <c r="D225" s="1">
        <v>2021</v>
      </c>
      <c r="E225" s="1" t="s">
        <v>169</v>
      </c>
      <c r="H225" s="43">
        <v>745261.68</v>
      </c>
      <c r="I225" s="43"/>
    </row>
    <row r="226" spans="1:9" x14ac:dyDescent="0.35">
      <c r="A226" s="1" t="s">
        <v>32</v>
      </c>
      <c r="B226" s="1" t="s">
        <v>33</v>
      </c>
      <c r="C226" s="1">
        <v>2017</v>
      </c>
      <c r="D226" s="1">
        <v>2022</v>
      </c>
      <c r="E226" s="1" t="s">
        <v>169</v>
      </c>
      <c r="H226" s="43">
        <v>745261.68</v>
      </c>
      <c r="I226" s="43"/>
    </row>
    <row r="227" spans="1:9" x14ac:dyDescent="0.35">
      <c r="A227" s="1" t="s">
        <v>32</v>
      </c>
      <c r="B227" s="1" t="s">
        <v>33</v>
      </c>
      <c r="C227" s="1">
        <v>2017</v>
      </c>
      <c r="D227" s="1">
        <v>2023</v>
      </c>
      <c r="E227" s="1" t="s">
        <v>169</v>
      </c>
      <c r="H227" s="43">
        <v>745261.68</v>
      </c>
      <c r="I227" s="43"/>
    </row>
    <row r="228" spans="1:9" x14ac:dyDescent="0.35">
      <c r="A228" s="1" t="s">
        <v>32</v>
      </c>
      <c r="B228" s="1" t="s">
        <v>33</v>
      </c>
      <c r="C228" s="1">
        <v>2017</v>
      </c>
      <c r="D228" s="1">
        <v>2024</v>
      </c>
      <c r="E228" s="1" t="s">
        <v>169</v>
      </c>
      <c r="H228" s="43">
        <v>745261.68</v>
      </c>
      <c r="I228" s="43"/>
    </row>
    <row r="229" spans="1:9" x14ac:dyDescent="0.35">
      <c r="A229" s="1" t="s">
        <v>32</v>
      </c>
      <c r="B229" s="1" t="s">
        <v>33</v>
      </c>
      <c r="C229" s="1">
        <v>2017</v>
      </c>
      <c r="D229" s="1">
        <v>2025</v>
      </c>
      <c r="E229" s="1" t="s">
        <v>169</v>
      </c>
      <c r="H229" s="43">
        <v>404439.98</v>
      </c>
      <c r="I229" s="43"/>
    </row>
    <row r="230" spans="1:9" x14ac:dyDescent="0.35">
      <c r="A230" s="1" t="s">
        <v>32</v>
      </c>
      <c r="B230" s="1" t="s">
        <v>33</v>
      </c>
      <c r="C230" s="1">
        <v>2017</v>
      </c>
      <c r="D230" s="1">
        <v>2026</v>
      </c>
      <c r="E230" s="1" t="s">
        <v>169</v>
      </c>
      <c r="H230" s="43">
        <v>336275.64</v>
      </c>
      <c r="I230" s="43"/>
    </row>
    <row r="231" spans="1:9" x14ac:dyDescent="0.35">
      <c r="A231" s="1" t="s">
        <v>32</v>
      </c>
      <c r="B231" s="1" t="s">
        <v>33</v>
      </c>
      <c r="C231" s="1">
        <v>2017</v>
      </c>
      <c r="D231" s="1">
        <v>2027</v>
      </c>
      <c r="E231" s="1" t="s">
        <v>169</v>
      </c>
      <c r="H231" s="43">
        <v>336275.64</v>
      </c>
      <c r="I231" s="43"/>
    </row>
    <row r="232" spans="1:9" x14ac:dyDescent="0.35">
      <c r="A232" s="1" t="s">
        <v>32</v>
      </c>
      <c r="B232" s="1" t="s">
        <v>33</v>
      </c>
      <c r="C232" s="1">
        <v>2017</v>
      </c>
      <c r="D232" s="1">
        <v>2028</v>
      </c>
      <c r="E232" s="1" t="s">
        <v>169</v>
      </c>
      <c r="H232" s="43">
        <v>336275.64</v>
      </c>
      <c r="I232" s="43"/>
    </row>
    <row r="233" spans="1:9" x14ac:dyDescent="0.35">
      <c r="A233" s="1" t="s">
        <v>32</v>
      </c>
      <c r="B233" s="1" t="s">
        <v>33</v>
      </c>
      <c r="C233" s="1">
        <v>2017</v>
      </c>
      <c r="D233" s="1">
        <v>2029</v>
      </c>
      <c r="E233" s="1" t="s">
        <v>169</v>
      </c>
      <c r="H233" s="43">
        <v>336275.64</v>
      </c>
      <c r="I233" s="43"/>
    </row>
    <row r="234" spans="1:9" x14ac:dyDescent="0.35">
      <c r="A234" s="1" t="s">
        <v>32</v>
      </c>
      <c r="B234" s="1" t="s">
        <v>33</v>
      </c>
      <c r="C234" s="1">
        <v>2017</v>
      </c>
      <c r="D234" s="1">
        <v>2030</v>
      </c>
      <c r="E234" s="1" t="s">
        <v>169</v>
      </c>
      <c r="H234" s="43">
        <v>336275.64</v>
      </c>
      <c r="I234" s="43"/>
    </row>
    <row r="235" spans="1:9" x14ac:dyDescent="0.35">
      <c r="A235" s="1" t="s">
        <v>32</v>
      </c>
      <c r="B235" s="1" t="s">
        <v>33</v>
      </c>
      <c r="C235" s="1">
        <v>2017</v>
      </c>
      <c r="D235" s="1">
        <v>2031</v>
      </c>
      <c r="E235" s="1" t="s">
        <v>169</v>
      </c>
      <c r="H235" s="43">
        <v>336275.64</v>
      </c>
      <c r="I235" s="43"/>
    </row>
    <row r="236" spans="1:9" x14ac:dyDescent="0.35">
      <c r="A236" s="1" t="s">
        <v>32</v>
      </c>
      <c r="B236" s="1" t="s">
        <v>33</v>
      </c>
      <c r="C236" s="1">
        <v>2017</v>
      </c>
      <c r="D236" s="1">
        <v>2032</v>
      </c>
      <c r="E236" s="1" t="s">
        <v>169</v>
      </c>
      <c r="H236" s="43">
        <v>336275.64</v>
      </c>
      <c r="I236" s="43"/>
    </row>
    <row r="237" spans="1:9" x14ac:dyDescent="0.35">
      <c r="A237" s="1" t="s">
        <v>32</v>
      </c>
      <c r="B237" s="1" t="s">
        <v>33</v>
      </c>
      <c r="C237" s="1">
        <v>2017</v>
      </c>
      <c r="D237" s="1">
        <v>2033</v>
      </c>
      <c r="E237" s="1" t="s">
        <v>169</v>
      </c>
      <c r="H237" s="43">
        <v>336275.64</v>
      </c>
      <c r="I237" s="43"/>
    </row>
    <row r="238" spans="1:9" x14ac:dyDescent="0.35">
      <c r="A238" s="1" t="s">
        <v>32</v>
      </c>
      <c r="B238" s="1" t="s">
        <v>33</v>
      </c>
      <c r="C238" s="1">
        <v>2017</v>
      </c>
      <c r="D238" s="1">
        <v>2034</v>
      </c>
      <c r="E238" s="1" t="s">
        <v>169</v>
      </c>
      <c r="H238" s="43">
        <v>0</v>
      </c>
      <c r="I238" s="43"/>
    </row>
    <row r="239" spans="1:9" x14ac:dyDescent="0.35">
      <c r="A239" s="1" t="s">
        <v>32</v>
      </c>
      <c r="B239" s="1" t="s">
        <v>33</v>
      </c>
      <c r="C239" s="1">
        <v>2017</v>
      </c>
      <c r="D239" s="1">
        <v>2035</v>
      </c>
      <c r="E239" s="1" t="s">
        <v>169</v>
      </c>
      <c r="H239" s="43">
        <v>0</v>
      </c>
      <c r="I239" s="43"/>
    </row>
    <row r="240" spans="1:9" x14ac:dyDescent="0.35">
      <c r="A240" s="1" t="s">
        <v>32</v>
      </c>
      <c r="B240" s="1" t="s">
        <v>33</v>
      </c>
      <c r="C240" s="1">
        <v>2017</v>
      </c>
      <c r="D240" s="1">
        <v>2036</v>
      </c>
      <c r="E240" s="1" t="s">
        <v>169</v>
      </c>
      <c r="H240" s="43">
        <v>0</v>
      </c>
      <c r="I240" s="43"/>
    </row>
    <row r="241" spans="1:9" x14ac:dyDescent="0.35">
      <c r="A241" s="1" t="s">
        <v>32</v>
      </c>
      <c r="B241" s="1" t="s">
        <v>33</v>
      </c>
      <c r="C241" s="1">
        <v>2017</v>
      </c>
      <c r="D241" s="1">
        <v>2037</v>
      </c>
      <c r="E241" s="1" t="s">
        <v>169</v>
      </c>
      <c r="H241" s="43">
        <v>0</v>
      </c>
      <c r="I241" s="43"/>
    </row>
    <row r="242" spans="1:9" x14ac:dyDescent="0.35">
      <c r="A242" s="1" t="s">
        <v>32</v>
      </c>
      <c r="B242" s="1" t="s">
        <v>33</v>
      </c>
      <c r="C242" s="1">
        <v>2017</v>
      </c>
      <c r="D242" s="1">
        <v>2038</v>
      </c>
      <c r="E242" s="1" t="s">
        <v>169</v>
      </c>
      <c r="H242" s="43">
        <v>0</v>
      </c>
      <c r="I242" s="43"/>
    </row>
    <row r="243" spans="1:9" x14ac:dyDescent="0.35">
      <c r="A243" s="1" t="s">
        <v>32</v>
      </c>
      <c r="B243" s="1" t="s">
        <v>33</v>
      </c>
      <c r="C243" s="1">
        <v>2017</v>
      </c>
      <c r="D243" s="1">
        <v>2039</v>
      </c>
      <c r="E243" s="1" t="s">
        <v>169</v>
      </c>
      <c r="H243" s="43">
        <v>0</v>
      </c>
      <c r="I243" s="43"/>
    </row>
    <row r="244" spans="1:9" x14ac:dyDescent="0.35">
      <c r="A244" s="1" t="s">
        <v>32</v>
      </c>
      <c r="B244" s="1" t="s">
        <v>33</v>
      </c>
      <c r="C244" s="1">
        <v>2017</v>
      </c>
      <c r="D244" s="1">
        <v>2040</v>
      </c>
      <c r="E244" s="1" t="s">
        <v>169</v>
      </c>
      <c r="H244" s="43">
        <v>0</v>
      </c>
      <c r="I244" s="43"/>
    </row>
    <row r="245" spans="1:9" x14ac:dyDescent="0.35">
      <c r="A245" s="1" t="s">
        <v>32</v>
      </c>
      <c r="B245" s="1" t="s">
        <v>33</v>
      </c>
      <c r="C245" s="1">
        <v>2017</v>
      </c>
      <c r="D245" s="1">
        <v>2041</v>
      </c>
      <c r="E245" s="1" t="s">
        <v>169</v>
      </c>
      <c r="H245" s="43">
        <v>0</v>
      </c>
      <c r="I245" s="43"/>
    </row>
    <row r="246" spans="1:9" x14ac:dyDescent="0.35">
      <c r="A246" s="1" t="s">
        <v>32</v>
      </c>
      <c r="B246" s="1" t="s">
        <v>33</v>
      </c>
      <c r="C246" s="1">
        <v>2017</v>
      </c>
      <c r="D246" s="1">
        <v>2042</v>
      </c>
      <c r="E246" s="1" t="s">
        <v>169</v>
      </c>
      <c r="H246" s="43">
        <v>0</v>
      </c>
      <c r="I246" s="43"/>
    </row>
    <row r="247" spans="1:9" x14ac:dyDescent="0.35">
      <c r="A247" s="1" t="s">
        <v>32</v>
      </c>
      <c r="B247" s="1" t="s">
        <v>33</v>
      </c>
      <c r="C247" s="1">
        <v>2017</v>
      </c>
      <c r="D247" s="1">
        <v>2043</v>
      </c>
      <c r="E247" s="1" t="s">
        <v>169</v>
      </c>
      <c r="H247" s="43">
        <v>0</v>
      </c>
      <c r="I247" s="43"/>
    </row>
    <row r="248" spans="1:9" x14ac:dyDescent="0.35">
      <c r="A248" s="1" t="s">
        <v>32</v>
      </c>
      <c r="B248" s="1" t="s">
        <v>33</v>
      </c>
      <c r="C248" s="1">
        <v>2017</v>
      </c>
      <c r="D248" s="1">
        <v>2044</v>
      </c>
      <c r="E248" s="1" t="s">
        <v>169</v>
      </c>
      <c r="H248" s="43">
        <v>0</v>
      </c>
      <c r="I248" s="43"/>
    </row>
    <row r="249" spans="1:9" x14ac:dyDescent="0.35">
      <c r="A249" s="1" t="s">
        <v>32</v>
      </c>
      <c r="B249" s="1" t="s">
        <v>33</v>
      </c>
      <c r="C249" s="1">
        <v>2017</v>
      </c>
      <c r="D249" s="1">
        <v>2045</v>
      </c>
      <c r="E249" s="1" t="s">
        <v>169</v>
      </c>
      <c r="H249" s="43">
        <v>0</v>
      </c>
      <c r="I249" s="43"/>
    </row>
    <row r="250" spans="1:9" x14ac:dyDescent="0.35">
      <c r="A250" s="1" t="s">
        <v>32</v>
      </c>
      <c r="B250" s="1" t="s">
        <v>33</v>
      </c>
      <c r="C250" s="1">
        <v>2017</v>
      </c>
      <c r="D250" s="1">
        <v>2046</v>
      </c>
      <c r="E250" s="1" t="s">
        <v>169</v>
      </c>
      <c r="H250" s="43">
        <v>0</v>
      </c>
      <c r="I250" s="43"/>
    </row>
    <row r="251" spans="1:9" x14ac:dyDescent="0.35">
      <c r="A251" s="1" t="s">
        <v>32</v>
      </c>
      <c r="B251" s="1" t="s">
        <v>33</v>
      </c>
      <c r="C251" s="1">
        <v>2017</v>
      </c>
      <c r="D251" s="1">
        <v>2047</v>
      </c>
      <c r="E251" s="1" t="s">
        <v>169</v>
      </c>
      <c r="H251" s="43">
        <v>0</v>
      </c>
      <c r="I251" s="43"/>
    </row>
    <row r="252" spans="1:9" x14ac:dyDescent="0.35">
      <c r="A252" s="1" t="s">
        <v>32</v>
      </c>
      <c r="B252" s="1" t="s">
        <v>33</v>
      </c>
      <c r="C252" s="1">
        <v>2017</v>
      </c>
      <c r="D252" s="1">
        <v>2018</v>
      </c>
      <c r="E252" s="1" t="s">
        <v>174</v>
      </c>
      <c r="H252" s="43">
        <v>310004.42</v>
      </c>
      <c r="I252" s="43"/>
    </row>
    <row r="253" spans="1:9" x14ac:dyDescent="0.35">
      <c r="A253" s="1" t="s">
        <v>32</v>
      </c>
      <c r="B253" s="1" t="s">
        <v>33</v>
      </c>
      <c r="C253" s="1">
        <v>2017</v>
      </c>
      <c r="D253" s="1">
        <v>2019</v>
      </c>
      <c r="E253" s="1" t="s">
        <v>174</v>
      </c>
      <c r="H253" s="43">
        <v>316015</v>
      </c>
      <c r="I253" s="43"/>
    </row>
    <row r="254" spans="1:9" x14ac:dyDescent="0.35">
      <c r="A254" s="1" t="s">
        <v>32</v>
      </c>
      <c r="B254" s="1" t="s">
        <v>33</v>
      </c>
      <c r="C254" s="1">
        <v>2017</v>
      </c>
      <c r="D254" s="1">
        <v>2020</v>
      </c>
      <c r="E254" s="1" t="s">
        <v>174</v>
      </c>
      <c r="H254" s="43">
        <v>569515</v>
      </c>
      <c r="I254" s="43"/>
    </row>
    <row r="255" spans="1:9" x14ac:dyDescent="0.35">
      <c r="A255" s="1" t="s">
        <v>32</v>
      </c>
      <c r="B255" s="1" t="s">
        <v>33</v>
      </c>
      <c r="C255" s="1">
        <v>2017</v>
      </c>
      <c r="D255" s="1">
        <v>2021</v>
      </c>
      <c r="E255" s="1" t="s">
        <v>174</v>
      </c>
      <c r="H255" s="43">
        <v>907915</v>
      </c>
      <c r="I255" s="43"/>
    </row>
    <row r="256" spans="1:9" x14ac:dyDescent="0.35">
      <c r="A256" s="1" t="s">
        <v>32</v>
      </c>
      <c r="B256" s="1" t="s">
        <v>33</v>
      </c>
      <c r="C256" s="1">
        <v>2017</v>
      </c>
      <c r="D256" s="1">
        <v>2022</v>
      </c>
      <c r="E256" s="1" t="s">
        <v>174</v>
      </c>
      <c r="H256" s="43">
        <v>937665</v>
      </c>
      <c r="I256" s="43"/>
    </row>
    <row r="257" spans="1:9" x14ac:dyDescent="0.35">
      <c r="A257" s="1" t="s">
        <v>32</v>
      </c>
      <c r="B257" s="1" t="s">
        <v>33</v>
      </c>
      <c r="C257" s="1">
        <v>2017</v>
      </c>
      <c r="D257" s="1">
        <v>2023</v>
      </c>
      <c r="E257" s="1" t="s">
        <v>174</v>
      </c>
      <c r="H257" s="43">
        <v>930915</v>
      </c>
      <c r="I257" s="43"/>
    </row>
    <row r="258" spans="1:9" x14ac:dyDescent="0.35">
      <c r="A258" s="1" t="s">
        <v>32</v>
      </c>
      <c r="B258" s="1" t="s">
        <v>33</v>
      </c>
      <c r="C258" s="1">
        <v>2017</v>
      </c>
      <c r="D258" s="1">
        <v>2024</v>
      </c>
      <c r="E258" s="1" t="s">
        <v>174</v>
      </c>
      <c r="H258" s="43">
        <v>936115</v>
      </c>
      <c r="I258" s="43"/>
    </row>
    <row r="259" spans="1:9" x14ac:dyDescent="0.35">
      <c r="A259" s="1" t="s">
        <v>32</v>
      </c>
      <c r="B259" s="1" t="s">
        <v>33</v>
      </c>
      <c r="C259" s="1">
        <v>2017</v>
      </c>
      <c r="D259" s="1">
        <v>2025</v>
      </c>
      <c r="E259" s="1" t="s">
        <v>174</v>
      </c>
      <c r="H259" s="43">
        <v>1140915</v>
      </c>
      <c r="I259" s="43"/>
    </row>
    <row r="260" spans="1:9" x14ac:dyDescent="0.35">
      <c r="A260" s="1" t="s">
        <v>32</v>
      </c>
      <c r="B260" s="1" t="s">
        <v>33</v>
      </c>
      <c r="C260" s="1">
        <v>2017</v>
      </c>
      <c r="D260" s="1">
        <v>2026</v>
      </c>
      <c r="E260" s="1" t="s">
        <v>174</v>
      </c>
      <c r="H260" s="43">
        <v>1181315</v>
      </c>
      <c r="I260" s="43"/>
    </row>
    <row r="261" spans="1:9" x14ac:dyDescent="0.35">
      <c r="A261" s="1" t="s">
        <v>32</v>
      </c>
      <c r="B261" s="1" t="s">
        <v>33</v>
      </c>
      <c r="C261" s="1">
        <v>2017</v>
      </c>
      <c r="D261" s="1">
        <v>2027</v>
      </c>
      <c r="E261" s="1" t="s">
        <v>174</v>
      </c>
      <c r="H261" s="43">
        <v>1180515</v>
      </c>
      <c r="I261" s="43"/>
    </row>
    <row r="262" spans="1:9" x14ac:dyDescent="0.35">
      <c r="A262" s="1" t="s">
        <v>32</v>
      </c>
      <c r="B262" s="1" t="s">
        <v>33</v>
      </c>
      <c r="C262" s="1">
        <v>2017</v>
      </c>
      <c r="D262" s="1">
        <v>2028</v>
      </c>
      <c r="E262" s="1" t="s">
        <v>174</v>
      </c>
      <c r="H262" s="43">
        <v>1177990</v>
      </c>
      <c r="I262" s="43"/>
    </row>
    <row r="263" spans="1:9" x14ac:dyDescent="0.35">
      <c r="A263" s="1" t="s">
        <v>32</v>
      </c>
      <c r="B263" s="1" t="s">
        <v>33</v>
      </c>
      <c r="C263" s="1">
        <v>2017</v>
      </c>
      <c r="D263" s="1">
        <v>2029</v>
      </c>
      <c r="E263" s="1" t="s">
        <v>174</v>
      </c>
      <c r="H263" s="43">
        <v>797340</v>
      </c>
      <c r="I263" s="43"/>
    </row>
    <row r="264" spans="1:9" x14ac:dyDescent="0.35">
      <c r="A264" s="1" t="s">
        <v>32</v>
      </c>
      <c r="B264" s="1" t="s">
        <v>33</v>
      </c>
      <c r="C264" s="1">
        <v>2017</v>
      </c>
      <c r="D264" s="1">
        <v>2030</v>
      </c>
      <c r="E264" s="1" t="s">
        <v>174</v>
      </c>
      <c r="H264" s="43">
        <v>124215</v>
      </c>
      <c r="I264" s="43"/>
    </row>
    <row r="265" spans="1:9" x14ac:dyDescent="0.35">
      <c r="A265" s="1" t="s">
        <v>32</v>
      </c>
      <c r="B265" s="1" t="s">
        <v>33</v>
      </c>
      <c r="C265" s="1">
        <v>2017</v>
      </c>
      <c r="D265" s="1">
        <v>2031</v>
      </c>
      <c r="E265" s="1" t="s">
        <v>174</v>
      </c>
      <c r="H265" s="43">
        <v>127080</v>
      </c>
      <c r="I265" s="43"/>
    </row>
    <row r="266" spans="1:9" x14ac:dyDescent="0.35">
      <c r="A266" s="1" t="s">
        <v>32</v>
      </c>
      <c r="B266" s="1" t="s">
        <v>33</v>
      </c>
      <c r="C266" s="1">
        <v>2017</v>
      </c>
      <c r="D266" s="1">
        <v>2032</v>
      </c>
      <c r="E266" s="1" t="s">
        <v>174</v>
      </c>
      <c r="H266" s="43">
        <v>124792.5</v>
      </c>
      <c r="I266" s="43"/>
    </row>
    <row r="267" spans="1:9" x14ac:dyDescent="0.35">
      <c r="A267" s="1" t="s">
        <v>32</v>
      </c>
      <c r="B267" s="1" t="s">
        <v>33</v>
      </c>
      <c r="C267" s="1">
        <v>2017</v>
      </c>
      <c r="D267" s="1">
        <v>2033</v>
      </c>
      <c r="E267" s="1" t="s">
        <v>174</v>
      </c>
      <c r="H267" s="43">
        <v>127505</v>
      </c>
      <c r="I267" s="43"/>
    </row>
    <row r="268" spans="1:9" x14ac:dyDescent="0.35">
      <c r="A268" s="1" t="s">
        <v>32</v>
      </c>
      <c r="B268" s="1" t="s">
        <v>33</v>
      </c>
      <c r="C268" s="1">
        <v>2017</v>
      </c>
      <c r="D268" s="1">
        <v>2034</v>
      </c>
      <c r="E268" s="1" t="s">
        <v>174</v>
      </c>
      <c r="H268" s="43">
        <v>125065</v>
      </c>
      <c r="I268" s="43"/>
    </row>
    <row r="269" spans="1:9" x14ac:dyDescent="0.35">
      <c r="A269" s="1" t="s">
        <v>32</v>
      </c>
      <c r="B269" s="1" t="s">
        <v>33</v>
      </c>
      <c r="C269" s="1">
        <v>2017</v>
      </c>
      <c r="D269" s="1">
        <v>2035</v>
      </c>
      <c r="E269" s="1" t="s">
        <v>174</v>
      </c>
      <c r="H269" s="43">
        <v>127625</v>
      </c>
      <c r="I269" s="43"/>
    </row>
    <row r="270" spans="1:9" x14ac:dyDescent="0.35">
      <c r="A270" s="1" t="s">
        <v>32</v>
      </c>
      <c r="B270" s="1" t="s">
        <v>33</v>
      </c>
      <c r="C270" s="1">
        <v>2017</v>
      </c>
      <c r="D270" s="1">
        <v>2036</v>
      </c>
      <c r="E270" s="1" t="s">
        <v>174</v>
      </c>
      <c r="H270" s="43">
        <v>125032.5</v>
      </c>
      <c r="I270" s="43"/>
    </row>
    <row r="271" spans="1:9" x14ac:dyDescent="0.35">
      <c r="A271" s="1" t="s">
        <v>32</v>
      </c>
      <c r="B271" s="1" t="s">
        <v>33</v>
      </c>
      <c r="C271" s="1">
        <v>2017</v>
      </c>
      <c r="D271" s="1">
        <v>2037</v>
      </c>
      <c r="E271" s="1" t="s">
        <v>174</v>
      </c>
      <c r="H271" s="43">
        <v>127440</v>
      </c>
      <c r="I271" s="43"/>
    </row>
    <row r="272" spans="1:9" x14ac:dyDescent="0.35">
      <c r="A272" s="1" t="s">
        <v>32</v>
      </c>
      <c r="B272" s="1" t="s">
        <v>33</v>
      </c>
      <c r="C272" s="1">
        <v>2017</v>
      </c>
      <c r="D272" s="1">
        <v>2038</v>
      </c>
      <c r="E272" s="1" t="s">
        <v>174</v>
      </c>
      <c r="H272" s="43">
        <v>124470</v>
      </c>
      <c r="I272" s="43"/>
    </row>
    <row r="273" spans="1:9" x14ac:dyDescent="0.35">
      <c r="A273" s="1" t="s">
        <v>32</v>
      </c>
      <c r="B273" s="1" t="s">
        <v>33</v>
      </c>
      <c r="C273" s="1">
        <v>2017</v>
      </c>
      <c r="D273" s="1">
        <v>2039</v>
      </c>
      <c r="E273" s="1" t="s">
        <v>174</v>
      </c>
      <c r="H273" s="43">
        <v>126500</v>
      </c>
      <c r="I273" s="43"/>
    </row>
    <row r="274" spans="1:9" x14ac:dyDescent="0.35">
      <c r="A274" s="1" t="s">
        <v>32</v>
      </c>
      <c r="B274" s="1" t="s">
        <v>33</v>
      </c>
      <c r="C274" s="1">
        <v>2017</v>
      </c>
      <c r="D274" s="1">
        <v>2040</v>
      </c>
      <c r="E274" s="1" t="s">
        <v>174</v>
      </c>
      <c r="H274" s="43">
        <v>123365</v>
      </c>
      <c r="I274" s="43"/>
    </row>
    <row r="275" spans="1:9" x14ac:dyDescent="0.35">
      <c r="A275" s="1" t="s">
        <v>32</v>
      </c>
      <c r="B275" s="1" t="s">
        <v>33</v>
      </c>
      <c r="C275" s="1">
        <v>2017</v>
      </c>
      <c r="D275" s="1">
        <v>2041</v>
      </c>
      <c r="E275" s="1" t="s">
        <v>174</v>
      </c>
      <c r="H275" s="43">
        <v>125230</v>
      </c>
      <c r="I275" s="43"/>
    </row>
    <row r="276" spans="1:9" x14ac:dyDescent="0.35">
      <c r="A276" s="1" t="s">
        <v>32</v>
      </c>
      <c r="B276" s="1" t="s">
        <v>33</v>
      </c>
      <c r="C276" s="1">
        <v>2017</v>
      </c>
      <c r="D276" s="1">
        <v>2042</v>
      </c>
      <c r="E276" s="1" t="s">
        <v>174</v>
      </c>
      <c r="H276" s="43">
        <v>126930</v>
      </c>
      <c r="I276" s="43"/>
    </row>
    <row r="277" spans="1:9" x14ac:dyDescent="0.35">
      <c r="A277" s="1" t="s">
        <v>32</v>
      </c>
      <c r="B277" s="1" t="s">
        <v>33</v>
      </c>
      <c r="C277" s="1">
        <v>2017</v>
      </c>
      <c r="D277" s="1">
        <v>2043</v>
      </c>
      <c r="E277" s="1" t="s">
        <v>174</v>
      </c>
      <c r="H277" s="43">
        <v>123360</v>
      </c>
      <c r="I277" s="43"/>
    </row>
    <row r="278" spans="1:9" x14ac:dyDescent="0.35">
      <c r="A278" s="1" t="s">
        <v>32</v>
      </c>
      <c r="B278" s="1" t="s">
        <v>33</v>
      </c>
      <c r="C278" s="1">
        <v>2017</v>
      </c>
      <c r="D278" s="1">
        <v>2044</v>
      </c>
      <c r="E278" s="1" t="s">
        <v>174</v>
      </c>
      <c r="H278" s="43">
        <v>124790</v>
      </c>
      <c r="I278" s="43"/>
    </row>
    <row r="279" spans="1:9" x14ac:dyDescent="0.35">
      <c r="A279" s="1" t="s">
        <v>32</v>
      </c>
      <c r="B279" s="1" t="s">
        <v>33</v>
      </c>
      <c r="C279" s="1">
        <v>2017</v>
      </c>
      <c r="D279" s="1">
        <v>2045</v>
      </c>
      <c r="E279" s="1" t="s">
        <v>174</v>
      </c>
      <c r="H279" s="43">
        <v>126050</v>
      </c>
      <c r="I279" s="43"/>
    </row>
    <row r="280" spans="1:9" x14ac:dyDescent="0.35">
      <c r="A280" s="1" t="s">
        <v>32</v>
      </c>
      <c r="B280" s="1" t="s">
        <v>33</v>
      </c>
      <c r="C280" s="1">
        <v>2017</v>
      </c>
      <c r="D280" s="1">
        <v>2046</v>
      </c>
      <c r="E280" s="1" t="s">
        <v>174</v>
      </c>
      <c r="H280" s="43">
        <v>127140</v>
      </c>
      <c r="I280" s="43"/>
    </row>
    <row r="281" spans="1:9" x14ac:dyDescent="0.35">
      <c r="A281" s="1" t="s">
        <v>32</v>
      </c>
      <c r="B281" s="1" t="s">
        <v>33</v>
      </c>
      <c r="C281" s="1">
        <v>2017</v>
      </c>
      <c r="D281" s="1">
        <v>2047</v>
      </c>
      <c r="E281" s="1" t="s">
        <v>174</v>
      </c>
      <c r="H281" s="43">
        <v>93060</v>
      </c>
      <c r="I281" s="43"/>
    </row>
    <row r="282" spans="1:9" x14ac:dyDescent="0.35">
      <c r="A282" s="1" t="s">
        <v>32</v>
      </c>
      <c r="B282" s="1" t="s">
        <v>33</v>
      </c>
      <c r="C282" s="1">
        <v>2017</v>
      </c>
      <c r="D282" s="1">
        <v>2018</v>
      </c>
      <c r="E282" s="1" t="s">
        <v>175</v>
      </c>
      <c r="H282" s="43">
        <v>392907.46</v>
      </c>
      <c r="I282" s="43"/>
    </row>
    <row r="283" spans="1:9" x14ac:dyDescent="0.35">
      <c r="A283" s="1" t="s">
        <v>32</v>
      </c>
      <c r="B283" s="1" t="s">
        <v>33</v>
      </c>
      <c r="C283" s="1">
        <v>2017</v>
      </c>
      <c r="D283" s="1">
        <v>2019</v>
      </c>
      <c r="E283" s="1" t="s">
        <v>175</v>
      </c>
      <c r="H283" s="43">
        <v>1110303.96</v>
      </c>
      <c r="I283" s="43"/>
    </row>
    <row r="284" spans="1:9" x14ac:dyDescent="0.35">
      <c r="A284" s="1" t="s">
        <v>32</v>
      </c>
      <c r="B284" s="1" t="s">
        <v>33</v>
      </c>
      <c r="C284" s="1">
        <v>2017</v>
      </c>
      <c r="D284" s="1">
        <v>2020</v>
      </c>
      <c r="E284" s="1" t="s">
        <v>175</v>
      </c>
      <c r="H284" s="43">
        <v>856959.26</v>
      </c>
      <c r="I284" s="43"/>
    </row>
    <row r="285" spans="1:9" x14ac:dyDescent="0.35">
      <c r="A285" s="1" t="s">
        <v>32</v>
      </c>
      <c r="B285" s="1" t="s">
        <v>33</v>
      </c>
      <c r="C285" s="1">
        <v>2017</v>
      </c>
      <c r="D285" s="1">
        <v>2021</v>
      </c>
      <c r="E285" s="1" t="s">
        <v>175</v>
      </c>
      <c r="H285" s="43">
        <v>547147.26</v>
      </c>
      <c r="I285" s="43"/>
    </row>
    <row r="286" spans="1:9" x14ac:dyDescent="0.35">
      <c r="A286" s="1" t="s">
        <v>32</v>
      </c>
      <c r="B286" s="1" t="s">
        <v>33</v>
      </c>
      <c r="C286" s="1">
        <v>2017</v>
      </c>
      <c r="D286" s="1">
        <v>2022</v>
      </c>
      <c r="E286" s="1" t="s">
        <v>175</v>
      </c>
      <c r="H286" s="43">
        <v>547540.66</v>
      </c>
      <c r="I286" s="43"/>
    </row>
    <row r="287" spans="1:9" x14ac:dyDescent="0.35">
      <c r="A287" s="1" t="s">
        <v>32</v>
      </c>
      <c r="B287" s="1" t="s">
        <v>33</v>
      </c>
      <c r="C287" s="1">
        <v>2017</v>
      </c>
      <c r="D287" s="1">
        <v>2023</v>
      </c>
      <c r="E287" s="1" t="s">
        <v>175</v>
      </c>
      <c r="H287" s="43">
        <v>552074.36</v>
      </c>
      <c r="I287" s="43"/>
    </row>
    <row r="288" spans="1:9" x14ac:dyDescent="0.35">
      <c r="A288" s="1" t="s">
        <v>32</v>
      </c>
      <c r="B288" s="1" t="s">
        <v>33</v>
      </c>
      <c r="C288" s="1">
        <v>2017</v>
      </c>
      <c r="D288" s="1">
        <v>2024</v>
      </c>
      <c r="E288" s="1" t="s">
        <v>175</v>
      </c>
      <c r="H288" s="43">
        <v>550193.46</v>
      </c>
      <c r="I288" s="43"/>
    </row>
    <row r="289" spans="1:9" x14ac:dyDescent="0.35">
      <c r="A289" s="1" t="s">
        <v>32</v>
      </c>
      <c r="B289" s="1" t="s">
        <v>33</v>
      </c>
      <c r="C289" s="1">
        <v>2017</v>
      </c>
      <c r="D289" s="1">
        <v>2025</v>
      </c>
      <c r="E289" s="1" t="s">
        <v>175</v>
      </c>
      <c r="H289" s="43">
        <v>677376.26</v>
      </c>
      <c r="I289" s="43"/>
    </row>
    <row r="290" spans="1:9" x14ac:dyDescent="0.35">
      <c r="A290" s="1" t="s">
        <v>32</v>
      </c>
      <c r="B290" s="1" t="s">
        <v>33</v>
      </c>
      <c r="C290" s="1">
        <v>2017</v>
      </c>
      <c r="D290" s="1">
        <v>2026</v>
      </c>
      <c r="E290" s="1" t="s">
        <v>175</v>
      </c>
      <c r="H290" s="43">
        <v>710063.26</v>
      </c>
      <c r="I290" s="43"/>
    </row>
    <row r="291" spans="1:9" x14ac:dyDescent="0.35">
      <c r="A291" s="1" t="s">
        <v>32</v>
      </c>
      <c r="B291" s="1" t="s">
        <v>33</v>
      </c>
      <c r="C291" s="1">
        <v>2017</v>
      </c>
      <c r="D291" s="1">
        <v>2027</v>
      </c>
      <c r="E291" s="1" t="s">
        <v>175</v>
      </c>
      <c r="H291" s="43">
        <v>710312.76</v>
      </c>
      <c r="I291" s="43"/>
    </row>
    <row r="292" spans="1:9" x14ac:dyDescent="0.35">
      <c r="A292" s="1" t="s">
        <v>32</v>
      </c>
      <c r="B292" s="1" t="s">
        <v>33</v>
      </c>
      <c r="C292" s="1">
        <v>2017</v>
      </c>
      <c r="D292" s="1">
        <v>2028</v>
      </c>
      <c r="E292" s="1" t="s">
        <v>175</v>
      </c>
      <c r="H292" s="43">
        <v>713960.26</v>
      </c>
      <c r="I292" s="43"/>
    </row>
    <row r="293" spans="1:9" x14ac:dyDescent="0.35">
      <c r="A293" s="1" t="s">
        <v>32</v>
      </c>
      <c r="B293" s="1" t="s">
        <v>33</v>
      </c>
      <c r="C293" s="1">
        <v>2017</v>
      </c>
      <c r="D293" s="1">
        <v>2029</v>
      </c>
      <c r="E293" s="1" t="s">
        <v>175</v>
      </c>
      <c r="H293" s="43">
        <v>455774</v>
      </c>
      <c r="I293" s="43"/>
    </row>
    <row r="294" spans="1:9" x14ac:dyDescent="0.35">
      <c r="A294" s="1" t="s">
        <v>32</v>
      </c>
      <c r="B294" s="1" t="s">
        <v>33</v>
      </c>
      <c r="C294" s="1">
        <v>2017</v>
      </c>
      <c r="D294" s="1">
        <v>2030</v>
      </c>
      <c r="E294" s="1" t="s">
        <v>175</v>
      </c>
      <c r="H294" s="43">
        <v>0</v>
      </c>
      <c r="I294" s="43"/>
    </row>
    <row r="295" spans="1:9" x14ac:dyDescent="0.35">
      <c r="A295" s="1" t="s">
        <v>32</v>
      </c>
      <c r="B295" s="1" t="s">
        <v>33</v>
      </c>
      <c r="C295" s="1">
        <v>2017</v>
      </c>
      <c r="D295" s="1">
        <v>2031</v>
      </c>
      <c r="E295" s="1" t="s">
        <v>175</v>
      </c>
      <c r="H295" s="43">
        <v>0</v>
      </c>
      <c r="I295" s="43"/>
    </row>
    <row r="296" spans="1:9" x14ac:dyDescent="0.35">
      <c r="A296" s="1" t="s">
        <v>32</v>
      </c>
      <c r="B296" s="1" t="s">
        <v>33</v>
      </c>
      <c r="C296" s="1">
        <v>2017</v>
      </c>
      <c r="D296" s="1">
        <v>2032</v>
      </c>
      <c r="E296" s="1" t="s">
        <v>175</v>
      </c>
      <c r="H296" s="43">
        <v>0</v>
      </c>
      <c r="I296" s="43"/>
    </row>
    <row r="297" spans="1:9" x14ac:dyDescent="0.35">
      <c r="A297" s="1" t="s">
        <v>32</v>
      </c>
      <c r="B297" s="1" t="s">
        <v>33</v>
      </c>
      <c r="C297" s="1">
        <v>2017</v>
      </c>
      <c r="D297" s="1">
        <v>2033</v>
      </c>
      <c r="E297" s="1" t="s">
        <v>175</v>
      </c>
      <c r="H297" s="43">
        <v>0</v>
      </c>
      <c r="I297" s="43"/>
    </row>
    <row r="298" spans="1:9" x14ac:dyDescent="0.35">
      <c r="A298" s="1" t="s">
        <v>32</v>
      </c>
      <c r="B298" s="1" t="s">
        <v>33</v>
      </c>
      <c r="C298" s="1">
        <v>2017</v>
      </c>
      <c r="D298" s="1">
        <v>2034</v>
      </c>
      <c r="E298" s="1" t="s">
        <v>175</v>
      </c>
      <c r="H298" s="43">
        <v>0</v>
      </c>
      <c r="I298" s="43"/>
    </row>
    <row r="299" spans="1:9" x14ac:dyDescent="0.35">
      <c r="A299" s="1" t="s">
        <v>32</v>
      </c>
      <c r="B299" s="1" t="s">
        <v>33</v>
      </c>
      <c r="C299" s="1">
        <v>2017</v>
      </c>
      <c r="D299" s="1">
        <v>2035</v>
      </c>
      <c r="E299" s="1" t="s">
        <v>175</v>
      </c>
      <c r="H299" s="43">
        <v>0</v>
      </c>
      <c r="I299" s="43"/>
    </row>
    <row r="300" spans="1:9" x14ac:dyDescent="0.35">
      <c r="A300" s="1" t="s">
        <v>32</v>
      </c>
      <c r="B300" s="1" t="s">
        <v>33</v>
      </c>
      <c r="C300" s="1">
        <v>2017</v>
      </c>
      <c r="D300" s="1">
        <v>2036</v>
      </c>
      <c r="E300" s="1" t="s">
        <v>175</v>
      </c>
      <c r="H300" s="43">
        <v>0</v>
      </c>
      <c r="I300" s="43"/>
    </row>
    <row r="301" spans="1:9" x14ac:dyDescent="0.35">
      <c r="A301" s="1" t="s">
        <v>32</v>
      </c>
      <c r="B301" s="1" t="s">
        <v>33</v>
      </c>
      <c r="C301" s="1">
        <v>2017</v>
      </c>
      <c r="D301" s="1">
        <v>2037</v>
      </c>
      <c r="E301" s="1" t="s">
        <v>175</v>
      </c>
      <c r="H301" s="43">
        <v>0</v>
      </c>
      <c r="I301" s="43"/>
    </row>
    <row r="302" spans="1:9" x14ac:dyDescent="0.35">
      <c r="A302" s="1" t="s">
        <v>32</v>
      </c>
      <c r="B302" s="1" t="s">
        <v>33</v>
      </c>
      <c r="C302" s="1">
        <v>2017</v>
      </c>
      <c r="D302" s="1">
        <v>2038</v>
      </c>
      <c r="E302" s="1" t="s">
        <v>175</v>
      </c>
      <c r="H302" s="43">
        <v>0</v>
      </c>
      <c r="I302" s="43"/>
    </row>
    <row r="303" spans="1:9" x14ac:dyDescent="0.35">
      <c r="A303" s="1" t="s">
        <v>32</v>
      </c>
      <c r="B303" s="1" t="s">
        <v>33</v>
      </c>
      <c r="C303" s="1">
        <v>2017</v>
      </c>
      <c r="D303" s="1">
        <v>2039</v>
      </c>
      <c r="E303" s="1" t="s">
        <v>175</v>
      </c>
      <c r="H303" s="43">
        <v>0</v>
      </c>
      <c r="I303" s="43"/>
    </row>
    <row r="304" spans="1:9" x14ac:dyDescent="0.35">
      <c r="A304" s="1" t="s">
        <v>32</v>
      </c>
      <c r="B304" s="1" t="s">
        <v>33</v>
      </c>
      <c r="C304" s="1">
        <v>2017</v>
      </c>
      <c r="D304" s="1">
        <v>2040</v>
      </c>
      <c r="E304" s="1" t="s">
        <v>175</v>
      </c>
      <c r="H304" s="43">
        <v>0</v>
      </c>
      <c r="I304" s="43"/>
    </row>
    <row r="305" spans="1:9" x14ac:dyDescent="0.35">
      <c r="A305" s="1" t="s">
        <v>32</v>
      </c>
      <c r="B305" s="1" t="s">
        <v>33</v>
      </c>
      <c r="C305" s="1">
        <v>2017</v>
      </c>
      <c r="D305" s="1">
        <v>2041</v>
      </c>
      <c r="E305" s="1" t="s">
        <v>175</v>
      </c>
      <c r="H305" s="43">
        <v>0</v>
      </c>
      <c r="I305" s="43"/>
    </row>
    <row r="306" spans="1:9" x14ac:dyDescent="0.35">
      <c r="A306" s="1" t="s">
        <v>32</v>
      </c>
      <c r="B306" s="1" t="s">
        <v>33</v>
      </c>
      <c r="C306" s="1">
        <v>2017</v>
      </c>
      <c r="D306" s="1">
        <v>2042</v>
      </c>
      <c r="E306" s="1" t="s">
        <v>175</v>
      </c>
      <c r="H306" s="43">
        <v>0</v>
      </c>
      <c r="I306" s="43"/>
    </row>
    <row r="307" spans="1:9" x14ac:dyDescent="0.35">
      <c r="A307" s="1" t="s">
        <v>32</v>
      </c>
      <c r="B307" s="1" t="s">
        <v>33</v>
      </c>
      <c r="C307" s="1">
        <v>2017</v>
      </c>
      <c r="D307" s="1">
        <v>2043</v>
      </c>
      <c r="E307" s="1" t="s">
        <v>175</v>
      </c>
      <c r="H307" s="43">
        <v>0</v>
      </c>
      <c r="I307" s="43"/>
    </row>
    <row r="308" spans="1:9" x14ac:dyDescent="0.35">
      <c r="A308" s="1" t="s">
        <v>32</v>
      </c>
      <c r="B308" s="1" t="s">
        <v>33</v>
      </c>
      <c r="C308" s="1">
        <v>2017</v>
      </c>
      <c r="D308" s="1">
        <v>2044</v>
      </c>
      <c r="E308" s="1" t="s">
        <v>175</v>
      </c>
      <c r="H308" s="43">
        <v>0</v>
      </c>
      <c r="I308" s="43"/>
    </row>
    <row r="309" spans="1:9" x14ac:dyDescent="0.35">
      <c r="A309" s="1" t="s">
        <v>32</v>
      </c>
      <c r="B309" s="1" t="s">
        <v>33</v>
      </c>
      <c r="C309" s="1">
        <v>2017</v>
      </c>
      <c r="D309" s="1">
        <v>2045</v>
      </c>
      <c r="E309" s="1" t="s">
        <v>175</v>
      </c>
      <c r="H309" s="43">
        <v>0</v>
      </c>
      <c r="I309" s="43"/>
    </row>
    <row r="310" spans="1:9" x14ac:dyDescent="0.35">
      <c r="A310" s="1" t="s">
        <v>32</v>
      </c>
      <c r="B310" s="1" t="s">
        <v>33</v>
      </c>
      <c r="C310" s="1">
        <v>2017</v>
      </c>
      <c r="D310" s="1">
        <v>2046</v>
      </c>
      <c r="E310" s="1" t="s">
        <v>175</v>
      </c>
      <c r="H310" s="43">
        <v>0</v>
      </c>
      <c r="I310" s="43"/>
    </row>
    <row r="311" spans="1:9" x14ac:dyDescent="0.35">
      <c r="A311" s="1" t="s">
        <v>32</v>
      </c>
      <c r="B311" s="1" t="s">
        <v>33</v>
      </c>
      <c r="C311" s="1">
        <v>2017</v>
      </c>
      <c r="D311" s="1">
        <v>2047</v>
      </c>
      <c r="E311" s="1" t="s">
        <v>175</v>
      </c>
      <c r="H311" s="43">
        <v>0</v>
      </c>
      <c r="I311" s="43"/>
    </row>
    <row r="312" spans="1:9" x14ac:dyDescent="0.35">
      <c r="A312" s="1" t="s">
        <v>32</v>
      </c>
      <c r="B312" s="1" t="s">
        <v>33</v>
      </c>
      <c r="C312" s="1">
        <v>2017</v>
      </c>
      <c r="D312" s="1">
        <v>2018</v>
      </c>
      <c r="E312" s="1" t="s">
        <v>166</v>
      </c>
      <c r="H312" s="43">
        <v>1744252.04</v>
      </c>
      <c r="I312" s="43"/>
    </row>
    <row r="313" spans="1:9" x14ac:dyDescent="0.35">
      <c r="A313" s="1" t="s">
        <v>32</v>
      </c>
      <c r="B313" s="1" t="s">
        <v>33</v>
      </c>
      <c r="C313" s="1">
        <v>2017</v>
      </c>
      <c r="D313" s="1">
        <v>2019</v>
      </c>
      <c r="E313" s="1" t="s">
        <v>166</v>
      </c>
      <c r="H313" s="43">
        <v>2478890.64</v>
      </c>
      <c r="I313" s="43"/>
    </row>
    <row r="314" spans="1:9" x14ac:dyDescent="0.35">
      <c r="A314" s="1" t="s">
        <v>32</v>
      </c>
      <c r="B314" s="1" t="s">
        <v>33</v>
      </c>
      <c r="C314" s="1">
        <v>2017</v>
      </c>
      <c r="D314" s="1">
        <v>2020</v>
      </c>
      <c r="E314" s="1" t="s">
        <v>166</v>
      </c>
      <c r="H314" s="43">
        <v>2478245.94</v>
      </c>
      <c r="I314" s="43"/>
    </row>
    <row r="315" spans="1:9" x14ac:dyDescent="0.35">
      <c r="A315" s="1" t="s">
        <v>32</v>
      </c>
      <c r="B315" s="1" t="s">
        <v>33</v>
      </c>
      <c r="C315" s="1">
        <v>2017</v>
      </c>
      <c r="D315" s="1">
        <v>2021</v>
      </c>
      <c r="E315" s="1" t="s">
        <v>166</v>
      </c>
      <c r="H315" s="43">
        <v>2506033.94</v>
      </c>
      <c r="I315" s="43"/>
    </row>
    <row r="316" spans="1:9" x14ac:dyDescent="0.35">
      <c r="A316" s="1" t="s">
        <v>32</v>
      </c>
      <c r="B316" s="1" t="s">
        <v>33</v>
      </c>
      <c r="C316" s="1">
        <v>2017</v>
      </c>
      <c r="D316" s="1">
        <v>2022</v>
      </c>
      <c r="E316" s="1" t="s">
        <v>166</v>
      </c>
      <c r="H316" s="43">
        <v>2535277.34</v>
      </c>
      <c r="I316" s="43"/>
    </row>
    <row r="317" spans="1:9" x14ac:dyDescent="0.35">
      <c r="A317" s="1" t="s">
        <v>32</v>
      </c>
      <c r="B317" s="1" t="s">
        <v>33</v>
      </c>
      <c r="C317" s="1">
        <v>2017</v>
      </c>
      <c r="D317" s="1">
        <v>2023</v>
      </c>
      <c r="E317" s="1" t="s">
        <v>166</v>
      </c>
      <c r="H317" s="43">
        <v>2532061.04</v>
      </c>
      <c r="I317" s="43"/>
    </row>
    <row r="318" spans="1:9" x14ac:dyDescent="0.35">
      <c r="A318" s="1" t="s">
        <v>32</v>
      </c>
      <c r="B318" s="1" t="s">
        <v>33</v>
      </c>
      <c r="C318" s="1">
        <v>2017</v>
      </c>
      <c r="D318" s="1">
        <v>2024</v>
      </c>
      <c r="E318" s="1" t="s">
        <v>166</v>
      </c>
      <c r="H318" s="43">
        <v>2539020.14</v>
      </c>
      <c r="I318" s="43"/>
    </row>
    <row r="319" spans="1:9" x14ac:dyDescent="0.35">
      <c r="A319" s="1" t="s">
        <v>32</v>
      </c>
      <c r="B319" s="1" t="s">
        <v>33</v>
      </c>
      <c r="C319" s="1">
        <v>2017</v>
      </c>
      <c r="D319" s="1">
        <v>2025</v>
      </c>
      <c r="E319" s="1" t="s">
        <v>166</v>
      </c>
      <c r="H319" s="43">
        <v>2528651.2399999998</v>
      </c>
      <c r="I319" s="43"/>
    </row>
    <row r="320" spans="1:9" x14ac:dyDescent="0.35">
      <c r="A320" s="1" t="s">
        <v>32</v>
      </c>
      <c r="B320" s="1" t="s">
        <v>33</v>
      </c>
      <c r="C320" s="1">
        <v>2017</v>
      </c>
      <c r="D320" s="1">
        <v>2026</v>
      </c>
      <c r="E320" s="1" t="s">
        <v>166</v>
      </c>
      <c r="H320" s="43">
        <v>2532043.9000000004</v>
      </c>
      <c r="I320" s="43"/>
    </row>
    <row r="321" spans="1:9" x14ac:dyDescent="0.35">
      <c r="A321" s="1" t="s">
        <v>32</v>
      </c>
      <c r="B321" s="1" t="s">
        <v>33</v>
      </c>
      <c r="C321" s="1">
        <v>2017</v>
      </c>
      <c r="D321" s="1">
        <v>2027</v>
      </c>
      <c r="E321" s="1" t="s">
        <v>166</v>
      </c>
      <c r="H321" s="43">
        <v>2529963.4000000004</v>
      </c>
      <c r="I321" s="43"/>
    </row>
    <row r="322" spans="1:9" x14ac:dyDescent="0.35">
      <c r="A322" s="1" t="s">
        <v>32</v>
      </c>
      <c r="B322" s="1" t="s">
        <v>33</v>
      </c>
      <c r="C322" s="1">
        <v>2017</v>
      </c>
      <c r="D322" s="1">
        <v>2028</v>
      </c>
      <c r="E322" s="1" t="s">
        <v>166</v>
      </c>
      <c r="H322" s="43">
        <v>2534555.9000000004</v>
      </c>
      <c r="I322" s="43"/>
    </row>
    <row r="323" spans="1:9" x14ac:dyDescent="0.35">
      <c r="A323" s="1" t="s">
        <v>32</v>
      </c>
      <c r="B323" s="1" t="s">
        <v>33</v>
      </c>
      <c r="C323" s="1">
        <v>2017</v>
      </c>
      <c r="D323" s="1">
        <v>2029</v>
      </c>
      <c r="E323" s="1" t="s">
        <v>166</v>
      </c>
      <c r="H323" s="43">
        <v>1894019.6400000001</v>
      </c>
      <c r="I323" s="43"/>
    </row>
    <row r="324" spans="1:9" x14ac:dyDescent="0.35">
      <c r="A324" s="1" t="s">
        <v>32</v>
      </c>
      <c r="B324" s="1" t="s">
        <v>33</v>
      </c>
      <c r="C324" s="1">
        <v>2017</v>
      </c>
      <c r="D324" s="1">
        <v>2030</v>
      </c>
      <c r="E324" s="1" t="s">
        <v>166</v>
      </c>
      <c r="H324" s="43">
        <v>1383420.6400000001</v>
      </c>
      <c r="I324" s="43"/>
    </row>
    <row r="325" spans="1:9" x14ac:dyDescent="0.35">
      <c r="A325" s="1" t="s">
        <v>32</v>
      </c>
      <c r="B325" s="1" t="s">
        <v>33</v>
      </c>
      <c r="C325" s="1">
        <v>2017</v>
      </c>
      <c r="D325" s="1">
        <v>2031</v>
      </c>
      <c r="E325" s="1" t="s">
        <v>166</v>
      </c>
      <c r="H325" s="43">
        <v>1383505.6400000001</v>
      </c>
      <c r="I325" s="43"/>
    </row>
    <row r="326" spans="1:9" x14ac:dyDescent="0.35">
      <c r="A326" s="1" t="s">
        <v>32</v>
      </c>
      <c r="B326" s="1" t="s">
        <v>33</v>
      </c>
      <c r="C326" s="1">
        <v>2017</v>
      </c>
      <c r="D326" s="1">
        <v>2032</v>
      </c>
      <c r="E326" s="1" t="s">
        <v>166</v>
      </c>
      <c r="H326" s="43">
        <v>1382068.1400000001</v>
      </c>
      <c r="I326" s="43"/>
    </row>
    <row r="327" spans="1:9" x14ac:dyDescent="0.35">
      <c r="A327" s="1" t="s">
        <v>32</v>
      </c>
      <c r="B327" s="1" t="s">
        <v>33</v>
      </c>
      <c r="C327" s="1">
        <v>2017</v>
      </c>
      <c r="D327" s="1">
        <v>2033</v>
      </c>
      <c r="E327" s="1" t="s">
        <v>166</v>
      </c>
      <c r="H327" s="43">
        <v>1389755.6400000001</v>
      </c>
      <c r="I327" s="43"/>
    </row>
    <row r="328" spans="1:9" x14ac:dyDescent="0.35">
      <c r="A328" s="1" t="s">
        <v>32</v>
      </c>
      <c r="B328" s="1" t="s">
        <v>33</v>
      </c>
      <c r="C328" s="1">
        <v>2017</v>
      </c>
      <c r="D328" s="1">
        <v>2034</v>
      </c>
      <c r="E328" s="1" t="s">
        <v>166</v>
      </c>
      <c r="H328" s="43">
        <v>1049220</v>
      </c>
      <c r="I328" s="43"/>
    </row>
    <row r="329" spans="1:9" x14ac:dyDescent="0.35">
      <c r="A329" s="1" t="s">
        <v>32</v>
      </c>
      <c r="B329" s="1" t="s">
        <v>33</v>
      </c>
      <c r="C329" s="1">
        <v>2017</v>
      </c>
      <c r="D329" s="1">
        <v>2035</v>
      </c>
      <c r="E329" s="1" t="s">
        <v>166</v>
      </c>
      <c r="H329" s="43">
        <v>1054060</v>
      </c>
      <c r="I329" s="43"/>
    </row>
    <row r="330" spans="1:9" x14ac:dyDescent="0.35">
      <c r="A330" s="1" t="s">
        <v>32</v>
      </c>
      <c r="B330" s="1" t="s">
        <v>33</v>
      </c>
      <c r="C330" s="1">
        <v>2017</v>
      </c>
      <c r="D330" s="1">
        <v>2036</v>
      </c>
      <c r="E330" s="1" t="s">
        <v>166</v>
      </c>
      <c r="H330" s="43">
        <v>1046867.5</v>
      </c>
      <c r="I330" s="43"/>
    </row>
    <row r="331" spans="1:9" x14ac:dyDescent="0.35">
      <c r="A331" s="1" t="s">
        <v>32</v>
      </c>
      <c r="B331" s="1" t="s">
        <v>33</v>
      </c>
      <c r="C331" s="1">
        <v>2017</v>
      </c>
      <c r="D331" s="1">
        <v>2037</v>
      </c>
      <c r="E331" s="1" t="s">
        <v>166</v>
      </c>
      <c r="H331" s="43">
        <v>1048750</v>
      </c>
      <c r="I331" s="43"/>
    </row>
    <row r="332" spans="1:9" x14ac:dyDescent="0.35">
      <c r="A332" s="1" t="s">
        <v>32</v>
      </c>
      <c r="B332" s="1" t="s">
        <v>33</v>
      </c>
      <c r="C332" s="1">
        <v>2017</v>
      </c>
      <c r="D332" s="1">
        <v>2038</v>
      </c>
      <c r="E332" s="1" t="s">
        <v>166</v>
      </c>
      <c r="H332" s="43">
        <v>1048290</v>
      </c>
      <c r="I332" s="43"/>
    </row>
    <row r="333" spans="1:9" x14ac:dyDescent="0.35">
      <c r="A333" s="1" t="s">
        <v>32</v>
      </c>
      <c r="B333" s="1" t="s">
        <v>33</v>
      </c>
      <c r="C333" s="1">
        <v>2017</v>
      </c>
      <c r="D333" s="1">
        <v>2039</v>
      </c>
      <c r="E333" s="1" t="s">
        <v>166</v>
      </c>
      <c r="H333" s="43">
        <v>126500</v>
      </c>
      <c r="I333" s="43"/>
    </row>
    <row r="334" spans="1:9" x14ac:dyDescent="0.35">
      <c r="A334" s="1" t="s">
        <v>32</v>
      </c>
      <c r="B334" s="1" t="s">
        <v>33</v>
      </c>
      <c r="C334" s="1">
        <v>2017</v>
      </c>
      <c r="D334" s="1">
        <v>2040</v>
      </c>
      <c r="E334" s="1" t="s">
        <v>166</v>
      </c>
      <c r="H334" s="43">
        <v>123365</v>
      </c>
      <c r="I334" s="43"/>
    </row>
    <row r="335" spans="1:9" x14ac:dyDescent="0.35">
      <c r="A335" s="1" t="s">
        <v>32</v>
      </c>
      <c r="B335" s="1" t="s">
        <v>33</v>
      </c>
      <c r="C335" s="1">
        <v>2017</v>
      </c>
      <c r="D335" s="1">
        <v>2041</v>
      </c>
      <c r="E335" s="1" t="s">
        <v>166</v>
      </c>
      <c r="H335" s="43">
        <v>125230</v>
      </c>
      <c r="I335" s="43"/>
    </row>
    <row r="336" spans="1:9" x14ac:dyDescent="0.35">
      <c r="A336" s="1" t="s">
        <v>32</v>
      </c>
      <c r="B336" s="1" t="s">
        <v>33</v>
      </c>
      <c r="C336" s="1">
        <v>2017</v>
      </c>
      <c r="D336" s="1">
        <v>2042</v>
      </c>
      <c r="E336" s="1" t="s">
        <v>166</v>
      </c>
      <c r="H336" s="43">
        <v>126930</v>
      </c>
      <c r="I336" s="43"/>
    </row>
    <row r="337" spans="1:9" x14ac:dyDescent="0.35">
      <c r="A337" s="1" t="s">
        <v>32</v>
      </c>
      <c r="B337" s="1" t="s">
        <v>33</v>
      </c>
      <c r="C337" s="1">
        <v>2017</v>
      </c>
      <c r="D337" s="1">
        <v>2043</v>
      </c>
      <c r="E337" s="1" t="s">
        <v>166</v>
      </c>
      <c r="H337" s="43">
        <v>123360</v>
      </c>
      <c r="I337" s="43"/>
    </row>
    <row r="338" spans="1:9" x14ac:dyDescent="0.35">
      <c r="A338" s="1" t="s">
        <v>32</v>
      </c>
      <c r="B338" s="1" t="s">
        <v>33</v>
      </c>
      <c r="C338" s="1">
        <v>2017</v>
      </c>
      <c r="D338" s="1">
        <v>2044</v>
      </c>
      <c r="E338" s="1" t="s">
        <v>166</v>
      </c>
      <c r="H338" s="43">
        <v>124790</v>
      </c>
      <c r="I338" s="43"/>
    </row>
    <row r="339" spans="1:9" x14ac:dyDescent="0.35">
      <c r="A339" s="1" t="s">
        <v>32</v>
      </c>
      <c r="B339" s="1" t="s">
        <v>33</v>
      </c>
      <c r="C339" s="1">
        <v>2017</v>
      </c>
      <c r="D339" s="1">
        <v>2045</v>
      </c>
      <c r="E339" s="1" t="s">
        <v>166</v>
      </c>
      <c r="H339" s="43">
        <v>126050</v>
      </c>
      <c r="I339" s="43"/>
    </row>
    <row r="340" spans="1:9" x14ac:dyDescent="0.35">
      <c r="A340" s="1" t="s">
        <v>32</v>
      </c>
      <c r="B340" s="1" t="s">
        <v>33</v>
      </c>
      <c r="C340" s="1">
        <v>2017</v>
      </c>
      <c r="D340" s="1">
        <v>2046</v>
      </c>
      <c r="E340" s="1" t="s">
        <v>166</v>
      </c>
      <c r="H340" s="43">
        <v>127140</v>
      </c>
      <c r="I340" s="43"/>
    </row>
    <row r="341" spans="1:9" x14ac:dyDescent="0.35">
      <c r="A341" s="1" t="s">
        <v>32</v>
      </c>
      <c r="B341" s="1" t="s">
        <v>33</v>
      </c>
      <c r="C341" s="1">
        <v>2017</v>
      </c>
      <c r="D341" s="1">
        <v>2047</v>
      </c>
      <c r="E341" s="1" t="s">
        <v>166</v>
      </c>
      <c r="H341" s="43">
        <v>93060</v>
      </c>
      <c r="I341" s="43"/>
    </row>
    <row r="342" spans="1:9" x14ac:dyDescent="0.35">
      <c r="A342" s="1" t="s">
        <v>32</v>
      </c>
      <c r="B342" s="1" t="s">
        <v>33</v>
      </c>
      <c r="C342" s="1">
        <v>2019</v>
      </c>
      <c r="D342" s="1">
        <v>2020</v>
      </c>
      <c r="E342" s="1" t="s">
        <v>169</v>
      </c>
      <c r="H342" s="43">
        <v>745261.68</v>
      </c>
      <c r="I342" s="43"/>
    </row>
    <row r="343" spans="1:9" x14ac:dyDescent="0.35">
      <c r="A343" s="1" t="s">
        <v>32</v>
      </c>
      <c r="B343" s="1" t="s">
        <v>33</v>
      </c>
      <c r="C343" s="1">
        <v>2019</v>
      </c>
      <c r="D343" s="1">
        <v>2021</v>
      </c>
      <c r="E343" s="1" t="s">
        <v>169</v>
      </c>
      <c r="H343" s="43">
        <v>745261.68</v>
      </c>
      <c r="I343" s="43"/>
    </row>
    <row r="344" spans="1:9" x14ac:dyDescent="0.35">
      <c r="A344" s="1" t="s">
        <v>32</v>
      </c>
      <c r="B344" s="1" t="s">
        <v>33</v>
      </c>
      <c r="C344" s="1">
        <v>2019</v>
      </c>
      <c r="D344" s="1">
        <v>2022</v>
      </c>
      <c r="E344" s="1" t="s">
        <v>169</v>
      </c>
      <c r="H344" s="43">
        <v>745261.68</v>
      </c>
      <c r="I344" s="43"/>
    </row>
    <row r="345" spans="1:9" x14ac:dyDescent="0.35">
      <c r="A345" s="1" t="s">
        <v>32</v>
      </c>
      <c r="B345" s="1" t="s">
        <v>33</v>
      </c>
      <c r="C345" s="1">
        <v>2019</v>
      </c>
      <c r="D345" s="1">
        <v>2023</v>
      </c>
      <c r="E345" s="1" t="s">
        <v>169</v>
      </c>
      <c r="H345" s="43">
        <v>745261.68</v>
      </c>
      <c r="I345" s="43"/>
    </row>
    <row r="346" spans="1:9" x14ac:dyDescent="0.35">
      <c r="A346" s="1" t="s">
        <v>32</v>
      </c>
      <c r="B346" s="1" t="s">
        <v>33</v>
      </c>
      <c r="C346" s="1">
        <v>2019</v>
      </c>
      <c r="D346" s="1">
        <v>2024</v>
      </c>
      <c r="E346" s="1" t="s">
        <v>169</v>
      </c>
      <c r="H346" s="43">
        <v>745261.68</v>
      </c>
      <c r="I346" s="43"/>
    </row>
    <row r="347" spans="1:9" x14ac:dyDescent="0.35">
      <c r="A347" s="1" t="s">
        <v>32</v>
      </c>
      <c r="B347" s="1" t="s">
        <v>33</v>
      </c>
      <c r="C347" s="1">
        <v>2019</v>
      </c>
      <c r="D347" s="1">
        <v>2025</v>
      </c>
      <c r="E347" s="1" t="s">
        <v>169</v>
      </c>
      <c r="H347" s="43">
        <v>404439.98</v>
      </c>
      <c r="I347" s="43"/>
    </row>
    <row r="348" spans="1:9" x14ac:dyDescent="0.35">
      <c r="A348" s="1" t="s">
        <v>32</v>
      </c>
      <c r="B348" s="1" t="s">
        <v>33</v>
      </c>
      <c r="C348" s="1">
        <v>2019</v>
      </c>
      <c r="D348" s="1">
        <v>2026</v>
      </c>
      <c r="E348" s="1" t="s">
        <v>169</v>
      </c>
      <c r="H348" s="43">
        <v>336275.64</v>
      </c>
      <c r="I348" s="43"/>
    </row>
    <row r="349" spans="1:9" x14ac:dyDescent="0.35">
      <c r="A349" s="1" t="s">
        <v>32</v>
      </c>
      <c r="B349" s="1" t="s">
        <v>33</v>
      </c>
      <c r="C349" s="1">
        <v>2019</v>
      </c>
      <c r="D349" s="1">
        <v>2027</v>
      </c>
      <c r="E349" s="1" t="s">
        <v>169</v>
      </c>
      <c r="H349" s="43">
        <v>336275.64</v>
      </c>
      <c r="I349" s="43"/>
    </row>
    <row r="350" spans="1:9" x14ac:dyDescent="0.35">
      <c r="A350" s="1" t="s">
        <v>32</v>
      </c>
      <c r="B350" s="1" t="s">
        <v>33</v>
      </c>
      <c r="C350" s="1">
        <v>2019</v>
      </c>
      <c r="D350" s="1">
        <v>2028</v>
      </c>
      <c r="E350" s="1" t="s">
        <v>169</v>
      </c>
      <c r="H350" s="43">
        <v>336275.64</v>
      </c>
      <c r="I350" s="43"/>
    </row>
    <row r="351" spans="1:9" x14ac:dyDescent="0.35">
      <c r="A351" s="1" t="s">
        <v>32</v>
      </c>
      <c r="B351" s="1" t="s">
        <v>33</v>
      </c>
      <c r="C351" s="1">
        <v>2019</v>
      </c>
      <c r="D351" s="1">
        <v>2029</v>
      </c>
      <c r="E351" s="1" t="s">
        <v>169</v>
      </c>
      <c r="H351" s="43">
        <v>336275.64</v>
      </c>
      <c r="I351" s="43"/>
    </row>
    <row r="352" spans="1:9" x14ac:dyDescent="0.35">
      <c r="A352" s="1" t="s">
        <v>32</v>
      </c>
      <c r="B352" s="1" t="s">
        <v>33</v>
      </c>
      <c r="C352" s="1">
        <v>2019</v>
      </c>
      <c r="D352" s="1">
        <v>2030</v>
      </c>
      <c r="E352" s="1" t="s">
        <v>169</v>
      </c>
      <c r="H352" s="43">
        <v>336275.64</v>
      </c>
      <c r="I352" s="43"/>
    </row>
    <row r="353" spans="1:9" x14ac:dyDescent="0.35">
      <c r="A353" s="1" t="s">
        <v>32</v>
      </c>
      <c r="B353" s="1" t="s">
        <v>33</v>
      </c>
      <c r="C353" s="1">
        <v>2019</v>
      </c>
      <c r="D353" s="1">
        <v>2031</v>
      </c>
      <c r="E353" s="1" t="s">
        <v>169</v>
      </c>
      <c r="H353" s="43">
        <v>336275.64</v>
      </c>
      <c r="I353" s="43"/>
    </row>
    <row r="354" spans="1:9" x14ac:dyDescent="0.35">
      <c r="A354" s="1" t="s">
        <v>32</v>
      </c>
      <c r="B354" s="1" t="s">
        <v>33</v>
      </c>
      <c r="C354" s="1">
        <v>2019</v>
      </c>
      <c r="D354" s="1">
        <v>2032</v>
      </c>
      <c r="E354" s="1" t="s">
        <v>169</v>
      </c>
      <c r="H354" s="43">
        <v>336275.64</v>
      </c>
      <c r="I354" s="43"/>
    </row>
    <row r="355" spans="1:9" x14ac:dyDescent="0.35">
      <c r="A355" s="1" t="s">
        <v>32</v>
      </c>
      <c r="B355" s="1" t="s">
        <v>33</v>
      </c>
      <c r="C355" s="1">
        <v>2019</v>
      </c>
      <c r="D355" s="1">
        <v>2033</v>
      </c>
      <c r="E355" s="1" t="s">
        <v>169</v>
      </c>
      <c r="H355" s="43">
        <v>336275.64</v>
      </c>
      <c r="I355" s="43"/>
    </row>
    <row r="356" spans="1:9" x14ac:dyDescent="0.35">
      <c r="A356" s="1" t="s">
        <v>32</v>
      </c>
      <c r="B356" s="1" t="s">
        <v>33</v>
      </c>
      <c r="C356" s="1">
        <v>2019</v>
      </c>
      <c r="D356" s="1">
        <v>2034</v>
      </c>
      <c r="E356" s="1" t="s">
        <v>169</v>
      </c>
      <c r="H356" s="43">
        <v>0</v>
      </c>
      <c r="I356" s="43"/>
    </row>
    <row r="357" spans="1:9" x14ac:dyDescent="0.35">
      <c r="A357" s="1" t="s">
        <v>32</v>
      </c>
      <c r="B357" s="1" t="s">
        <v>33</v>
      </c>
      <c r="C357" s="1">
        <v>2019</v>
      </c>
      <c r="D357" s="1">
        <v>2035</v>
      </c>
      <c r="E357" s="1" t="s">
        <v>169</v>
      </c>
      <c r="H357" s="43">
        <v>0</v>
      </c>
      <c r="I357" s="43"/>
    </row>
    <row r="358" spans="1:9" x14ac:dyDescent="0.35">
      <c r="A358" s="1" t="s">
        <v>32</v>
      </c>
      <c r="B358" s="1" t="s">
        <v>33</v>
      </c>
      <c r="C358" s="1">
        <v>2019</v>
      </c>
      <c r="D358" s="1">
        <v>2036</v>
      </c>
      <c r="E358" s="1" t="s">
        <v>169</v>
      </c>
      <c r="H358" s="43">
        <v>0</v>
      </c>
      <c r="I358" s="43"/>
    </row>
    <row r="359" spans="1:9" x14ac:dyDescent="0.35">
      <c r="A359" s="1" t="s">
        <v>32</v>
      </c>
      <c r="B359" s="1" t="s">
        <v>33</v>
      </c>
      <c r="C359" s="1">
        <v>2019</v>
      </c>
      <c r="D359" s="1">
        <v>2037</v>
      </c>
      <c r="E359" s="1" t="s">
        <v>169</v>
      </c>
      <c r="H359" s="43">
        <v>0</v>
      </c>
      <c r="I359" s="43"/>
    </row>
    <row r="360" spans="1:9" x14ac:dyDescent="0.35">
      <c r="A360" s="1" t="s">
        <v>32</v>
      </c>
      <c r="B360" s="1" t="s">
        <v>33</v>
      </c>
      <c r="C360" s="1">
        <v>2019</v>
      </c>
      <c r="D360" s="1">
        <v>2038</v>
      </c>
      <c r="E360" s="1" t="s">
        <v>169</v>
      </c>
      <c r="H360" s="43">
        <v>0</v>
      </c>
      <c r="I360" s="43"/>
    </row>
    <row r="361" spans="1:9" x14ac:dyDescent="0.35">
      <c r="A361" s="1" t="s">
        <v>32</v>
      </c>
      <c r="B361" s="1" t="s">
        <v>33</v>
      </c>
      <c r="C361" s="1">
        <v>2019</v>
      </c>
      <c r="D361" s="1">
        <v>2039</v>
      </c>
      <c r="E361" s="1" t="s">
        <v>169</v>
      </c>
      <c r="H361" s="43">
        <v>0</v>
      </c>
      <c r="I361" s="43"/>
    </row>
    <row r="362" spans="1:9" x14ac:dyDescent="0.35">
      <c r="A362" s="1" t="s">
        <v>32</v>
      </c>
      <c r="B362" s="1" t="s">
        <v>33</v>
      </c>
      <c r="C362" s="1">
        <v>2019</v>
      </c>
      <c r="D362" s="1">
        <v>2040</v>
      </c>
      <c r="E362" s="1" t="s">
        <v>169</v>
      </c>
      <c r="H362" s="43">
        <v>0</v>
      </c>
      <c r="I362" s="43"/>
    </row>
    <row r="363" spans="1:9" x14ac:dyDescent="0.35">
      <c r="A363" s="1" t="s">
        <v>32</v>
      </c>
      <c r="B363" s="1" t="s">
        <v>33</v>
      </c>
      <c r="C363" s="1">
        <v>2019</v>
      </c>
      <c r="D363" s="1">
        <v>2041</v>
      </c>
      <c r="E363" s="1" t="s">
        <v>169</v>
      </c>
      <c r="H363" s="43">
        <v>0</v>
      </c>
      <c r="I363" s="43"/>
    </row>
    <row r="364" spans="1:9" x14ac:dyDescent="0.35">
      <c r="A364" s="1" t="s">
        <v>32</v>
      </c>
      <c r="B364" s="1" t="s">
        <v>33</v>
      </c>
      <c r="C364" s="1">
        <v>2019</v>
      </c>
      <c r="D364" s="1">
        <v>2042</v>
      </c>
      <c r="E364" s="1" t="s">
        <v>169</v>
      </c>
      <c r="H364" s="43">
        <v>0</v>
      </c>
      <c r="I364" s="43"/>
    </row>
    <row r="365" spans="1:9" x14ac:dyDescent="0.35">
      <c r="A365" s="1" t="s">
        <v>32</v>
      </c>
      <c r="B365" s="1" t="s">
        <v>33</v>
      </c>
      <c r="C365" s="1">
        <v>2019</v>
      </c>
      <c r="D365" s="1">
        <v>2043</v>
      </c>
      <c r="E365" s="1" t="s">
        <v>169</v>
      </c>
      <c r="H365" s="43">
        <v>0</v>
      </c>
      <c r="I365" s="43"/>
    </row>
    <row r="366" spans="1:9" x14ac:dyDescent="0.35">
      <c r="A366" s="1" t="s">
        <v>32</v>
      </c>
      <c r="B366" s="1" t="s">
        <v>33</v>
      </c>
      <c r="C366" s="1">
        <v>2019</v>
      </c>
      <c r="D366" s="1">
        <v>2044</v>
      </c>
      <c r="E366" s="1" t="s">
        <v>169</v>
      </c>
      <c r="H366" s="43">
        <v>0</v>
      </c>
      <c r="I366" s="43"/>
    </row>
    <row r="367" spans="1:9" x14ac:dyDescent="0.35">
      <c r="A367" s="1" t="s">
        <v>32</v>
      </c>
      <c r="B367" s="1" t="s">
        <v>33</v>
      </c>
      <c r="C367" s="1">
        <v>2019</v>
      </c>
      <c r="D367" s="1">
        <v>2045</v>
      </c>
      <c r="E367" s="1" t="s">
        <v>169</v>
      </c>
      <c r="H367" s="43">
        <v>0</v>
      </c>
      <c r="I367" s="43"/>
    </row>
    <row r="368" spans="1:9" x14ac:dyDescent="0.35">
      <c r="A368" s="1" t="s">
        <v>32</v>
      </c>
      <c r="B368" s="1" t="s">
        <v>33</v>
      </c>
      <c r="C368" s="1">
        <v>2019</v>
      </c>
      <c r="D368" s="1">
        <v>2046</v>
      </c>
      <c r="E368" s="1" t="s">
        <v>169</v>
      </c>
      <c r="H368" s="43">
        <v>0</v>
      </c>
      <c r="I368" s="43"/>
    </row>
    <row r="369" spans="1:9" x14ac:dyDescent="0.35">
      <c r="A369" s="1" t="s">
        <v>32</v>
      </c>
      <c r="B369" s="1" t="s">
        <v>33</v>
      </c>
      <c r="C369" s="1">
        <v>2019</v>
      </c>
      <c r="D369" s="1">
        <v>2047</v>
      </c>
      <c r="E369" s="1" t="s">
        <v>169</v>
      </c>
      <c r="H369" s="43">
        <v>0</v>
      </c>
      <c r="I369" s="43"/>
    </row>
    <row r="370" spans="1:9" x14ac:dyDescent="0.35">
      <c r="A370" s="1" t="s">
        <v>32</v>
      </c>
      <c r="B370" s="1" t="s">
        <v>33</v>
      </c>
      <c r="C370" s="1">
        <v>2019</v>
      </c>
      <c r="D370" s="1">
        <v>2048</v>
      </c>
      <c r="E370" s="1" t="s">
        <v>169</v>
      </c>
      <c r="H370" s="43">
        <v>0</v>
      </c>
      <c r="I370" s="43"/>
    </row>
    <row r="371" spans="1:9" x14ac:dyDescent="0.35">
      <c r="A371" s="1" t="s">
        <v>32</v>
      </c>
      <c r="B371" s="1" t="s">
        <v>33</v>
      </c>
      <c r="C371" s="1">
        <v>2019</v>
      </c>
      <c r="D371" s="1">
        <v>2020</v>
      </c>
      <c r="E371" s="1" t="s">
        <v>174</v>
      </c>
      <c r="H371" s="43">
        <v>569515</v>
      </c>
      <c r="I371" s="43"/>
    </row>
    <row r="372" spans="1:9" x14ac:dyDescent="0.35">
      <c r="A372" s="1" t="s">
        <v>32</v>
      </c>
      <c r="B372" s="1" t="s">
        <v>33</v>
      </c>
      <c r="C372" s="1">
        <v>2019</v>
      </c>
      <c r="D372" s="1">
        <v>2021</v>
      </c>
      <c r="E372" s="1" t="s">
        <v>174</v>
      </c>
      <c r="H372" s="43">
        <v>907915</v>
      </c>
      <c r="I372" s="43"/>
    </row>
    <row r="373" spans="1:9" x14ac:dyDescent="0.35">
      <c r="A373" s="1" t="s">
        <v>32</v>
      </c>
      <c r="B373" s="1" t="s">
        <v>33</v>
      </c>
      <c r="C373" s="1">
        <v>2019</v>
      </c>
      <c r="D373" s="1">
        <v>2022</v>
      </c>
      <c r="E373" s="1" t="s">
        <v>174</v>
      </c>
      <c r="H373" s="43">
        <v>937665</v>
      </c>
      <c r="I373" s="43"/>
    </row>
    <row r="374" spans="1:9" x14ac:dyDescent="0.35">
      <c r="A374" s="1" t="s">
        <v>32</v>
      </c>
      <c r="B374" s="1" t="s">
        <v>33</v>
      </c>
      <c r="C374" s="1">
        <v>2019</v>
      </c>
      <c r="D374" s="1">
        <v>2023</v>
      </c>
      <c r="E374" s="1" t="s">
        <v>174</v>
      </c>
      <c r="H374" s="43">
        <v>930915</v>
      </c>
      <c r="I374" s="43"/>
    </row>
    <row r="375" spans="1:9" x14ac:dyDescent="0.35">
      <c r="A375" s="1" t="s">
        <v>32</v>
      </c>
      <c r="B375" s="1" t="s">
        <v>33</v>
      </c>
      <c r="C375" s="1">
        <v>2019</v>
      </c>
      <c r="D375" s="1">
        <v>2024</v>
      </c>
      <c r="E375" s="1" t="s">
        <v>174</v>
      </c>
      <c r="H375" s="43">
        <v>936115</v>
      </c>
      <c r="I375" s="43"/>
    </row>
    <row r="376" spans="1:9" x14ac:dyDescent="0.35">
      <c r="A376" s="1" t="s">
        <v>32</v>
      </c>
      <c r="B376" s="1" t="s">
        <v>33</v>
      </c>
      <c r="C376" s="1">
        <v>2019</v>
      </c>
      <c r="D376" s="1">
        <v>2025</v>
      </c>
      <c r="E376" s="1" t="s">
        <v>174</v>
      </c>
      <c r="H376" s="43">
        <v>1140915</v>
      </c>
      <c r="I376" s="43"/>
    </row>
    <row r="377" spans="1:9" x14ac:dyDescent="0.35">
      <c r="A377" s="1" t="s">
        <v>32</v>
      </c>
      <c r="B377" s="1" t="s">
        <v>33</v>
      </c>
      <c r="C377" s="1">
        <v>2019</v>
      </c>
      <c r="D377" s="1">
        <v>2026</v>
      </c>
      <c r="E377" s="1" t="s">
        <v>174</v>
      </c>
      <c r="H377" s="43">
        <v>1181315</v>
      </c>
      <c r="I377" s="43"/>
    </row>
    <row r="378" spans="1:9" x14ac:dyDescent="0.35">
      <c r="A378" s="1" t="s">
        <v>32</v>
      </c>
      <c r="B378" s="1" t="s">
        <v>33</v>
      </c>
      <c r="C378" s="1">
        <v>2019</v>
      </c>
      <c r="D378" s="1">
        <v>2027</v>
      </c>
      <c r="E378" s="1" t="s">
        <v>174</v>
      </c>
      <c r="H378" s="43">
        <v>1180515</v>
      </c>
      <c r="I378" s="43"/>
    </row>
    <row r="379" spans="1:9" x14ac:dyDescent="0.35">
      <c r="A379" s="1" t="s">
        <v>32</v>
      </c>
      <c r="B379" s="1" t="s">
        <v>33</v>
      </c>
      <c r="C379" s="1">
        <v>2019</v>
      </c>
      <c r="D379" s="1">
        <v>2028</v>
      </c>
      <c r="E379" s="1" t="s">
        <v>174</v>
      </c>
      <c r="H379" s="43">
        <v>1177990</v>
      </c>
      <c r="I379" s="43"/>
    </row>
    <row r="380" spans="1:9" x14ac:dyDescent="0.35">
      <c r="A380" s="1" t="s">
        <v>32</v>
      </c>
      <c r="B380" s="1" t="s">
        <v>33</v>
      </c>
      <c r="C380" s="1">
        <v>2019</v>
      </c>
      <c r="D380" s="1">
        <v>2029</v>
      </c>
      <c r="E380" s="1" t="s">
        <v>174</v>
      </c>
      <c r="H380" s="43">
        <v>797340</v>
      </c>
      <c r="I380" s="43"/>
    </row>
    <row r="381" spans="1:9" x14ac:dyDescent="0.35">
      <c r="A381" s="1" t="s">
        <v>32</v>
      </c>
      <c r="B381" s="1" t="s">
        <v>33</v>
      </c>
      <c r="C381" s="1">
        <v>2019</v>
      </c>
      <c r="D381" s="1">
        <v>2030</v>
      </c>
      <c r="E381" s="1" t="s">
        <v>174</v>
      </c>
      <c r="H381" s="43">
        <v>124215</v>
      </c>
      <c r="I381" s="43"/>
    </row>
    <row r="382" spans="1:9" x14ac:dyDescent="0.35">
      <c r="A382" s="1" t="s">
        <v>32</v>
      </c>
      <c r="B382" s="1" t="s">
        <v>33</v>
      </c>
      <c r="C382" s="1">
        <v>2019</v>
      </c>
      <c r="D382" s="1">
        <v>2031</v>
      </c>
      <c r="E382" s="1" t="s">
        <v>174</v>
      </c>
      <c r="H382" s="43">
        <v>127080</v>
      </c>
      <c r="I382" s="43"/>
    </row>
    <row r="383" spans="1:9" x14ac:dyDescent="0.35">
      <c r="A383" s="1" t="s">
        <v>32</v>
      </c>
      <c r="B383" s="1" t="s">
        <v>33</v>
      </c>
      <c r="C383" s="1">
        <v>2019</v>
      </c>
      <c r="D383" s="1">
        <v>2032</v>
      </c>
      <c r="E383" s="1" t="s">
        <v>174</v>
      </c>
      <c r="H383" s="43">
        <v>124792.5</v>
      </c>
      <c r="I383" s="43"/>
    </row>
    <row r="384" spans="1:9" x14ac:dyDescent="0.35">
      <c r="A384" s="1" t="s">
        <v>32</v>
      </c>
      <c r="B384" s="1" t="s">
        <v>33</v>
      </c>
      <c r="C384" s="1">
        <v>2019</v>
      </c>
      <c r="D384" s="1">
        <v>2033</v>
      </c>
      <c r="E384" s="1" t="s">
        <v>174</v>
      </c>
      <c r="H384" s="43">
        <v>127505</v>
      </c>
      <c r="I384" s="43"/>
    </row>
    <row r="385" spans="1:9" x14ac:dyDescent="0.35">
      <c r="A385" s="1" t="s">
        <v>32</v>
      </c>
      <c r="B385" s="1" t="s">
        <v>33</v>
      </c>
      <c r="C385" s="1">
        <v>2019</v>
      </c>
      <c r="D385" s="1">
        <v>2034</v>
      </c>
      <c r="E385" s="1" t="s">
        <v>174</v>
      </c>
      <c r="H385" s="43">
        <v>125065</v>
      </c>
      <c r="I385" s="43"/>
    </row>
    <row r="386" spans="1:9" x14ac:dyDescent="0.35">
      <c r="A386" s="1" t="s">
        <v>32</v>
      </c>
      <c r="B386" s="1" t="s">
        <v>33</v>
      </c>
      <c r="C386" s="1">
        <v>2019</v>
      </c>
      <c r="D386" s="1">
        <v>2035</v>
      </c>
      <c r="E386" s="1" t="s">
        <v>174</v>
      </c>
      <c r="H386" s="43">
        <v>127625</v>
      </c>
      <c r="I386" s="43"/>
    </row>
    <row r="387" spans="1:9" x14ac:dyDescent="0.35">
      <c r="A387" s="1" t="s">
        <v>32</v>
      </c>
      <c r="B387" s="1" t="s">
        <v>33</v>
      </c>
      <c r="C387" s="1">
        <v>2019</v>
      </c>
      <c r="D387" s="1">
        <v>2036</v>
      </c>
      <c r="E387" s="1" t="s">
        <v>174</v>
      </c>
      <c r="H387" s="43">
        <v>125032.5</v>
      </c>
      <c r="I387" s="43"/>
    </row>
    <row r="388" spans="1:9" x14ac:dyDescent="0.35">
      <c r="A388" s="1" t="s">
        <v>32</v>
      </c>
      <c r="B388" s="1" t="s">
        <v>33</v>
      </c>
      <c r="C388" s="1">
        <v>2019</v>
      </c>
      <c r="D388" s="1">
        <v>2037</v>
      </c>
      <c r="E388" s="1" t="s">
        <v>174</v>
      </c>
      <c r="H388" s="43">
        <v>127440</v>
      </c>
      <c r="I388" s="43"/>
    </row>
    <row r="389" spans="1:9" x14ac:dyDescent="0.35">
      <c r="A389" s="1" t="s">
        <v>32</v>
      </c>
      <c r="B389" s="1" t="s">
        <v>33</v>
      </c>
      <c r="C389" s="1">
        <v>2019</v>
      </c>
      <c r="D389" s="1">
        <v>2038</v>
      </c>
      <c r="E389" s="1" t="s">
        <v>174</v>
      </c>
      <c r="H389" s="43">
        <v>124470</v>
      </c>
      <c r="I389" s="43"/>
    </row>
    <row r="390" spans="1:9" x14ac:dyDescent="0.35">
      <c r="A390" s="1" t="s">
        <v>32</v>
      </c>
      <c r="B390" s="1" t="s">
        <v>33</v>
      </c>
      <c r="C390" s="1">
        <v>2019</v>
      </c>
      <c r="D390" s="1">
        <v>2039</v>
      </c>
      <c r="E390" s="1" t="s">
        <v>174</v>
      </c>
      <c r="H390" s="43">
        <v>126500</v>
      </c>
      <c r="I390" s="43"/>
    </row>
    <row r="391" spans="1:9" x14ac:dyDescent="0.35">
      <c r="A391" s="1" t="s">
        <v>32</v>
      </c>
      <c r="B391" s="1" t="s">
        <v>33</v>
      </c>
      <c r="C391" s="1">
        <v>2019</v>
      </c>
      <c r="D391" s="1">
        <v>2040</v>
      </c>
      <c r="E391" s="1" t="s">
        <v>174</v>
      </c>
      <c r="H391" s="43">
        <v>123365</v>
      </c>
      <c r="I391" s="43"/>
    </row>
    <row r="392" spans="1:9" x14ac:dyDescent="0.35">
      <c r="A392" s="1" t="s">
        <v>32</v>
      </c>
      <c r="B392" s="1" t="s">
        <v>33</v>
      </c>
      <c r="C392" s="1">
        <v>2019</v>
      </c>
      <c r="D392" s="1">
        <v>2041</v>
      </c>
      <c r="E392" s="1" t="s">
        <v>174</v>
      </c>
      <c r="H392" s="43">
        <v>125230</v>
      </c>
      <c r="I392" s="43"/>
    </row>
    <row r="393" spans="1:9" x14ac:dyDescent="0.35">
      <c r="A393" s="1" t="s">
        <v>32</v>
      </c>
      <c r="B393" s="1" t="s">
        <v>33</v>
      </c>
      <c r="C393" s="1">
        <v>2019</v>
      </c>
      <c r="D393" s="1">
        <v>2042</v>
      </c>
      <c r="E393" s="1" t="s">
        <v>174</v>
      </c>
      <c r="H393" s="43">
        <v>126930</v>
      </c>
      <c r="I393" s="43"/>
    </row>
    <row r="394" spans="1:9" x14ac:dyDescent="0.35">
      <c r="A394" s="1" t="s">
        <v>32</v>
      </c>
      <c r="B394" s="1" t="s">
        <v>33</v>
      </c>
      <c r="C394" s="1">
        <v>2019</v>
      </c>
      <c r="D394" s="1">
        <v>2043</v>
      </c>
      <c r="E394" s="1" t="s">
        <v>174</v>
      </c>
      <c r="H394" s="43">
        <v>123360</v>
      </c>
      <c r="I394" s="43"/>
    </row>
    <row r="395" spans="1:9" x14ac:dyDescent="0.35">
      <c r="A395" s="1" t="s">
        <v>32</v>
      </c>
      <c r="B395" s="1" t="s">
        <v>33</v>
      </c>
      <c r="C395" s="1">
        <v>2019</v>
      </c>
      <c r="D395" s="1">
        <v>2044</v>
      </c>
      <c r="E395" s="1" t="s">
        <v>174</v>
      </c>
      <c r="H395" s="43">
        <v>124790</v>
      </c>
      <c r="I395" s="43"/>
    </row>
    <row r="396" spans="1:9" x14ac:dyDescent="0.35">
      <c r="A396" s="1" t="s">
        <v>32</v>
      </c>
      <c r="B396" s="1" t="s">
        <v>33</v>
      </c>
      <c r="C396" s="1">
        <v>2019</v>
      </c>
      <c r="D396" s="1">
        <v>2045</v>
      </c>
      <c r="E396" s="1" t="s">
        <v>174</v>
      </c>
      <c r="H396" s="43">
        <v>126050</v>
      </c>
      <c r="I396" s="43"/>
    </row>
    <row r="397" spans="1:9" x14ac:dyDescent="0.35">
      <c r="A397" s="1" t="s">
        <v>32</v>
      </c>
      <c r="B397" s="1" t="s">
        <v>33</v>
      </c>
      <c r="C397" s="1">
        <v>2019</v>
      </c>
      <c r="D397" s="1">
        <v>2046</v>
      </c>
      <c r="E397" s="1" t="s">
        <v>174</v>
      </c>
      <c r="H397" s="43">
        <v>127140</v>
      </c>
      <c r="I397" s="43"/>
    </row>
    <row r="398" spans="1:9" x14ac:dyDescent="0.35">
      <c r="A398" s="1" t="s">
        <v>32</v>
      </c>
      <c r="B398" s="1" t="s">
        <v>33</v>
      </c>
      <c r="C398" s="1">
        <v>2019</v>
      </c>
      <c r="D398" s="1">
        <v>2047</v>
      </c>
      <c r="E398" s="1" t="s">
        <v>174</v>
      </c>
      <c r="H398" s="43">
        <v>93060</v>
      </c>
      <c r="I398" s="43"/>
    </row>
    <row r="399" spans="1:9" x14ac:dyDescent="0.35">
      <c r="A399" s="1" t="s">
        <v>32</v>
      </c>
      <c r="B399" s="1" t="s">
        <v>33</v>
      </c>
      <c r="C399" s="1">
        <v>2019</v>
      </c>
      <c r="D399" s="1">
        <v>2048</v>
      </c>
      <c r="E399" s="1" t="s">
        <v>174</v>
      </c>
      <c r="H399" s="43">
        <v>0</v>
      </c>
      <c r="I399" s="43"/>
    </row>
    <row r="400" spans="1:9" x14ac:dyDescent="0.35">
      <c r="A400" s="1" t="s">
        <v>32</v>
      </c>
      <c r="B400" s="1" t="s">
        <v>33</v>
      </c>
      <c r="C400" s="1">
        <v>2019</v>
      </c>
      <c r="D400" s="1">
        <v>2020</v>
      </c>
      <c r="E400" s="1" t="s">
        <v>175</v>
      </c>
      <c r="H400" s="43">
        <v>856959.26</v>
      </c>
      <c r="I400" s="43"/>
    </row>
    <row r="401" spans="1:9" x14ac:dyDescent="0.35">
      <c r="A401" s="1" t="s">
        <v>32</v>
      </c>
      <c r="B401" s="1" t="s">
        <v>33</v>
      </c>
      <c r="C401" s="1">
        <v>2019</v>
      </c>
      <c r="D401" s="1">
        <v>2021</v>
      </c>
      <c r="E401" s="1" t="s">
        <v>175</v>
      </c>
      <c r="H401" s="43">
        <v>547147.26</v>
      </c>
      <c r="I401" s="43"/>
    </row>
    <row r="402" spans="1:9" x14ac:dyDescent="0.35">
      <c r="A402" s="1" t="s">
        <v>32</v>
      </c>
      <c r="B402" s="1" t="s">
        <v>33</v>
      </c>
      <c r="C402" s="1">
        <v>2019</v>
      </c>
      <c r="D402" s="1">
        <v>2022</v>
      </c>
      <c r="E402" s="1" t="s">
        <v>175</v>
      </c>
      <c r="H402" s="43">
        <v>547540.66</v>
      </c>
      <c r="I402" s="43"/>
    </row>
    <row r="403" spans="1:9" x14ac:dyDescent="0.35">
      <c r="A403" s="1" t="s">
        <v>32</v>
      </c>
      <c r="B403" s="1" t="s">
        <v>33</v>
      </c>
      <c r="C403" s="1">
        <v>2019</v>
      </c>
      <c r="D403" s="1">
        <v>2023</v>
      </c>
      <c r="E403" s="1" t="s">
        <v>175</v>
      </c>
      <c r="H403" s="43">
        <v>552074.36</v>
      </c>
      <c r="I403" s="43"/>
    </row>
    <row r="404" spans="1:9" x14ac:dyDescent="0.35">
      <c r="A404" s="1" t="s">
        <v>32</v>
      </c>
      <c r="B404" s="1" t="s">
        <v>33</v>
      </c>
      <c r="C404" s="1">
        <v>2019</v>
      </c>
      <c r="D404" s="1">
        <v>2024</v>
      </c>
      <c r="E404" s="1" t="s">
        <v>175</v>
      </c>
      <c r="H404" s="43">
        <v>550193.46</v>
      </c>
      <c r="I404" s="43"/>
    </row>
    <row r="405" spans="1:9" x14ac:dyDescent="0.35">
      <c r="A405" s="1" t="s">
        <v>32</v>
      </c>
      <c r="B405" s="1" t="s">
        <v>33</v>
      </c>
      <c r="C405" s="1">
        <v>2019</v>
      </c>
      <c r="D405" s="1">
        <v>2025</v>
      </c>
      <c r="E405" s="1" t="s">
        <v>175</v>
      </c>
      <c r="H405" s="43">
        <v>677376.26</v>
      </c>
      <c r="I405" s="43"/>
    </row>
    <row r="406" spans="1:9" x14ac:dyDescent="0.35">
      <c r="A406" s="1" t="s">
        <v>32</v>
      </c>
      <c r="B406" s="1" t="s">
        <v>33</v>
      </c>
      <c r="C406" s="1">
        <v>2019</v>
      </c>
      <c r="D406" s="1">
        <v>2026</v>
      </c>
      <c r="E406" s="1" t="s">
        <v>175</v>
      </c>
      <c r="H406" s="43">
        <v>710063.26</v>
      </c>
      <c r="I406" s="43"/>
    </row>
    <row r="407" spans="1:9" x14ac:dyDescent="0.35">
      <c r="A407" s="1" t="s">
        <v>32</v>
      </c>
      <c r="B407" s="1" t="s">
        <v>33</v>
      </c>
      <c r="C407" s="1">
        <v>2019</v>
      </c>
      <c r="D407" s="1">
        <v>2027</v>
      </c>
      <c r="E407" s="1" t="s">
        <v>175</v>
      </c>
      <c r="H407" s="43">
        <v>710312.76</v>
      </c>
      <c r="I407" s="43"/>
    </row>
    <row r="408" spans="1:9" x14ac:dyDescent="0.35">
      <c r="A408" s="1" t="s">
        <v>32</v>
      </c>
      <c r="B408" s="1" t="s">
        <v>33</v>
      </c>
      <c r="C408" s="1">
        <v>2019</v>
      </c>
      <c r="D408" s="1">
        <v>2028</v>
      </c>
      <c r="E408" s="1" t="s">
        <v>175</v>
      </c>
      <c r="H408" s="43">
        <v>713960.26</v>
      </c>
      <c r="I408" s="43"/>
    </row>
    <row r="409" spans="1:9" x14ac:dyDescent="0.35">
      <c r="A409" s="1" t="s">
        <v>32</v>
      </c>
      <c r="B409" s="1" t="s">
        <v>33</v>
      </c>
      <c r="C409" s="1">
        <v>2019</v>
      </c>
      <c r="D409" s="1">
        <v>2029</v>
      </c>
      <c r="E409" s="1" t="s">
        <v>175</v>
      </c>
      <c r="H409" s="43">
        <v>455774</v>
      </c>
      <c r="I409" s="43"/>
    </row>
    <row r="410" spans="1:9" x14ac:dyDescent="0.35">
      <c r="A410" s="1" t="s">
        <v>32</v>
      </c>
      <c r="B410" s="1" t="s">
        <v>33</v>
      </c>
      <c r="C410" s="1">
        <v>2019</v>
      </c>
      <c r="D410" s="1">
        <v>2030</v>
      </c>
      <c r="E410" s="1" t="s">
        <v>175</v>
      </c>
      <c r="H410" s="43">
        <v>0</v>
      </c>
      <c r="I410" s="43"/>
    </row>
    <row r="411" spans="1:9" x14ac:dyDescent="0.35">
      <c r="A411" s="1" t="s">
        <v>32</v>
      </c>
      <c r="B411" s="1" t="s">
        <v>33</v>
      </c>
      <c r="C411" s="1">
        <v>2019</v>
      </c>
      <c r="D411" s="1">
        <v>2031</v>
      </c>
      <c r="E411" s="1" t="s">
        <v>175</v>
      </c>
      <c r="H411" s="43">
        <v>0</v>
      </c>
      <c r="I411" s="43"/>
    </row>
    <row r="412" spans="1:9" x14ac:dyDescent="0.35">
      <c r="A412" s="1" t="s">
        <v>32</v>
      </c>
      <c r="B412" s="1" t="s">
        <v>33</v>
      </c>
      <c r="C412" s="1">
        <v>2019</v>
      </c>
      <c r="D412" s="1">
        <v>2032</v>
      </c>
      <c r="E412" s="1" t="s">
        <v>175</v>
      </c>
      <c r="H412" s="43">
        <v>0</v>
      </c>
      <c r="I412" s="43"/>
    </row>
    <row r="413" spans="1:9" x14ac:dyDescent="0.35">
      <c r="A413" s="1" t="s">
        <v>32</v>
      </c>
      <c r="B413" s="1" t="s">
        <v>33</v>
      </c>
      <c r="C413" s="1">
        <v>2019</v>
      </c>
      <c r="D413" s="1">
        <v>2033</v>
      </c>
      <c r="E413" s="1" t="s">
        <v>175</v>
      </c>
      <c r="H413" s="43">
        <v>0</v>
      </c>
      <c r="I413" s="43"/>
    </row>
    <row r="414" spans="1:9" x14ac:dyDescent="0.35">
      <c r="A414" s="1" t="s">
        <v>32</v>
      </c>
      <c r="B414" s="1" t="s">
        <v>33</v>
      </c>
      <c r="C414" s="1">
        <v>2019</v>
      </c>
      <c r="D414" s="1">
        <v>2034</v>
      </c>
      <c r="E414" s="1" t="s">
        <v>175</v>
      </c>
      <c r="H414" s="43">
        <v>0</v>
      </c>
      <c r="I414" s="43"/>
    </row>
    <row r="415" spans="1:9" x14ac:dyDescent="0.35">
      <c r="A415" s="1" t="s">
        <v>32</v>
      </c>
      <c r="B415" s="1" t="s">
        <v>33</v>
      </c>
      <c r="C415" s="1">
        <v>2019</v>
      </c>
      <c r="D415" s="1">
        <v>2035</v>
      </c>
      <c r="E415" s="1" t="s">
        <v>175</v>
      </c>
      <c r="H415" s="43">
        <v>0</v>
      </c>
      <c r="I415" s="43"/>
    </row>
    <row r="416" spans="1:9" x14ac:dyDescent="0.35">
      <c r="A416" s="1" t="s">
        <v>32</v>
      </c>
      <c r="B416" s="1" t="s">
        <v>33</v>
      </c>
      <c r="C416" s="1">
        <v>2019</v>
      </c>
      <c r="D416" s="1">
        <v>2036</v>
      </c>
      <c r="E416" s="1" t="s">
        <v>175</v>
      </c>
      <c r="H416" s="43">
        <v>0</v>
      </c>
      <c r="I416" s="43"/>
    </row>
    <row r="417" spans="1:9" x14ac:dyDescent="0.35">
      <c r="A417" s="1" t="s">
        <v>32</v>
      </c>
      <c r="B417" s="1" t="s">
        <v>33</v>
      </c>
      <c r="C417" s="1">
        <v>2019</v>
      </c>
      <c r="D417" s="1">
        <v>2037</v>
      </c>
      <c r="E417" s="1" t="s">
        <v>175</v>
      </c>
      <c r="H417" s="43">
        <v>0</v>
      </c>
      <c r="I417" s="43"/>
    </row>
    <row r="418" spans="1:9" x14ac:dyDescent="0.35">
      <c r="A418" s="1" t="s">
        <v>32</v>
      </c>
      <c r="B418" s="1" t="s">
        <v>33</v>
      </c>
      <c r="C418" s="1">
        <v>2019</v>
      </c>
      <c r="D418" s="1">
        <v>2038</v>
      </c>
      <c r="E418" s="1" t="s">
        <v>175</v>
      </c>
      <c r="H418" s="43">
        <v>0</v>
      </c>
      <c r="I418" s="43"/>
    </row>
    <row r="419" spans="1:9" x14ac:dyDescent="0.35">
      <c r="A419" s="1" t="s">
        <v>32</v>
      </c>
      <c r="B419" s="1" t="s">
        <v>33</v>
      </c>
      <c r="C419" s="1">
        <v>2019</v>
      </c>
      <c r="D419" s="1">
        <v>2039</v>
      </c>
      <c r="E419" s="1" t="s">
        <v>175</v>
      </c>
      <c r="H419" s="43">
        <v>0</v>
      </c>
      <c r="I419" s="43"/>
    </row>
    <row r="420" spans="1:9" x14ac:dyDescent="0.35">
      <c r="A420" s="1" t="s">
        <v>32</v>
      </c>
      <c r="B420" s="1" t="s">
        <v>33</v>
      </c>
      <c r="C420" s="1">
        <v>2019</v>
      </c>
      <c r="D420" s="1">
        <v>2040</v>
      </c>
      <c r="E420" s="1" t="s">
        <v>175</v>
      </c>
      <c r="H420" s="43">
        <v>0</v>
      </c>
      <c r="I420" s="43"/>
    </row>
    <row r="421" spans="1:9" x14ac:dyDescent="0.35">
      <c r="A421" s="1" t="s">
        <v>32</v>
      </c>
      <c r="B421" s="1" t="s">
        <v>33</v>
      </c>
      <c r="C421" s="1">
        <v>2019</v>
      </c>
      <c r="D421" s="1">
        <v>2041</v>
      </c>
      <c r="E421" s="1" t="s">
        <v>175</v>
      </c>
      <c r="H421" s="43">
        <v>0</v>
      </c>
      <c r="I421" s="43"/>
    </row>
    <row r="422" spans="1:9" x14ac:dyDescent="0.35">
      <c r="A422" s="1" t="s">
        <v>32</v>
      </c>
      <c r="B422" s="1" t="s">
        <v>33</v>
      </c>
      <c r="C422" s="1">
        <v>2019</v>
      </c>
      <c r="D422" s="1">
        <v>2042</v>
      </c>
      <c r="E422" s="1" t="s">
        <v>175</v>
      </c>
      <c r="H422" s="43">
        <v>0</v>
      </c>
      <c r="I422" s="43"/>
    </row>
    <row r="423" spans="1:9" x14ac:dyDescent="0.35">
      <c r="A423" s="1" t="s">
        <v>32</v>
      </c>
      <c r="B423" s="1" t="s">
        <v>33</v>
      </c>
      <c r="C423" s="1">
        <v>2019</v>
      </c>
      <c r="D423" s="1">
        <v>2043</v>
      </c>
      <c r="E423" s="1" t="s">
        <v>175</v>
      </c>
      <c r="H423" s="43">
        <v>0</v>
      </c>
      <c r="I423" s="43"/>
    </row>
    <row r="424" spans="1:9" x14ac:dyDescent="0.35">
      <c r="A424" s="1" t="s">
        <v>32</v>
      </c>
      <c r="B424" s="1" t="s">
        <v>33</v>
      </c>
      <c r="C424" s="1">
        <v>2019</v>
      </c>
      <c r="D424" s="1">
        <v>2044</v>
      </c>
      <c r="E424" s="1" t="s">
        <v>175</v>
      </c>
      <c r="H424" s="43">
        <v>0</v>
      </c>
      <c r="I424" s="43"/>
    </row>
    <row r="425" spans="1:9" x14ac:dyDescent="0.35">
      <c r="A425" s="1" t="s">
        <v>32</v>
      </c>
      <c r="B425" s="1" t="s">
        <v>33</v>
      </c>
      <c r="C425" s="1">
        <v>2019</v>
      </c>
      <c r="D425" s="1">
        <v>2045</v>
      </c>
      <c r="E425" s="1" t="s">
        <v>175</v>
      </c>
      <c r="H425" s="43">
        <v>0</v>
      </c>
      <c r="I425" s="43"/>
    </row>
    <row r="426" spans="1:9" x14ac:dyDescent="0.35">
      <c r="A426" s="1" t="s">
        <v>32</v>
      </c>
      <c r="B426" s="1" t="s">
        <v>33</v>
      </c>
      <c r="C426" s="1">
        <v>2019</v>
      </c>
      <c r="D426" s="1">
        <v>2046</v>
      </c>
      <c r="E426" s="1" t="s">
        <v>175</v>
      </c>
      <c r="H426" s="43">
        <v>0</v>
      </c>
      <c r="I426" s="43"/>
    </row>
    <row r="427" spans="1:9" x14ac:dyDescent="0.35">
      <c r="A427" s="1" t="s">
        <v>32</v>
      </c>
      <c r="B427" s="1" t="s">
        <v>33</v>
      </c>
      <c r="C427" s="1">
        <v>2019</v>
      </c>
      <c r="D427" s="1">
        <v>2047</v>
      </c>
      <c r="E427" s="1" t="s">
        <v>175</v>
      </c>
      <c r="H427" s="43">
        <v>0</v>
      </c>
      <c r="I427" s="43"/>
    </row>
    <row r="428" spans="1:9" x14ac:dyDescent="0.35">
      <c r="A428" s="1" t="s">
        <v>32</v>
      </c>
      <c r="B428" s="1" t="s">
        <v>33</v>
      </c>
      <c r="C428" s="1">
        <v>2019</v>
      </c>
      <c r="D428" s="1">
        <v>2048</v>
      </c>
      <c r="E428" s="1" t="s">
        <v>175</v>
      </c>
      <c r="H428" s="43">
        <v>0</v>
      </c>
      <c r="I428" s="43"/>
    </row>
    <row r="429" spans="1:9" x14ac:dyDescent="0.35">
      <c r="A429" s="1" t="s">
        <v>32</v>
      </c>
      <c r="B429" s="1" t="s">
        <v>33</v>
      </c>
      <c r="C429" s="1">
        <v>2019</v>
      </c>
      <c r="D429" s="1">
        <v>2020</v>
      </c>
      <c r="E429" s="1" t="s">
        <v>176</v>
      </c>
      <c r="H429" s="43">
        <v>219469.91999999998</v>
      </c>
      <c r="I429" s="43"/>
    </row>
    <row r="430" spans="1:9" x14ac:dyDescent="0.35">
      <c r="A430" s="1" t="s">
        <v>32</v>
      </c>
      <c r="B430" s="1" t="s">
        <v>33</v>
      </c>
      <c r="C430" s="1">
        <v>2019</v>
      </c>
      <c r="D430" s="1">
        <v>2021</v>
      </c>
      <c r="E430" s="1" t="s">
        <v>176</v>
      </c>
      <c r="H430" s="43">
        <v>220081.26</v>
      </c>
      <c r="I430" s="43"/>
    </row>
    <row r="431" spans="1:9" x14ac:dyDescent="0.35">
      <c r="A431" s="1" t="s">
        <v>32</v>
      </c>
      <c r="B431" s="1" t="s">
        <v>33</v>
      </c>
      <c r="C431" s="1">
        <v>2019</v>
      </c>
      <c r="D431" s="1">
        <v>2022</v>
      </c>
      <c r="E431" s="1" t="s">
        <v>176</v>
      </c>
      <c r="H431" s="43">
        <v>220081.26</v>
      </c>
      <c r="I431" s="43"/>
    </row>
    <row r="432" spans="1:9" x14ac:dyDescent="0.35">
      <c r="A432" s="1" t="s">
        <v>32</v>
      </c>
      <c r="B432" s="1" t="s">
        <v>33</v>
      </c>
      <c r="C432" s="1">
        <v>2019</v>
      </c>
      <c r="D432" s="1">
        <v>2023</v>
      </c>
      <c r="E432" s="1" t="s">
        <v>176</v>
      </c>
      <c r="H432" s="43">
        <v>220081.26</v>
      </c>
      <c r="I432" s="43"/>
    </row>
    <row r="433" spans="1:9" x14ac:dyDescent="0.35">
      <c r="A433" s="1" t="s">
        <v>32</v>
      </c>
      <c r="B433" s="1" t="s">
        <v>33</v>
      </c>
      <c r="C433" s="1">
        <v>2019</v>
      </c>
      <c r="D433" s="1">
        <v>2024</v>
      </c>
      <c r="E433" s="1" t="s">
        <v>176</v>
      </c>
      <c r="H433" s="43">
        <v>220081.26</v>
      </c>
      <c r="I433" s="43"/>
    </row>
    <row r="434" spans="1:9" x14ac:dyDescent="0.35">
      <c r="A434" s="1" t="s">
        <v>32</v>
      </c>
      <c r="B434" s="1" t="s">
        <v>33</v>
      </c>
      <c r="C434" s="1">
        <v>2019</v>
      </c>
      <c r="D434" s="1">
        <v>2025</v>
      </c>
      <c r="E434" s="1" t="s">
        <v>176</v>
      </c>
      <c r="H434" s="43">
        <v>300081.26</v>
      </c>
      <c r="I434" s="43"/>
    </row>
    <row r="435" spans="1:9" x14ac:dyDescent="0.35">
      <c r="A435" s="1" t="s">
        <v>32</v>
      </c>
      <c r="B435" s="1" t="s">
        <v>33</v>
      </c>
      <c r="C435" s="1">
        <v>2019</v>
      </c>
      <c r="D435" s="1">
        <v>2026</v>
      </c>
      <c r="E435" s="1" t="s">
        <v>176</v>
      </c>
      <c r="H435" s="43">
        <v>303481.26</v>
      </c>
      <c r="I435" s="43"/>
    </row>
    <row r="436" spans="1:9" x14ac:dyDescent="0.35">
      <c r="A436" s="1" t="s">
        <v>32</v>
      </c>
      <c r="B436" s="1" t="s">
        <v>33</v>
      </c>
      <c r="C436" s="1">
        <v>2019</v>
      </c>
      <c r="D436" s="1">
        <v>2027</v>
      </c>
      <c r="E436" s="1" t="s">
        <v>176</v>
      </c>
      <c r="H436" s="43">
        <v>301675</v>
      </c>
      <c r="I436" s="43"/>
    </row>
    <row r="437" spans="1:9" x14ac:dyDescent="0.35">
      <c r="A437" s="1" t="s">
        <v>32</v>
      </c>
      <c r="B437" s="1" t="s">
        <v>33</v>
      </c>
      <c r="C437" s="1">
        <v>2019</v>
      </c>
      <c r="D437" s="1">
        <v>2028</v>
      </c>
      <c r="E437" s="1" t="s">
        <v>176</v>
      </c>
      <c r="H437" s="43">
        <v>304762.5</v>
      </c>
      <c r="I437" s="43"/>
    </row>
    <row r="438" spans="1:9" x14ac:dyDescent="0.35">
      <c r="A438" s="1" t="s">
        <v>32</v>
      </c>
      <c r="B438" s="1" t="s">
        <v>33</v>
      </c>
      <c r="C438" s="1">
        <v>2019</v>
      </c>
      <c r="D438" s="1">
        <v>2029</v>
      </c>
      <c r="E438" s="1" t="s">
        <v>176</v>
      </c>
      <c r="H438" s="43">
        <v>302625</v>
      </c>
      <c r="I438" s="43"/>
    </row>
    <row r="439" spans="1:9" x14ac:dyDescent="0.35">
      <c r="A439" s="1" t="s">
        <v>32</v>
      </c>
      <c r="B439" s="1" t="s">
        <v>33</v>
      </c>
      <c r="C439" s="1">
        <v>2019</v>
      </c>
      <c r="D439" s="1">
        <v>2030</v>
      </c>
      <c r="E439" s="1" t="s">
        <v>176</v>
      </c>
      <c r="H439" s="43">
        <v>920375</v>
      </c>
      <c r="I439" s="43"/>
    </row>
    <row r="440" spans="1:9" x14ac:dyDescent="0.35">
      <c r="A440" s="1" t="s">
        <v>32</v>
      </c>
      <c r="B440" s="1" t="s">
        <v>33</v>
      </c>
      <c r="C440" s="1">
        <v>2019</v>
      </c>
      <c r="D440" s="1">
        <v>2031</v>
      </c>
      <c r="E440" s="1" t="s">
        <v>176</v>
      </c>
      <c r="H440" s="43">
        <v>920850</v>
      </c>
      <c r="I440" s="43"/>
    </row>
    <row r="441" spans="1:9" x14ac:dyDescent="0.35">
      <c r="A441" s="1" t="s">
        <v>32</v>
      </c>
      <c r="B441" s="1" t="s">
        <v>33</v>
      </c>
      <c r="C441" s="1">
        <v>2019</v>
      </c>
      <c r="D441" s="1">
        <v>2032</v>
      </c>
      <c r="E441" s="1" t="s">
        <v>176</v>
      </c>
      <c r="H441" s="43">
        <v>920775</v>
      </c>
      <c r="I441" s="43"/>
    </row>
    <row r="442" spans="1:9" x14ac:dyDescent="0.35">
      <c r="A442" s="1" t="s">
        <v>32</v>
      </c>
      <c r="B442" s="1" t="s">
        <v>33</v>
      </c>
      <c r="C442" s="1">
        <v>2019</v>
      </c>
      <c r="D442" s="1">
        <v>2033</v>
      </c>
      <c r="E442" s="1" t="s">
        <v>176</v>
      </c>
      <c r="H442" s="43">
        <v>925150</v>
      </c>
      <c r="I442" s="43"/>
    </row>
    <row r="443" spans="1:9" x14ac:dyDescent="0.35">
      <c r="A443" s="1" t="s">
        <v>32</v>
      </c>
      <c r="B443" s="1" t="s">
        <v>33</v>
      </c>
      <c r="C443" s="1">
        <v>2019</v>
      </c>
      <c r="D443" s="1">
        <v>2034</v>
      </c>
      <c r="E443" s="1" t="s">
        <v>176</v>
      </c>
      <c r="H443" s="43">
        <v>921900</v>
      </c>
      <c r="I443" s="43"/>
    </row>
    <row r="444" spans="1:9" x14ac:dyDescent="0.35">
      <c r="A444" s="1" t="s">
        <v>32</v>
      </c>
      <c r="B444" s="1" t="s">
        <v>33</v>
      </c>
      <c r="C444" s="1">
        <v>2019</v>
      </c>
      <c r="D444" s="1">
        <v>2035</v>
      </c>
      <c r="E444" s="1" t="s">
        <v>176</v>
      </c>
      <c r="H444" s="43">
        <v>928050</v>
      </c>
      <c r="I444" s="43"/>
    </row>
    <row r="445" spans="1:9" x14ac:dyDescent="0.35">
      <c r="A445" s="1" t="s">
        <v>32</v>
      </c>
      <c r="B445" s="1" t="s">
        <v>33</v>
      </c>
      <c r="C445" s="1">
        <v>2019</v>
      </c>
      <c r="D445" s="1">
        <v>2036</v>
      </c>
      <c r="E445" s="1" t="s">
        <v>176</v>
      </c>
      <c r="H445" s="43">
        <v>923300</v>
      </c>
      <c r="I445" s="43"/>
    </row>
    <row r="446" spans="1:9" x14ac:dyDescent="0.35">
      <c r="A446" s="1" t="s">
        <v>32</v>
      </c>
      <c r="B446" s="1" t="s">
        <v>33</v>
      </c>
      <c r="C446" s="1">
        <v>2019</v>
      </c>
      <c r="D446" s="1">
        <v>2037</v>
      </c>
      <c r="E446" s="1" t="s">
        <v>176</v>
      </c>
      <c r="H446" s="43">
        <v>922950</v>
      </c>
      <c r="I446" s="43"/>
    </row>
    <row r="447" spans="1:9" x14ac:dyDescent="0.35">
      <c r="A447" s="1" t="s">
        <v>32</v>
      </c>
      <c r="B447" s="1" t="s">
        <v>33</v>
      </c>
      <c r="C447" s="1">
        <v>2019</v>
      </c>
      <c r="D447" s="1">
        <v>2038</v>
      </c>
      <c r="E447" s="1" t="s">
        <v>176</v>
      </c>
      <c r="H447" s="43">
        <v>921850</v>
      </c>
      <c r="I447" s="43"/>
    </row>
    <row r="448" spans="1:9" x14ac:dyDescent="0.35">
      <c r="A448" s="1" t="s">
        <v>32</v>
      </c>
      <c r="B448" s="1" t="s">
        <v>33</v>
      </c>
      <c r="C448" s="1">
        <v>2019</v>
      </c>
      <c r="D448" s="1">
        <v>2039</v>
      </c>
      <c r="E448" s="1" t="s">
        <v>176</v>
      </c>
      <c r="H448" s="43">
        <v>0</v>
      </c>
      <c r="I448" s="43"/>
    </row>
    <row r="449" spans="1:9" x14ac:dyDescent="0.35">
      <c r="A449" s="1" t="s">
        <v>32</v>
      </c>
      <c r="B449" s="1" t="s">
        <v>33</v>
      </c>
      <c r="C449" s="1">
        <v>2019</v>
      </c>
      <c r="D449" s="1">
        <v>2040</v>
      </c>
      <c r="E449" s="1" t="s">
        <v>176</v>
      </c>
      <c r="H449" s="43">
        <v>0</v>
      </c>
      <c r="I449" s="43"/>
    </row>
    <row r="450" spans="1:9" x14ac:dyDescent="0.35">
      <c r="A450" s="1" t="s">
        <v>32</v>
      </c>
      <c r="B450" s="1" t="s">
        <v>33</v>
      </c>
      <c r="C450" s="1">
        <v>2019</v>
      </c>
      <c r="D450" s="1">
        <v>2041</v>
      </c>
      <c r="E450" s="1" t="s">
        <v>176</v>
      </c>
      <c r="H450" s="43">
        <v>0</v>
      </c>
      <c r="I450" s="43"/>
    </row>
    <row r="451" spans="1:9" x14ac:dyDescent="0.35">
      <c r="A451" s="1" t="s">
        <v>32</v>
      </c>
      <c r="B451" s="1" t="s">
        <v>33</v>
      </c>
      <c r="C451" s="1">
        <v>2019</v>
      </c>
      <c r="D451" s="1">
        <v>2042</v>
      </c>
      <c r="E451" s="1" t="s">
        <v>176</v>
      </c>
      <c r="H451" s="43">
        <v>0</v>
      </c>
      <c r="I451" s="43"/>
    </row>
    <row r="452" spans="1:9" x14ac:dyDescent="0.35">
      <c r="A452" s="1" t="s">
        <v>32</v>
      </c>
      <c r="B452" s="1" t="s">
        <v>33</v>
      </c>
      <c r="C452" s="1">
        <v>2019</v>
      </c>
      <c r="D452" s="1">
        <v>2043</v>
      </c>
      <c r="E452" s="1" t="s">
        <v>176</v>
      </c>
      <c r="H452" s="43">
        <v>0</v>
      </c>
      <c r="I452" s="43"/>
    </row>
    <row r="453" spans="1:9" x14ac:dyDescent="0.35">
      <c r="A453" s="1" t="s">
        <v>32</v>
      </c>
      <c r="B453" s="1" t="s">
        <v>33</v>
      </c>
      <c r="C453" s="1">
        <v>2019</v>
      </c>
      <c r="D453" s="1">
        <v>2044</v>
      </c>
      <c r="E453" s="1" t="s">
        <v>176</v>
      </c>
      <c r="H453" s="43">
        <v>0</v>
      </c>
      <c r="I453" s="43"/>
    </row>
    <row r="454" spans="1:9" x14ac:dyDescent="0.35">
      <c r="A454" s="1" t="s">
        <v>32</v>
      </c>
      <c r="B454" s="1" t="s">
        <v>33</v>
      </c>
      <c r="C454" s="1">
        <v>2019</v>
      </c>
      <c r="D454" s="1">
        <v>2045</v>
      </c>
      <c r="E454" s="1" t="s">
        <v>176</v>
      </c>
      <c r="H454" s="43">
        <v>0</v>
      </c>
      <c r="I454" s="43"/>
    </row>
    <row r="455" spans="1:9" x14ac:dyDescent="0.35">
      <c r="A455" s="1" t="s">
        <v>32</v>
      </c>
      <c r="B455" s="1" t="s">
        <v>33</v>
      </c>
      <c r="C455" s="1">
        <v>2019</v>
      </c>
      <c r="D455" s="1">
        <v>2046</v>
      </c>
      <c r="E455" s="1" t="s">
        <v>176</v>
      </c>
      <c r="H455" s="43">
        <v>0</v>
      </c>
      <c r="I455" s="43"/>
    </row>
    <row r="456" spans="1:9" x14ac:dyDescent="0.35">
      <c r="A456" s="1" t="s">
        <v>32</v>
      </c>
      <c r="B456" s="1" t="s">
        <v>33</v>
      </c>
      <c r="C456" s="1">
        <v>2019</v>
      </c>
      <c r="D456" s="1">
        <v>2047</v>
      </c>
      <c r="E456" s="1" t="s">
        <v>176</v>
      </c>
      <c r="H456" s="43">
        <v>0</v>
      </c>
      <c r="I456" s="43"/>
    </row>
    <row r="457" spans="1:9" x14ac:dyDescent="0.35">
      <c r="A457" s="1" t="s">
        <v>32</v>
      </c>
      <c r="B457" s="1" t="s">
        <v>33</v>
      </c>
      <c r="C457" s="1">
        <v>2019</v>
      </c>
      <c r="D457" s="1">
        <v>2048</v>
      </c>
      <c r="E457" s="1" t="s">
        <v>176</v>
      </c>
      <c r="H457" s="43">
        <v>0</v>
      </c>
      <c r="I457" s="43"/>
    </row>
    <row r="458" spans="1:9" x14ac:dyDescent="0.35">
      <c r="A458" s="1" t="s">
        <v>32</v>
      </c>
      <c r="B458" s="1" t="s">
        <v>33</v>
      </c>
      <c r="C458" s="1">
        <v>2019</v>
      </c>
      <c r="D458" s="1">
        <v>2020</v>
      </c>
      <c r="E458" s="1" t="s">
        <v>166</v>
      </c>
      <c r="H458" s="43">
        <v>2391205.84</v>
      </c>
      <c r="I458" s="43"/>
    </row>
    <row r="459" spans="1:9" x14ac:dyDescent="0.35">
      <c r="A459" s="1" t="s">
        <v>32</v>
      </c>
      <c r="B459" s="1" t="s">
        <v>33</v>
      </c>
      <c r="C459" s="1">
        <v>2019</v>
      </c>
      <c r="D459" s="1">
        <v>2021</v>
      </c>
      <c r="E459" s="1" t="s">
        <v>166</v>
      </c>
      <c r="H459" s="43">
        <v>2420405.1800000002</v>
      </c>
      <c r="I459" s="43"/>
    </row>
    <row r="460" spans="1:9" x14ac:dyDescent="0.35">
      <c r="A460" s="1" t="s">
        <v>32</v>
      </c>
      <c r="B460" s="1" t="s">
        <v>33</v>
      </c>
      <c r="C460" s="1">
        <v>2019</v>
      </c>
      <c r="D460" s="1">
        <v>2022</v>
      </c>
      <c r="E460" s="1" t="s">
        <v>166</v>
      </c>
      <c r="H460" s="43">
        <v>2450548.58</v>
      </c>
      <c r="I460" s="43"/>
    </row>
    <row r="461" spans="1:9" x14ac:dyDescent="0.35">
      <c r="A461" s="1" t="s">
        <v>32</v>
      </c>
      <c r="B461" s="1" t="s">
        <v>33</v>
      </c>
      <c r="C461" s="1">
        <v>2019</v>
      </c>
      <c r="D461" s="1">
        <v>2023</v>
      </c>
      <c r="E461" s="1" t="s">
        <v>166</v>
      </c>
      <c r="H461" s="43">
        <v>2448332.2799999998</v>
      </c>
      <c r="I461" s="43"/>
    </row>
    <row r="462" spans="1:9" x14ac:dyDescent="0.35">
      <c r="A462" s="1" t="s">
        <v>32</v>
      </c>
      <c r="B462" s="1" t="s">
        <v>33</v>
      </c>
      <c r="C462" s="1">
        <v>2019</v>
      </c>
      <c r="D462" s="1">
        <v>2024</v>
      </c>
      <c r="E462" s="1" t="s">
        <v>166</v>
      </c>
      <c r="H462" s="43">
        <v>2451651.38</v>
      </c>
      <c r="I462" s="43"/>
    </row>
    <row r="463" spans="1:9" x14ac:dyDescent="0.35">
      <c r="A463" s="1" t="s">
        <v>32</v>
      </c>
      <c r="B463" s="1" t="s">
        <v>33</v>
      </c>
      <c r="C463" s="1">
        <v>2019</v>
      </c>
      <c r="D463" s="1">
        <v>2025</v>
      </c>
      <c r="E463" s="1" t="s">
        <v>166</v>
      </c>
      <c r="H463" s="43">
        <v>2522812.48</v>
      </c>
      <c r="I463" s="43"/>
    </row>
    <row r="464" spans="1:9" x14ac:dyDescent="0.35">
      <c r="A464" s="1" t="s">
        <v>32</v>
      </c>
      <c r="B464" s="1" t="s">
        <v>33</v>
      </c>
      <c r="C464" s="1">
        <v>2019</v>
      </c>
      <c r="D464" s="1">
        <v>2026</v>
      </c>
      <c r="E464" s="1" t="s">
        <v>166</v>
      </c>
      <c r="H464" s="43">
        <v>2531135.1399999997</v>
      </c>
      <c r="I464" s="43"/>
    </row>
    <row r="465" spans="1:9" x14ac:dyDescent="0.35">
      <c r="A465" s="1" t="s">
        <v>32</v>
      </c>
      <c r="B465" s="1" t="s">
        <v>33</v>
      </c>
      <c r="C465" s="1">
        <v>2019</v>
      </c>
      <c r="D465" s="1">
        <v>2027</v>
      </c>
      <c r="E465" s="1" t="s">
        <v>166</v>
      </c>
      <c r="H465" s="43">
        <v>2528778.4000000004</v>
      </c>
      <c r="I465" s="43"/>
    </row>
    <row r="466" spans="1:9" x14ac:dyDescent="0.35">
      <c r="A466" s="1" t="s">
        <v>32</v>
      </c>
      <c r="B466" s="1" t="s">
        <v>33</v>
      </c>
      <c r="C466" s="1">
        <v>2019</v>
      </c>
      <c r="D466" s="1">
        <v>2028</v>
      </c>
      <c r="E466" s="1" t="s">
        <v>166</v>
      </c>
      <c r="H466" s="43">
        <v>2532988.4000000004</v>
      </c>
      <c r="I466" s="43"/>
    </row>
    <row r="467" spans="1:9" x14ac:dyDescent="0.35">
      <c r="A467" s="1" t="s">
        <v>32</v>
      </c>
      <c r="B467" s="1" t="s">
        <v>33</v>
      </c>
      <c r="C467" s="1">
        <v>2019</v>
      </c>
      <c r="D467" s="1">
        <v>2029</v>
      </c>
      <c r="E467" s="1" t="s">
        <v>166</v>
      </c>
      <c r="H467" s="43">
        <v>1892014.6400000001</v>
      </c>
      <c r="I467" s="43"/>
    </row>
    <row r="468" spans="1:9" x14ac:dyDescent="0.35">
      <c r="A468" s="1" t="s">
        <v>32</v>
      </c>
      <c r="B468" s="1" t="s">
        <v>33</v>
      </c>
      <c r="C468" s="1">
        <v>2019</v>
      </c>
      <c r="D468" s="1">
        <v>2030</v>
      </c>
      <c r="E468" s="1" t="s">
        <v>166</v>
      </c>
      <c r="H468" s="43">
        <v>1380865.6400000001</v>
      </c>
      <c r="I468" s="43"/>
    </row>
    <row r="469" spans="1:9" x14ac:dyDescent="0.35">
      <c r="A469" s="1" t="s">
        <v>32</v>
      </c>
      <c r="B469" s="1" t="s">
        <v>33</v>
      </c>
      <c r="C469" s="1">
        <v>2019</v>
      </c>
      <c r="D469" s="1">
        <v>2031</v>
      </c>
      <c r="E469" s="1" t="s">
        <v>166</v>
      </c>
      <c r="H469" s="43">
        <v>1384205.6400000001</v>
      </c>
      <c r="I469" s="43"/>
    </row>
    <row r="470" spans="1:9" x14ac:dyDescent="0.35">
      <c r="A470" s="1" t="s">
        <v>32</v>
      </c>
      <c r="B470" s="1" t="s">
        <v>33</v>
      </c>
      <c r="C470" s="1">
        <v>2019</v>
      </c>
      <c r="D470" s="1">
        <v>2032</v>
      </c>
      <c r="E470" s="1" t="s">
        <v>166</v>
      </c>
      <c r="H470" s="43">
        <v>1381843.1400000001</v>
      </c>
      <c r="I470" s="43"/>
    </row>
    <row r="471" spans="1:9" x14ac:dyDescent="0.35">
      <c r="A471" s="1" t="s">
        <v>32</v>
      </c>
      <c r="B471" s="1" t="s">
        <v>33</v>
      </c>
      <c r="C471" s="1">
        <v>2019</v>
      </c>
      <c r="D471" s="1">
        <v>2033</v>
      </c>
      <c r="E471" s="1" t="s">
        <v>166</v>
      </c>
      <c r="H471" s="43">
        <v>1388930.6400000001</v>
      </c>
      <c r="I471" s="43"/>
    </row>
    <row r="472" spans="1:9" x14ac:dyDescent="0.35">
      <c r="A472" s="1" t="s">
        <v>32</v>
      </c>
      <c r="B472" s="1" t="s">
        <v>33</v>
      </c>
      <c r="C472" s="1">
        <v>2019</v>
      </c>
      <c r="D472" s="1">
        <v>2034</v>
      </c>
      <c r="E472" s="1" t="s">
        <v>166</v>
      </c>
      <c r="H472" s="43">
        <v>1046965</v>
      </c>
      <c r="I472" s="43"/>
    </row>
    <row r="473" spans="1:9" x14ac:dyDescent="0.35">
      <c r="A473" s="1" t="s">
        <v>32</v>
      </c>
      <c r="B473" s="1" t="s">
        <v>33</v>
      </c>
      <c r="C473" s="1">
        <v>2019</v>
      </c>
      <c r="D473" s="1">
        <v>2035</v>
      </c>
      <c r="E473" s="1" t="s">
        <v>166</v>
      </c>
      <c r="H473" s="43">
        <v>1055675</v>
      </c>
      <c r="I473" s="43"/>
    </row>
    <row r="474" spans="1:9" x14ac:dyDescent="0.35">
      <c r="A474" s="1" t="s">
        <v>32</v>
      </c>
      <c r="B474" s="1" t="s">
        <v>33</v>
      </c>
      <c r="C474" s="1">
        <v>2019</v>
      </c>
      <c r="D474" s="1">
        <v>2036</v>
      </c>
      <c r="E474" s="1" t="s">
        <v>166</v>
      </c>
      <c r="H474" s="43">
        <v>1048332.5</v>
      </c>
      <c r="I474" s="43"/>
    </row>
    <row r="475" spans="1:9" x14ac:dyDescent="0.35">
      <c r="A475" s="1" t="s">
        <v>32</v>
      </c>
      <c r="B475" s="1" t="s">
        <v>33</v>
      </c>
      <c r="C475" s="1">
        <v>2019</v>
      </c>
      <c r="D475" s="1">
        <v>2037</v>
      </c>
      <c r="E475" s="1" t="s">
        <v>166</v>
      </c>
      <c r="H475" s="43">
        <v>1050390</v>
      </c>
      <c r="I475" s="43"/>
    </row>
    <row r="476" spans="1:9" x14ac:dyDescent="0.35">
      <c r="A476" s="1" t="s">
        <v>32</v>
      </c>
      <c r="B476" s="1" t="s">
        <v>33</v>
      </c>
      <c r="C476" s="1">
        <v>2019</v>
      </c>
      <c r="D476" s="1">
        <v>2038</v>
      </c>
      <c r="E476" s="1" t="s">
        <v>166</v>
      </c>
      <c r="H476" s="43">
        <v>1046320</v>
      </c>
      <c r="I476" s="43"/>
    </row>
    <row r="477" spans="1:9" x14ac:dyDescent="0.35">
      <c r="A477" s="1" t="s">
        <v>32</v>
      </c>
      <c r="B477" s="1" t="s">
        <v>33</v>
      </c>
      <c r="C477" s="1">
        <v>2019</v>
      </c>
      <c r="D477" s="1">
        <v>2039</v>
      </c>
      <c r="E477" s="1" t="s">
        <v>166</v>
      </c>
      <c r="H477" s="43">
        <v>126500</v>
      </c>
      <c r="I477" s="43"/>
    </row>
    <row r="478" spans="1:9" x14ac:dyDescent="0.35">
      <c r="A478" s="1" t="s">
        <v>32</v>
      </c>
      <c r="B478" s="1" t="s">
        <v>33</v>
      </c>
      <c r="C478" s="1">
        <v>2019</v>
      </c>
      <c r="D478" s="1">
        <v>2040</v>
      </c>
      <c r="E478" s="1" t="s">
        <v>166</v>
      </c>
      <c r="H478" s="43">
        <v>123365</v>
      </c>
      <c r="I478" s="43"/>
    </row>
    <row r="479" spans="1:9" x14ac:dyDescent="0.35">
      <c r="A479" s="1" t="s">
        <v>32</v>
      </c>
      <c r="B479" s="1" t="s">
        <v>33</v>
      </c>
      <c r="C479" s="1">
        <v>2019</v>
      </c>
      <c r="D479" s="1">
        <v>2041</v>
      </c>
      <c r="E479" s="1" t="s">
        <v>166</v>
      </c>
      <c r="H479" s="43">
        <v>125230</v>
      </c>
      <c r="I479" s="43"/>
    </row>
    <row r="480" spans="1:9" x14ac:dyDescent="0.35">
      <c r="A480" s="1" t="s">
        <v>32</v>
      </c>
      <c r="B480" s="1" t="s">
        <v>33</v>
      </c>
      <c r="C480" s="1">
        <v>2019</v>
      </c>
      <c r="D480" s="1">
        <v>2042</v>
      </c>
      <c r="E480" s="1" t="s">
        <v>166</v>
      </c>
      <c r="H480" s="43">
        <v>126930</v>
      </c>
      <c r="I480" s="43"/>
    </row>
    <row r="481" spans="1:9" x14ac:dyDescent="0.35">
      <c r="A481" s="1" t="s">
        <v>32</v>
      </c>
      <c r="B481" s="1" t="s">
        <v>33</v>
      </c>
      <c r="C481" s="1">
        <v>2019</v>
      </c>
      <c r="D481" s="1">
        <v>2043</v>
      </c>
      <c r="E481" s="1" t="s">
        <v>166</v>
      </c>
      <c r="H481" s="43">
        <v>123360</v>
      </c>
      <c r="I481" s="43"/>
    </row>
    <row r="482" spans="1:9" x14ac:dyDescent="0.35">
      <c r="A482" s="1" t="s">
        <v>32</v>
      </c>
      <c r="B482" s="1" t="s">
        <v>33</v>
      </c>
      <c r="C482" s="1">
        <v>2019</v>
      </c>
      <c r="D482" s="1">
        <v>2044</v>
      </c>
      <c r="E482" s="1" t="s">
        <v>166</v>
      </c>
      <c r="H482" s="43">
        <v>124790</v>
      </c>
      <c r="I482" s="43"/>
    </row>
    <row r="483" spans="1:9" x14ac:dyDescent="0.35">
      <c r="A483" s="1" t="s">
        <v>32</v>
      </c>
      <c r="B483" s="1" t="s">
        <v>33</v>
      </c>
      <c r="C483" s="1">
        <v>2019</v>
      </c>
      <c r="D483" s="1">
        <v>2045</v>
      </c>
      <c r="E483" s="1" t="s">
        <v>166</v>
      </c>
      <c r="H483" s="43">
        <v>126050</v>
      </c>
      <c r="I483" s="43"/>
    </row>
    <row r="484" spans="1:9" x14ac:dyDescent="0.35">
      <c r="A484" s="1" t="s">
        <v>32</v>
      </c>
      <c r="B484" s="1" t="s">
        <v>33</v>
      </c>
      <c r="C484" s="1">
        <v>2019</v>
      </c>
      <c r="D484" s="1">
        <v>2046</v>
      </c>
      <c r="E484" s="1" t="s">
        <v>166</v>
      </c>
      <c r="H484" s="43">
        <v>127140</v>
      </c>
      <c r="I484" s="43"/>
    </row>
    <row r="485" spans="1:9" x14ac:dyDescent="0.35">
      <c r="A485" s="1" t="s">
        <v>32</v>
      </c>
      <c r="B485" s="1" t="s">
        <v>33</v>
      </c>
      <c r="C485" s="1">
        <v>2019</v>
      </c>
      <c r="D485" s="1">
        <v>2047</v>
      </c>
      <c r="E485" s="1" t="s">
        <v>166</v>
      </c>
      <c r="H485" s="43">
        <v>93060</v>
      </c>
      <c r="I485" s="43"/>
    </row>
    <row r="486" spans="1:9" x14ac:dyDescent="0.35">
      <c r="A486" s="1" t="s">
        <v>32</v>
      </c>
      <c r="B486" s="1" t="s">
        <v>33</v>
      </c>
      <c r="C486" s="1">
        <v>2019</v>
      </c>
      <c r="D486" s="1">
        <v>2048</v>
      </c>
      <c r="E486" s="1" t="s">
        <v>166</v>
      </c>
      <c r="H486" s="43">
        <v>0</v>
      </c>
      <c r="I486" s="4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49"/>
  <sheetViews>
    <sheetView workbookViewId="0">
      <selection sqref="A1:F1"/>
    </sheetView>
  </sheetViews>
  <sheetFormatPr defaultColWidth="8.81640625" defaultRowHeight="14.5" x14ac:dyDescent="0.35"/>
  <cols>
    <col min="1" max="1" width="10.1796875" style="1" bestFit="1" customWidth="1"/>
    <col min="2" max="2" width="15.7265625" style="1" customWidth="1"/>
    <col min="3" max="3" width="7" style="1" bestFit="1" customWidth="1"/>
    <col min="4" max="4" width="17.26953125" style="17" customWidth="1"/>
    <col min="5" max="5" width="16.26953125" style="1" bestFit="1" customWidth="1"/>
    <col min="6" max="16384" width="8.81640625" style="1"/>
  </cols>
  <sheetData>
    <row r="1" spans="1:6" x14ac:dyDescent="0.35">
      <c r="A1" s="5" t="s">
        <v>1</v>
      </c>
      <c r="B1" s="5" t="s">
        <v>177</v>
      </c>
      <c r="C1" s="5" t="s">
        <v>15</v>
      </c>
      <c r="D1" s="16" t="s">
        <v>178</v>
      </c>
      <c r="E1" s="6" t="s">
        <v>179</v>
      </c>
      <c r="F1" s="3" t="s">
        <v>180</v>
      </c>
    </row>
    <row r="2" spans="1:6" x14ac:dyDescent="0.35">
      <c r="A2" s="1" t="s">
        <v>32</v>
      </c>
      <c r="B2" s="1" t="s">
        <v>33</v>
      </c>
      <c r="C2" s="1">
        <v>1992</v>
      </c>
      <c r="D2" s="17">
        <v>5480000</v>
      </c>
      <c r="E2" s="1" t="s">
        <v>181</v>
      </c>
      <c r="F2" s="1" t="s">
        <v>182</v>
      </c>
    </row>
    <row r="3" spans="1:6" x14ac:dyDescent="0.35">
      <c r="A3" s="1" t="s">
        <v>32</v>
      </c>
      <c r="B3" s="1" t="s">
        <v>33</v>
      </c>
      <c r="C3" s="1">
        <v>1992</v>
      </c>
      <c r="D3" s="17">
        <v>8760000</v>
      </c>
      <c r="E3" s="1" t="s">
        <v>183</v>
      </c>
      <c r="F3" s="1" t="s">
        <v>182</v>
      </c>
    </row>
    <row r="4" spans="1:6" x14ac:dyDescent="0.35">
      <c r="A4" s="1" t="s">
        <v>32</v>
      </c>
      <c r="B4" s="1" t="s">
        <v>33</v>
      </c>
      <c r="C4" s="1">
        <v>1992</v>
      </c>
      <c r="D4" s="17">
        <v>2512480</v>
      </c>
      <c r="E4" s="1" t="s">
        <v>184</v>
      </c>
      <c r="F4" s="1" t="s">
        <v>182</v>
      </c>
    </row>
    <row r="5" spans="1:6" x14ac:dyDescent="0.35">
      <c r="A5" s="1" t="s">
        <v>32</v>
      </c>
      <c r="B5" s="1" t="s">
        <v>33</v>
      </c>
      <c r="C5" s="1">
        <v>1992</v>
      </c>
      <c r="D5" s="17">
        <v>1776437</v>
      </c>
      <c r="E5" s="1" t="s">
        <v>185</v>
      </c>
      <c r="F5" s="1" t="s">
        <v>186</v>
      </c>
    </row>
    <row r="6" spans="1:6" x14ac:dyDescent="0.35">
      <c r="A6" s="1" t="s">
        <v>32</v>
      </c>
      <c r="B6" s="1" t="s">
        <v>33</v>
      </c>
      <c r="C6" s="1">
        <v>1992</v>
      </c>
      <c r="D6" s="17">
        <v>699340</v>
      </c>
      <c r="E6" s="1" t="s">
        <v>187</v>
      </c>
      <c r="F6" s="1" t="s">
        <v>182</v>
      </c>
    </row>
    <row r="7" spans="1:6" x14ac:dyDescent="0.35">
      <c r="A7" s="1" t="s">
        <v>32</v>
      </c>
      <c r="B7" s="1" t="s">
        <v>33</v>
      </c>
      <c r="C7" s="1">
        <v>1998</v>
      </c>
      <c r="D7" s="17">
        <v>13070000</v>
      </c>
      <c r="E7" s="1" t="s">
        <v>188</v>
      </c>
    </row>
    <row r="8" spans="1:6" x14ac:dyDescent="0.35">
      <c r="A8" s="1" t="s">
        <v>32</v>
      </c>
      <c r="B8" s="1" t="s">
        <v>33</v>
      </c>
      <c r="C8" s="1">
        <v>1998</v>
      </c>
      <c r="D8" s="17">
        <v>698721</v>
      </c>
      <c r="E8" s="1" t="s">
        <v>189</v>
      </c>
    </row>
    <row r="9" spans="1:6" x14ac:dyDescent="0.35">
      <c r="A9" s="1" t="s">
        <v>32</v>
      </c>
      <c r="B9" s="1" t="s">
        <v>33</v>
      </c>
      <c r="C9" s="1">
        <v>1998</v>
      </c>
      <c r="D9" s="17">
        <v>1776437</v>
      </c>
      <c r="E9" s="1" t="s">
        <v>185</v>
      </c>
      <c r="F9" s="1" t="s">
        <v>186</v>
      </c>
    </row>
    <row r="10" spans="1:6" x14ac:dyDescent="0.35">
      <c r="A10" s="1" t="s">
        <v>32</v>
      </c>
      <c r="B10" s="1" t="s">
        <v>33</v>
      </c>
      <c r="C10" s="1">
        <v>1998</v>
      </c>
      <c r="D10" s="17">
        <v>225831</v>
      </c>
      <c r="E10" s="1" t="s">
        <v>187</v>
      </c>
    </row>
    <row r="11" spans="1:6" x14ac:dyDescent="0.35">
      <c r="A11" s="1" t="s">
        <v>32</v>
      </c>
      <c r="B11" s="1" t="s">
        <v>33</v>
      </c>
      <c r="C11" s="1">
        <v>1998</v>
      </c>
      <c r="D11" s="17">
        <v>57499</v>
      </c>
      <c r="E11" s="1" t="s">
        <v>190</v>
      </c>
      <c r="F11" s="1" t="s">
        <v>186</v>
      </c>
    </row>
    <row r="12" spans="1:6" x14ac:dyDescent="0.35">
      <c r="A12" s="1" t="s">
        <v>32</v>
      </c>
      <c r="B12" s="1" t="s">
        <v>33</v>
      </c>
      <c r="C12" s="1">
        <v>2002</v>
      </c>
      <c r="D12" s="17">
        <v>5653562</v>
      </c>
      <c r="E12" s="1" t="s">
        <v>189</v>
      </c>
    </row>
    <row r="13" spans="1:6" x14ac:dyDescent="0.35">
      <c r="A13" s="1" t="s">
        <v>32</v>
      </c>
      <c r="B13" s="1" t="s">
        <v>33</v>
      </c>
      <c r="C13" s="1">
        <v>2002</v>
      </c>
      <c r="D13" s="17">
        <v>2148000</v>
      </c>
      <c r="E13" s="1" t="s">
        <v>185</v>
      </c>
      <c r="F13" s="1" t="s">
        <v>186</v>
      </c>
    </row>
    <row r="14" spans="1:6" x14ac:dyDescent="0.35">
      <c r="A14" s="1" t="s">
        <v>32</v>
      </c>
      <c r="B14" s="1" t="s">
        <v>33</v>
      </c>
      <c r="C14" s="1">
        <v>2002</v>
      </c>
      <c r="D14" s="17">
        <v>684551</v>
      </c>
      <c r="E14" s="1" t="s">
        <v>191</v>
      </c>
    </row>
    <row r="15" spans="1:6" x14ac:dyDescent="0.35">
      <c r="A15" s="1" t="s">
        <v>32</v>
      </c>
      <c r="B15" s="1" t="s">
        <v>33</v>
      </c>
      <c r="C15" s="1">
        <v>2002</v>
      </c>
      <c r="D15" s="17">
        <v>153429</v>
      </c>
      <c r="E15" s="1" t="s">
        <v>187</v>
      </c>
    </row>
    <row r="16" spans="1:6" x14ac:dyDescent="0.35">
      <c r="A16" s="1" t="s">
        <v>32</v>
      </c>
      <c r="B16" s="1" t="s">
        <v>33</v>
      </c>
      <c r="C16" s="1">
        <v>2002</v>
      </c>
      <c r="D16" s="17">
        <v>31199</v>
      </c>
      <c r="E16" s="1" t="s">
        <v>190</v>
      </c>
      <c r="F16" s="1" t="s">
        <v>186</v>
      </c>
    </row>
    <row r="17" spans="1:6" x14ac:dyDescent="0.35">
      <c r="A17" s="1" t="s">
        <v>32</v>
      </c>
      <c r="B17" s="1" t="s">
        <v>33</v>
      </c>
      <c r="C17" s="1">
        <v>2005</v>
      </c>
      <c r="D17" s="17">
        <v>7379400</v>
      </c>
      <c r="E17" s="1" t="s">
        <v>192</v>
      </c>
    </row>
    <row r="18" spans="1:6" x14ac:dyDescent="0.35">
      <c r="A18" s="1" t="s">
        <v>32</v>
      </c>
      <c r="B18" s="1" t="s">
        <v>33</v>
      </c>
      <c r="C18" s="1">
        <v>2005</v>
      </c>
      <c r="D18" s="17">
        <v>165229</v>
      </c>
      <c r="E18" s="1" t="s">
        <v>187</v>
      </c>
    </row>
    <row r="19" spans="1:6" x14ac:dyDescent="0.35">
      <c r="A19" s="1" t="s">
        <v>32</v>
      </c>
      <c r="B19" s="1" t="s">
        <v>33</v>
      </c>
      <c r="C19" s="1">
        <v>2005</v>
      </c>
      <c r="D19" s="17">
        <v>6984</v>
      </c>
      <c r="E19" s="1" t="s">
        <v>190</v>
      </c>
    </row>
    <row r="20" spans="1:6" x14ac:dyDescent="0.35">
      <c r="A20" s="1" t="s">
        <v>32</v>
      </c>
      <c r="B20" s="1" t="s">
        <v>33</v>
      </c>
      <c r="C20" s="1">
        <v>2005</v>
      </c>
      <c r="D20" s="17">
        <v>175466</v>
      </c>
      <c r="E20" s="1" t="s">
        <v>193</v>
      </c>
    </row>
    <row r="21" spans="1:6" x14ac:dyDescent="0.35">
      <c r="A21" s="1" t="s">
        <v>32</v>
      </c>
      <c r="B21" s="1" t="s">
        <v>33</v>
      </c>
      <c r="C21" s="1">
        <v>2008</v>
      </c>
      <c r="D21" s="17">
        <f>2697055+373121</f>
        <v>3070176</v>
      </c>
      <c r="E21" s="1" t="s">
        <v>194</v>
      </c>
    </row>
    <row r="22" spans="1:6" x14ac:dyDescent="0.35">
      <c r="A22" s="1" t="s">
        <v>32</v>
      </c>
      <c r="B22" s="1" t="s">
        <v>33</v>
      </c>
      <c r="C22" s="1">
        <v>2008</v>
      </c>
      <c r="D22" s="17">
        <v>390076</v>
      </c>
      <c r="E22" s="1" t="s">
        <v>195</v>
      </c>
      <c r="F22" s="1" t="s">
        <v>186</v>
      </c>
    </row>
    <row r="23" spans="1:6" x14ac:dyDescent="0.35">
      <c r="A23" s="1" t="s">
        <v>32</v>
      </c>
      <c r="B23" s="1" t="s">
        <v>33</v>
      </c>
      <c r="C23" s="1">
        <v>2008</v>
      </c>
      <c r="D23" s="17">
        <v>15600</v>
      </c>
      <c r="E23" s="1" t="s">
        <v>196</v>
      </c>
    </row>
    <row r="24" spans="1:6" x14ac:dyDescent="0.35">
      <c r="A24" s="1" t="s">
        <v>32</v>
      </c>
      <c r="B24" s="1" t="s">
        <v>33</v>
      </c>
      <c r="C24" s="1">
        <v>2008</v>
      </c>
      <c r="D24" s="17">
        <v>7814400</v>
      </c>
      <c r="E24" s="1" t="s">
        <v>197</v>
      </c>
    </row>
    <row r="25" spans="1:6" x14ac:dyDescent="0.35">
      <c r="A25" s="1" t="s">
        <v>32</v>
      </c>
      <c r="B25" s="1" t="s">
        <v>33</v>
      </c>
      <c r="C25" s="1">
        <v>2008</v>
      </c>
      <c r="D25" s="17">
        <v>5390076</v>
      </c>
      <c r="E25" s="1" t="s">
        <v>193</v>
      </c>
    </row>
    <row r="26" spans="1:6" x14ac:dyDescent="0.35">
      <c r="A26" s="1" t="s">
        <v>32</v>
      </c>
      <c r="B26" s="1" t="s">
        <v>33</v>
      </c>
      <c r="C26" s="1">
        <v>2008</v>
      </c>
      <c r="D26" s="17">
        <v>1400000</v>
      </c>
      <c r="E26" s="1" t="s">
        <v>198</v>
      </c>
    </row>
    <row r="27" spans="1:6" x14ac:dyDescent="0.35">
      <c r="A27" s="1" t="s">
        <v>32</v>
      </c>
      <c r="B27" s="1" t="s">
        <v>33</v>
      </c>
      <c r="C27" s="1">
        <v>2008</v>
      </c>
      <c r="D27" s="17">
        <v>5052985</v>
      </c>
      <c r="E27" s="1" t="s">
        <v>199</v>
      </c>
    </row>
    <row r="28" spans="1:6" x14ac:dyDescent="0.35">
      <c r="A28" s="1" t="s">
        <v>32</v>
      </c>
      <c r="B28" s="1" t="s">
        <v>33</v>
      </c>
      <c r="C28" s="1">
        <v>2008</v>
      </c>
      <c r="D28" s="17">
        <v>731296</v>
      </c>
      <c r="E28" s="1" t="s">
        <v>187</v>
      </c>
    </row>
    <row r="29" spans="1:6" x14ac:dyDescent="0.35">
      <c r="A29" s="1" t="s">
        <v>32</v>
      </c>
      <c r="B29" s="1" t="s">
        <v>33</v>
      </c>
      <c r="C29" s="1">
        <v>2008</v>
      </c>
      <c r="D29" s="17">
        <v>1684342</v>
      </c>
      <c r="E29" s="1" t="s">
        <v>200</v>
      </c>
      <c r="F29" s="1" t="s">
        <v>186</v>
      </c>
    </row>
    <row r="30" spans="1:6" x14ac:dyDescent="0.35">
      <c r="A30" s="1" t="s">
        <v>32</v>
      </c>
      <c r="B30" s="1" t="s">
        <v>33</v>
      </c>
      <c r="C30" s="1">
        <v>2008</v>
      </c>
      <c r="D30" s="17">
        <v>39605</v>
      </c>
      <c r="E30" s="1" t="s">
        <v>190</v>
      </c>
      <c r="F30" s="1" t="s">
        <v>201</v>
      </c>
    </row>
    <row r="31" spans="1:6" x14ac:dyDescent="0.35">
      <c r="A31" s="1" t="s">
        <v>32</v>
      </c>
      <c r="B31" s="1" t="s">
        <v>33</v>
      </c>
      <c r="C31" s="1">
        <v>2008</v>
      </c>
      <c r="D31" s="17">
        <v>8796</v>
      </c>
      <c r="E31" s="1" t="s">
        <v>202</v>
      </c>
    </row>
    <row r="32" spans="1:6" x14ac:dyDescent="0.35">
      <c r="A32" s="1" t="s">
        <v>32</v>
      </c>
      <c r="B32" s="1" t="s">
        <v>33</v>
      </c>
      <c r="C32" s="1">
        <v>2012</v>
      </c>
      <c r="D32" s="17">
        <v>14133453</v>
      </c>
      <c r="E32" s="1" t="s">
        <v>203</v>
      </c>
    </row>
    <row r="33" spans="1:5" x14ac:dyDescent="0.35">
      <c r="A33" s="1" t="s">
        <v>32</v>
      </c>
      <c r="B33" s="1" t="s">
        <v>33</v>
      </c>
      <c r="C33" s="1">
        <v>2012</v>
      </c>
      <c r="D33" s="17">
        <v>1843019</v>
      </c>
      <c r="E33" s="1" t="s">
        <v>202</v>
      </c>
    </row>
    <row r="34" spans="1:5" x14ac:dyDescent="0.35">
      <c r="A34" s="1" t="s">
        <v>32</v>
      </c>
      <c r="B34" s="1" t="s">
        <v>33</v>
      </c>
      <c r="C34" s="1">
        <v>2012</v>
      </c>
      <c r="D34" s="17">
        <v>315900</v>
      </c>
      <c r="E34" s="1" t="s">
        <v>187</v>
      </c>
    </row>
    <row r="35" spans="1:5" x14ac:dyDescent="0.35">
      <c r="A35" s="1" t="s">
        <v>32</v>
      </c>
      <c r="B35" s="1" t="s">
        <v>33</v>
      </c>
      <c r="C35" s="1">
        <v>2012</v>
      </c>
      <c r="D35" s="17">
        <v>3292265</v>
      </c>
      <c r="E35" s="1" t="s">
        <v>193</v>
      </c>
    </row>
    <row r="36" spans="1:5" x14ac:dyDescent="0.35">
      <c r="A36" s="1" t="s">
        <v>32</v>
      </c>
      <c r="B36" s="1" t="s">
        <v>33</v>
      </c>
      <c r="C36" s="1">
        <v>2013</v>
      </c>
      <c r="D36" s="17">
        <v>6956394</v>
      </c>
      <c r="E36" s="1" t="s">
        <v>204</v>
      </c>
    </row>
    <row r="37" spans="1:5" x14ac:dyDescent="0.35">
      <c r="A37" s="1" t="s">
        <v>32</v>
      </c>
      <c r="B37" s="1" t="s">
        <v>33</v>
      </c>
      <c r="C37" s="1">
        <v>2013</v>
      </c>
      <c r="D37" s="17">
        <v>197557</v>
      </c>
      <c r="E37" s="1" t="s">
        <v>187</v>
      </c>
    </row>
    <row r="38" spans="1:5" x14ac:dyDescent="0.35">
      <c r="A38" s="1" t="s">
        <v>32</v>
      </c>
      <c r="B38" s="1" t="s">
        <v>33</v>
      </c>
      <c r="C38" s="1">
        <v>2013</v>
      </c>
      <c r="D38" s="17">
        <v>279513</v>
      </c>
      <c r="E38" s="1" t="s">
        <v>193</v>
      </c>
    </row>
    <row r="39" spans="1:5" x14ac:dyDescent="0.35">
      <c r="A39" s="1" t="s">
        <v>32</v>
      </c>
      <c r="B39" s="1" t="s">
        <v>33</v>
      </c>
      <c r="C39" s="1">
        <v>2017</v>
      </c>
      <c r="D39" s="17">
        <v>8797468</v>
      </c>
      <c r="E39" s="1" t="s">
        <v>205</v>
      </c>
    </row>
    <row r="40" spans="1:5" x14ac:dyDescent="0.35">
      <c r="A40" s="1" t="s">
        <v>32</v>
      </c>
      <c r="B40" s="1" t="s">
        <v>33</v>
      </c>
      <c r="C40" s="1">
        <v>2017</v>
      </c>
      <c r="D40" s="17">
        <v>2140218</v>
      </c>
      <c r="E40" s="1" t="s">
        <v>206</v>
      </c>
    </row>
    <row r="41" spans="1:5" x14ac:dyDescent="0.35">
      <c r="A41" s="1" t="s">
        <v>32</v>
      </c>
      <c r="B41" s="1" t="s">
        <v>33</v>
      </c>
      <c r="C41" s="1">
        <v>2017</v>
      </c>
      <c r="D41" s="17">
        <v>5541339</v>
      </c>
      <c r="E41" s="1" t="s">
        <v>207</v>
      </c>
    </row>
    <row r="42" spans="1:5" x14ac:dyDescent="0.35">
      <c r="A42" s="1" t="s">
        <v>32</v>
      </c>
      <c r="B42" s="1" t="s">
        <v>33</v>
      </c>
      <c r="C42" s="1">
        <v>2017</v>
      </c>
      <c r="D42" s="17">
        <v>1362514</v>
      </c>
      <c r="E42" s="1" t="s">
        <v>208</v>
      </c>
    </row>
    <row r="43" spans="1:5" x14ac:dyDescent="0.35">
      <c r="A43" s="1" t="s">
        <v>32</v>
      </c>
      <c r="B43" s="1" t="s">
        <v>33</v>
      </c>
      <c r="C43" s="1">
        <v>2017</v>
      </c>
      <c r="D43" s="17">
        <v>240000</v>
      </c>
      <c r="E43" s="1" t="s">
        <v>209</v>
      </c>
    </row>
    <row r="44" spans="1:5" x14ac:dyDescent="0.35">
      <c r="A44" s="1" t="s">
        <v>32</v>
      </c>
      <c r="B44" s="1" t="s">
        <v>33</v>
      </c>
      <c r="C44" s="1">
        <v>2017</v>
      </c>
      <c r="D44" s="17">
        <v>301448</v>
      </c>
      <c r="E44" s="1" t="s">
        <v>187</v>
      </c>
    </row>
    <row r="45" spans="1:5" x14ac:dyDescent="0.35">
      <c r="A45" s="1" t="s">
        <v>32</v>
      </c>
      <c r="B45" s="1" t="s">
        <v>33</v>
      </c>
      <c r="C45" s="1">
        <v>2017</v>
      </c>
      <c r="D45" s="17">
        <v>3058</v>
      </c>
      <c r="E45" s="1" t="s">
        <v>202</v>
      </c>
    </row>
    <row r="46" spans="1:5" x14ac:dyDescent="0.35">
      <c r="A46" s="1" t="s">
        <v>32</v>
      </c>
      <c r="B46" s="1" t="s">
        <v>33</v>
      </c>
      <c r="C46" s="1">
        <v>2019</v>
      </c>
      <c r="D46" s="17">
        <v>7400740</v>
      </c>
      <c r="E46" s="1" t="s">
        <v>210</v>
      </c>
    </row>
    <row r="47" spans="1:5" x14ac:dyDescent="0.35">
      <c r="A47" s="1" t="s">
        <v>32</v>
      </c>
      <c r="B47" s="1" t="s">
        <v>33</v>
      </c>
      <c r="C47" s="1">
        <v>2019</v>
      </c>
      <c r="D47" s="17">
        <v>1304990</v>
      </c>
      <c r="E47" s="1" t="s">
        <v>208</v>
      </c>
    </row>
    <row r="48" spans="1:5" x14ac:dyDescent="0.35">
      <c r="A48" s="1" t="s">
        <v>32</v>
      </c>
      <c r="B48" s="1" t="s">
        <v>33</v>
      </c>
      <c r="C48" s="1">
        <v>2019</v>
      </c>
      <c r="D48" s="17">
        <v>178105</v>
      </c>
      <c r="E48" s="1" t="s">
        <v>187</v>
      </c>
    </row>
    <row r="49" spans="1:5" x14ac:dyDescent="0.35">
      <c r="A49" s="1" t="s">
        <v>32</v>
      </c>
      <c r="B49" s="1" t="s">
        <v>33</v>
      </c>
      <c r="C49" s="1">
        <v>2019</v>
      </c>
      <c r="D49" s="17">
        <v>4639</v>
      </c>
      <c r="E49" s="1" t="s">
        <v>202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00"/>
  <sheetViews>
    <sheetView workbookViewId="0">
      <selection activeCell="G1" sqref="G1"/>
    </sheetView>
  </sheetViews>
  <sheetFormatPr defaultColWidth="8.81640625" defaultRowHeight="14.5" x14ac:dyDescent="0.35"/>
  <cols>
    <col min="1" max="1" width="10.1796875" style="1" bestFit="1" customWidth="1"/>
    <col min="2" max="2" width="15.7265625" style="1" customWidth="1"/>
    <col min="3" max="3" width="7.54296875" style="7" customWidth="1"/>
    <col min="4" max="4" width="16.26953125" style="1" bestFit="1" customWidth="1"/>
    <col min="5" max="5" width="13.453125" style="1" customWidth="1"/>
    <col min="6" max="16384" width="8.81640625" style="1"/>
  </cols>
  <sheetData>
    <row r="1" spans="1:8" x14ac:dyDescent="0.35">
      <c r="A1" s="5" t="s">
        <v>1</v>
      </c>
      <c r="B1" s="45" t="s">
        <v>14</v>
      </c>
      <c r="C1" s="45" t="s">
        <v>15</v>
      </c>
      <c r="D1" s="45" t="s">
        <v>211</v>
      </c>
      <c r="E1" s="45" t="s">
        <v>212</v>
      </c>
      <c r="F1" s="45" t="s">
        <v>213</v>
      </c>
      <c r="G1" s="45" t="s">
        <v>214</v>
      </c>
      <c r="H1" s="45" t="s">
        <v>31</v>
      </c>
    </row>
    <row r="2" spans="1:8" x14ac:dyDescent="0.35">
      <c r="A2" s="1" t="s">
        <v>32</v>
      </c>
      <c r="B2" s="1" t="s">
        <v>33</v>
      </c>
      <c r="C2" s="7">
        <v>1992</v>
      </c>
      <c r="D2" s="1" t="s">
        <v>215</v>
      </c>
      <c r="E2" s="1" t="s">
        <v>216</v>
      </c>
      <c r="F2" s="1">
        <v>1993</v>
      </c>
      <c r="G2" s="1" t="s">
        <v>217</v>
      </c>
    </row>
    <row r="3" spans="1:8" x14ac:dyDescent="0.35">
      <c r="A3" s="1" t="s">
        <v>32</v>
      </c>
      <c r="B3" s="1" t="s">
        <v>33</v>
      </c>
      <c r="C3" s="7">
        <v>1992</v>
      </c>
      <c r="D3" s="1" t="s">
        <v>218</v>
      </c>
      <c r="E3" s="1" t="s">
        <v>219</v>
      </c>
      <c r="F3" s="1">
        <v>1989</v>
      </c>
      <c r="G3" s="1" t="s">
        <v>220</v>
      </c>
    </row>
    <row r="4" spans="1:8" x14ac:dyDescent="0.35">
      <c r="A4" s="1" t="s">
        <v>32</v>
      </c>
      <c r="B4" s="1" t="s">
        <v>33</v>
      </c>
      <c r="C4" s="7">
        <v>1992</v>
      </c>
      <c r="D4" s="1" t="s">
        <v>221</v>
      </c>
      <c r="E4" s="1" t="s">
        <v>222</v>
      </c>
      <c r="F4" s="1">
        <v>1989</v>
      </c>
      <c r="G4" s="1" t="s">
        <v>220</v>
      </c>
      <c r="H4" s="1" t="s">
        <v>223</v>
      </c>
    </row>
    <row r="5" spans="1:8" x14ac:dyDescent="0.35">
      <c r="A5" s="1" t="s">
        <v>32</v>
      </c>
      <c r="B5" s="1" t="s">
        <v>33</v>
      </c>
      <c r="C5" s="7">
        <v>1992</v>
      </c>
      <c r="D5" s="1" t="s">
        <v>224</v>
      </c>
      <c r="E5" s="1" t="s">
        <v>225</v>
      </c>
      <c r="F5" s="1">
        <v>1988</v>
      </c>
      <c r="G5" s="1" t="s">
        <v>226</v>
      </c>
      <c r="H5" s="1" t="s">
        <v>223</v>
      </c>
    </row>
    <row r="6" spans="1:8" x14ac:dyDescent="0.35">
      <c r="A6" s="1" t="s">
        <v>32</v>
      </c>
      <c r="B6" s="1" t="s">
        <v>33</v>
      </c>
      <c r="C6" s="7">
        <v>1992</v>
      </c>
      <c r="D6" s="1" t="s">
        <v>227</v>
      </c>
      <c r="E6" s="1" t="s">
        <v>228</v>
      </c>
      <c r="F6" s="1">
        <v>1999</v>
      </c>
      <c r="G6" s="1" t="s">
        <v>217</v>
      </c>
    </row>
    <row r="7" spans="1:8" x14ac:dyDescent="0.35">
      <c r="A7" s="1" t="s">
        <v>32</v>
      </c>
      <c r="B7" s="1" t="s">
        <v>33</v>
      </c>
      <c r="C7" s="7">
        <v>1992</v>
      </c>
      <c r="D7" s="1" t="s">
        <v>229</v>
      </c>
      <c r="E7" s="1" t="s">
        <v>230</v>
      </c>
      <c r="F7" s="1">
        <v>1996</v>
      </c>
      <c r="G7" s="1" t="s">
        <v>231</v>
      </c>
    </row>
    <row r="8" spans="1:8" x14ac:dyDescent="0.35">
      <c r="A8" s="1" t="s">
        <v>32</v>
      </c>
      <c r="B8" s="1" t="s">
        <v>33</v>
      </c>
      <c r="C8" s="7">
        <v>1992</v>
      </c>
      <c r="D8" s="1" t="s">
        <v>232</v>
      </c>
      <c r="E8" s="1" t="s">
        <v>233</v>
      </c>
      <c r="F8" s="1">
        <v>1990</v>
      </c>
      <c r="G8" s="1" t="s">
        <v>226</v>
      </c>
      <c r="H8" s="1" t="s">
        <v>223</v>
      </c>
    </row>
    <row r="9" spans="1:8" x14ac:dyDescent="0.35">
      <c r="A9" s="1" t="s">
        <v>32</v>
      </c>
      <c r="B9" s="1" t="s">
        <v>33</v>
      </c>
      <c r="C9" s="7">
        <v>1992</v>
      </c>
      <c r="D9" s="1" t="s">
        <v>234</v>
      </c>
      <c r="E9" s="1" t="s">
        <v>233</v>
      </c>
      <c r="F9" s="1">
        <v>1992</v>
      </c>
      <c r="G9" s="1" t="s">
        <v>226</v>
      </c>
    </row>
    <row r="10" spans="1:8" x14ac:dyDescent="0.35">
      <c r="A10" s="1" t="s">
        <v>32</v>
      </c>
      <c r="B10" s="1" t="s">
        <v>33</v>
      </c>
      <c r="C10" s="7">
        <v>1992</v>
      </c>
      <c r="D10" s="1" t="s">
        <v>235</v>
      </c>
      <c r="E10" s="1" t="s">
        <v>233</v>
      </c>
      <c r="F10" s="1">
        <v>1996</v>
      </c>
      <c r="G10" s="1" t="s">
        <v>231</v>
      </c>
    </row>
    <row r="11" spans="1:8" x14ac:dyDescent="0.35">
      <c r="A11" s="1" t="s">
        <v>32</v>
      </c>
      <c r="B11" s="1" t="s">
        <v>33</v>
      </c>
      <c r="C11" s="7">
        <v>1992</v>
      </c>
      <c r="D11" s="1" t="s">
        <v>236</v>
      </c>
      <c r="E11" s="1" t="s">
        <v>233</v>
      </c>
      <c r="F11" s="1">
        <v>1995</v>
      </c>
      <c r="G11" s="1" t="s">
        <v>217</v>
      </c>
    </row>
    <row r="12" spans="1:8" x14ac:dyDescent="0.35">
      <c r="A12" s="1" t="s">
        <v>32</v>
      </c>
      <c r="B12" s="1" t="s">
        <v>33</v>
      </c>
      <c r="C12" s="7">
        <v>1992</v>
      </c>
      <c r="D12" s="1" t="s">
        <v>237</v>
      </c>
      <c r="E12" s="1" t="s">
        <v>233</v>
      </c>
      <c r="F12" s="1">
        <v>1999</v>
      </c>
      <c r="G12" s="1" t="s">
        <v>217</v>
      </c>
    </row>
    <row r="13" spans="1:8" x14ac:dyDescent="0.35">
      <c r="A13" s="1" t="s">
        <v>32</v>
      </c>
      <c r="B13" s="1" t="s">
        <v>33</v>
      </c>
      <c r="C13" s="7">
        <v>1998</v>
      </c>
      <c r="D13" s="1" t="s">
        <v>218</v>
      </c>
      <c r="E13" s="1" t="s">
        <v>216</v>
      </c>
      <c r="F13" s="1">
        <v>1998</v>
      </c>
      <c r="G13" s="1" t="s">
        <v>220</v>
      </c>
    </row>
    <row r="14" spans="1:8" x14ac:dyDescent="0.35">
      <c r="A14" s="1" t="s">
        <v>32</v>
      </c>
      <c r="B14" s="1" t="s">
        <v>33</v>
      </c>
      <c r="C14" s="7">
        <v>1998</v>
      </c>
      <c r="D14" s="1" t="s">
        <v>238</v>
      </c>
      <c r="E14" s="1" t="s">
        <v>219</v>
      </c>
      <c r="F14" s="1">
        <v>2000</v>
      </c>
      <c r="G14" s="1" t="s">
        <v>231</v>
      </c>
    </row>
    <row r="15" spans="1:8" x14ac:dyDescent="0.35">
      <c r="A15" s="1" t="s">
        <v>32</v>
      </c>
      <c r="B15" s="1" t="s">
        <v>33</v>
      </c>
      <c r="C15" s="7">
        <v>1998</v>
      </c>
      <c r="D15" s="1" t="s">
        <v>221</v>
      </c>
      <c r="E15" s="1" t="s">
        <v>222</v>
      </c>
      <c r="F15" s="1">
        <v>1998</v>
      </c>
      <c r="G15" s="1" t="s">
        <v>220</v>
      </c>
    </row>
    <row r="16" spans="1:8" x14ac:dyDescent="0.35">
      <c r="A16" s="1" t="s">
        <v>32</v>
      </c>
      <c r="B16" s="1" t="s">
        <v>33</v>
      </c>
      <c r="C16" s="7">
        <v>1998</v>
      </c>
      <c r="D16" s="1" t="s">
        <v>224</v>
      </c>
      <c r="E16" s="1" t="s">
        <v>225</v>
      </c>
      <c r="F16" s="1">
        <v>2002</v>
      </c>
      <c r="G16" s="1" t="s">
        <v>226</v>
      </c>
    </row>
    <row r="17" spans="1:7" x14ac:dyDescent="0.35">
      <c r="A17" s="1" t="s">
        <v>32</v>
      </c>
      <c r="B17" s="1" t="s">
        <v>33</v>
      </c>
      <c r="C17" s="7">
        <v>1998</v>
      </c>
      <c r="D17" s="1" t="s">
        <v>229</v>
      </c>
      <c r="E17" s="1" t="s">
        <v>228</v>
      </c>
      <c r="F17" s="1">
        <v>2000</v>
      </c>
      <c r="G17" s="1" t="s">
        <v>231</v>
      </c>
    </row>
    <row r="18" spans="1:7" x14ac:dyDescent="0.35">
      <c r="A18" s="1" t="s">
        <v>32</v>
      </c>
      <c r="B18" s="1" t="s">
        <v>33</v>
      </c>
      <c r="C18" s="7">
        <v>1998</v>
      </c>
      <c r="D18" s="1" t="s">
        <v>239</v>
      </c>
      <c r="E18" s="1" t="s">
        <v>230</v>
      </c>
      <c r="F18" s="1">
        <v>1999</v>
      </c>
      <c r="G18" s="1" t="s">
        <v>231</v>
      </c>
    </row>
    <row r="19" spans="1:7" x14ac:dyDescent="0.35">
      <c r="A19" s="1" t="s">
        <v>32</v>
      </c>
      <c r="B19" s="1" t="s">
        <v>33</v>
      </c>
      <c r="C19" s="7">
        <v>1998</v>
      </c>
      <c r="D19" s="1" t="s">
        <v>232</v>
      </c>
      <c r="E19" s="1" t="s">
        <v>233</v>
      </c>
      <c r="F19" s="1">
        <v>1999</v>
      </c>
      <c r="G19" s="1" t="s">
        <v>226</v>
      </c>
    </row>
    <row r="20" spans="1:7" x14ac:dyDescent="0.35">
      <c r="A20" s="1" t="s">
        <v>32</v>
      </c>
      <c r="B20" s="1" t="s">
        <v>33</v>
      </c>
      <c r="C20" s="7">
        <v>1998</v>
      </c>
      <c r="D20" s="1" t="s">
        <v>234</v>
      </c>
      <c r="E20" s="1" t="s">
        <v>233</v>
      </c>
      <c r="F20" s="1">
        <v>2000</v>
      </c>
      <c r="G20" s="1" t="s">
        <v>226</v>
      </c>
    </row>
    <row r="21" spans="1:7" x14ac:dyDescent="0.35">
      <c r="A21" s="1" t="s">
        <v>32</v>
      </c>
      <c r="B21" s="1" t="s">
        <v>33</v>
      </c>
      <c r="C21" s="7">
        <v>1998</v>
      </c>
      <c r="D21" s="1" t="s">
        <v>240</v>
      </c>
      <c r="E21" s="1" t="s">
        <v>233</v>
      </c>
      <c r="F21" s="1">
        <v>2001</v>
      </c>
      <c r="G21" s="1" t="s">
        <v>217</v>
      </c>
    </row>
    <row r="22" spans="1:7" x14ac:dyDescent="0.35">
      <c r="A22" s="1" t="s">
        <v>32</v>
      </c>
      <c r="B22" s="1" t="s">
        <v>33</v>
      </c>
      <c r="C22" s="7">
        <v>1998</v>
      </c>
      <c r="D22" s="1" t="s">
        <v>241</v>
      </c>
      <c r="E22" s="1" t="s">
        <v>233</v>
      </c>
      <c r="F22" s="1">
        <v>2002</v>
      </c>
      <c r="G22" s="1" t="s">
        <v>217</v>
      </c>
    </row>
    <row r="23" spans="1:7" x14ac:dyDescent="0.35">
      <c r="A23" s="1" t="s">
        <v>32</v>
      </c>
      <c r="B23" s="1" t="s">
        <v>33</v>
      </c>
      <c r="C23" s="7">
        <v>1998</v>
      </c>
      <c r="D23" s="1" t="s">
        <v>237</v>
      </c>
      <c r="E23" s="1" t="s">
        <v>233</v>
      </c>
      <c r="F23" s="1">
        <v>1999</v>
      </c>
      <c r="G23" s="1" t="s">
        <v>217</v>
      </c>
    </row>
    <row r="24" spans="1:7" x14ac:dyDescent="0.35">
      <c r="A24" s="1" t="s">
        <v>32</v>
      </c>
      <c r="B24" s="1" t="s">
        <v>33</v>
      </c>
      <c r="C24" s="7">
        <v>2002</v>
      </c>
      <c r="D24" s="1" t="s">
        <v>232</v>
      </c>
      <c r="E24" s="1" t="s">
        <v>216</v>
      </c>
      <c r="F24" s="1">
        <v>2004</v>
      </c>
      <c r="G24" s="1" t="s">
        <v>226</v>
      </c>
    </row>
    <row r="25" spans="1:7" x14ac:dyDescent="0.35">
      <c r="A25" s="1" t="s">
        <v>32</v>
      </c>
      <c r="B25" s="1" t="s">
        <v>33</v>
      </c>
      <c r="C25" s="7">
        <v>2002</v>
      </c>
      <c r="D25" s="1" t="s">
        <v>241</v>
      </c>
      <c r="E25" s="1" t="s">
        <v>219</v>
      </c>
      <c r="F25" s="1">
        <v>2002</v>
      </c>
      <c r="G25" s="1" t="s">
        <v>217</v>
      </c>
    </row>
    <row r="26" spans="1:7" x14ac:dyDescent="0.35">
      <c r="A26" s="1" t="s">
        <v>32</v>
      </c>
      <c r="B26" s="1" t="s">
        <v>33</v>
      </c>
      <c r="C26" s="7">
        <v>2002</v>
      </c>
      <c r="D26" s="1" t="s">
        <v>221</v>
      </c>
      <c r="E26" s="1" t="s">
        <v>222</v>
      </c>
      <c r="F26" s="1">
        <v>2003</v>
      </c>
      <c r="G26" s="1" t="s">
        <v>220</v>
      </c>
    </row>
    <row r="27" spans="1:7" x14ac:dyDescent="0.35">
      <c r="A27" s="1" t="s">
        <v>32</v>
      </c>
      <c r="B27" s="1" t="s">
        <v>33</v>
      </c>
      <c r="C27" s="7">
        <v>2002</v>
      </c>
      <c r="D27" s="1" t="s">
        <v>242</v>
      </c>
      <c r="E27" s="1" t="s">
        <v>225</v>
      </c>
      <c r="F27" s="1">
        <v>2006</v>
      </c>
      <c r="G27" s="1" t="s">
        <v>226</v>
      </c>
    </row>
    <row r="28" spans="1:7" x14ac:dyDescent="0.35">
      <c r="A28" s="1" t="s">
        <v>32</v>
      </c>
      <c r="B28" s="1" t="s">
        <v>33</v>
      </c>
      <c r="C28" s="7">
        <v>2002</v>
      </c>
      <c r="D28" s="1" t="s">
        <v>239</v>
      </c>
      <c r="E28" s="1" t="s">
        <v>228</v>
      </c>
      <c r="F28" s="1">
        <v>2004</v>
      </c>
      <c r="G28" s="1" t="s">
        <v>231</v>
      </c>
    </row>
    <row r="29" spans="1:7" x14ac:dyDescent="0.35">
      <c r="A29" s="1" t="s">
        <v>32</v>
      </c>
      <c r="B29" s="1" t="s">
        <v>33</v>
      </c>
      <c r="C29" s="7">
        <v>2002</v>
      </c>
      <c r="D29" s="1" t="s">
        <v>229</v>
      </c>
      <c r="E29" s="1" t="s">
        <v>230</v>
      </c>
      <c r="F29" s="1">
        <v>2000</v>
      </c>
      <c r="G29" s="1" t="s">
        <v>231</v>
      </c>
    </row>
    <row r="30" spans="1:7" x14ac:dyDescent="0.35">
      <c r="A30" s="1" t="s">
        <v>32</v>
      </c>
      <c r="B30" s="1" t="s">
        <v>33</v>
      </c>
      <c r="C30" s="7">
        <v>2002</v>
      </c>
      <c r="D30" s="1" t="s">
        <v>227</v>
      </c>
      <c r="E30" s="1" t="s">
        <v>233</v>
      </c>
      <c r="F30" s="1">
        <v>2006</v>
      </c>
      <c r="G30" s="1" t="s">
        <v>217</v>
      </c>
    </row>
    <row r="31" spans="1:7" x14ac:dyDescent="0.35">
      <c r="A31" s="1" t="s">
        <v>32</v>
      </c>
      <c r="B31" s="1" t="s">
        <v>33</v>
      </c>
      <c r="C31" s="7">
        <v>2002</v>
      </c>
      <c r="D31" s="1" t="s">
        <v>243</v>
      </c>
      <c r="E31" s="1" t="s">
        <v>233</v>
      </c>
      <c r="F31" s="1">
        <v>2002</v>
      </c>
      <c r="G31" s="1" t="s">
        <v>226</v>
      </c>
    </row>
    <row r="32" spans="1:7" x14ac:dyDescent="0.35">
      <c r="A32" s="1" t="s">
        <v>32</v>
      </c>
      <c r="B32" s="1" t="s">
        <v>33</v>
      </c>
      <c r="C32" s="7">
        <v>2002</v>
      </c>
      <c r="D32" s="1" t="s">
        <v>218</v>
      </c>
      <c r="E32" s="1" t="s">
        <v>233</v>
      </c>
      <c r="F32" s="1">
        <v>2003</v>
      </c>
      <c r="G32" s="1" t="s">
        <v>220</v>
      </c>
    </row>
    <row r="33" spans="1:7" x14ac:dyDescent="0.35">
      <c r="A33" s="1" t="s">
        <v>32</v>
      </c>
      <c r="B33" s="1" t="s">
        <v>33</v>
      </c>
      <c r="C33" s="7">
        <v>2002</v>
      </c>
      <c r="D33" s="1" t="s">
        <v>238</v>
      </c>
      <c r="E33" s="1" t="s">
        <v>233</v>
      </c>
      <c r="F33" s="1">
        <v>2006</v>
      </c>
      <c r="G33" s="1" t="s">
        <v>231</v>
      </c>
    </row>
    <row r="34" spans="1:7" x14ac:dyDescent="0.35">
      <c r="A34" s="1" t="s">
        <v>32</v>
      </c>
      <c r="B34" s="1" t="s">
        <v>33</v>
      </c>
      <c r="C34" s="7">
        <v>2002</v>
      </c>
      <c r="D34" s="1" t="s">
        <v>237</v>
      </c>
      <c r="E34" s="1" t="s">
        <v>233</v>
      </c>
      <c r="F34" s="1">
        <v>2004</v>
      </c>
      <c r="G34" s="1" t="s">
        <v>217</v>
      </c>
    </row>
    <row r="35" spans="1:7" x14ac:dyDescent="0.35">
      <c r="A35" s="1" t="s">
        <v>32</v>
      </c>
      <c r="B35" s="1" t="s">
        <v>33</v>
      </c>
      <c r="C35" s="7">
        <v>2005</v>
      </c>
      <c r="D35" s="1" t="s">
        <v>232</v>
      </c>
      <c r="E35" s="1" t="s">
        <v>216</v>
      </c>
      <c r="F35" s="1">
        <v>2009</v>
      </c>
      <c r="G35" s="1" t="s">
        <v>226</v>
      </c>
    </row>
    <row r="36" spans="1:7" x14ac:dyDescent="0.35">
      <c r="A36" s="1" t="s">
        <v>32</v>
      </c>
      <c r="B36" s="1" t="s">
        <v>33</v>
      </c>
      <c r="C36" s="7">
        <v>2005</v>
      </c>
      <c r="D36" s="1" t="s">
        <v>218</v>
      </c>
      <c r="E36" s="1" t="s">
        <v>219</v>
      </c>
      <c r="F36" s="1">
        <v>2003</v>
      </c>
      <c r="G36" s="1" t="s">
        <v>220</v>
      </c>
    </row>
    <row r="37" spans="1:7" x14ac:dyDescent="0.35">
      <c r="A37" s="1" t="s">
        <v>32</v>
      </c>
      <c r="B37" s="1" t="s">
        <v>33</v>
      </c>
      <c r="C37" s="7">
        <v>2005</v>
      </c>
      <c r="D37" s="1" t="s">
        <v>221</v>
      </c>
      <c r="E37" s="1" t="s">
        <v>222</v>
      </c>
      <c r="F37" s="1">
        <v>2008</v>
      </c>
      <c r="G37" s="1" t="s">
        <v>220</v>
      </c>
    </row>
    <row r="38" spans="1:7" x14ac:dyDescent="0.35">
      <c r="A38" s="1" t="s">
        <v>32</v>
      </c>
      <c r="B38" s="1" t="s">
        <v>33</v>
      </c>
      <c r="C38" s="7">
        <v>2005</v>
      </c>
      <c r="D38" s="1" t="s">
        <v>244</v>
      </c>
      <c r="E38" s="1" t="s">
        <v>225</v>
      </c>
      <c r="F38" s="1">
        <v>2006</v>
      </c>
      <c r="G38" s="1" t="s">
        <v>226</v>
      </c>
    </row>
    <row r="39" spans="1:7" x14ac:dyDescent="0.35">
      <c r="A39" s="1" t="s">
        <v>32</v>
      </c>
      <c r="B39" s="1" t="s">
        <v>33</v>
      </c>
      <c r="C39" s="7">
        <v>2005</v>
      </c>
      <c r="D39" s="1" t="s">
        <v>229</v>
      </c>
      <c r="E39" s="1" t="s">
        <v>228</v>
      </c>
      <c r="F39" s="1">
        <v>2010</v>
      </c>
      <c r="G39" s="1" t="s">
        <v>231</v>
      </c>
    </row>
    <row r="40" spans="1:7" x14ac:dyDescent="0.35">
      <c r="A40" s="1" t="s">
        <v>32</v>
      </c>
      <c r="B40" s="1" t="s">
        <v>33</v>
      </c>
      <c r="C40" s="7">
        <v>2005</v>
      </c>
      <c r="D40" s="1" t="s">
        <v>245</v>
      </c>
      <c r="E40" s="1" t="s">
        <v>230</v>
      </c>
      <c r="F40" s="1">
        <v>2007</v>
      </c>
      <c r="G40" s="1" t="s">
        <v>217</v>
      </c>
    </row>
    <row r="41" spans="1:7" x14ac:dyDescent="0.35">
      <c r="A41" s="1" t="s">
        <v>32</v>
      </c>
      <c r="B41" s="1" t="s">
        <v>33</v>
      </c>
      <c r="C41" s="7">
        <v>2005</v>
      </c>
      <c r="D41" s="1" t="s">
        <v>227</v>
      </c>
      <c r="E41" s="1" t="s">
        <v>233</v>
      </c>
      <c r="F41" s="1">
        <v>2006</v>
      </c>
      <c r="G41" s="1" t="s">
        <v>217</v>
      </c>
    </row>
    <row r="42" spans="1:7" x14ac:dyDescent="0.35">
      <c r="A42" s="1" t="s">
        <v>32</v>
      </c>
      <c r="B42" s="1" t="s">
        <v>33</v>
      </c>
      <c r="C42" s="7">
        <v>2005</v>
      </c>
      <c r="D42" s="1" t="s">
        <v>243</v>
      </c>
      <c r="E42" s="1" t="s">
        <v>233</v>
      </c>
      <c r="F42" s="1">
        <v>2007</v>
      </c>
      <c r="G42" s="1" t="s">
        <v>226</v>
      </c>
    </row>
    <row r="43" spans="1:7" x14ac:dyDescent="0.35">
      <c r="A43" s="1" t="s">
        <v>32</v>
      </c>
      <c r="B43" s="1" t="s">
        <v>33</v>
      </c>
      <c r="C43" s="7">
        <v>2005</v>
      </c>
      <c r="D43" s="1" t="s">
        <v>246</v>
      </c>
      <c r="E43" s="1" t="s">
        <v>233</v>
      </c>
      <c r="F43" s="1">
        <v>2005</v>
      </c>
      <c r="G43" s="1" t="s">
        <v>231</v>
      </c>
    </row>
    <row r="44" spans="1:7" x14ac:dyDescent="0.35">
      <c r="A44" s="1" t="s">
        <v>32</v>
      </c>
      <c r="B44" s="1" t="s">
        <v>33</v>
      </c>
      <c r="C44" s="7">
        <v>2005</v>
      </c>
      <c r="D44" s="1" t="s">
        <v>247</v>
      </c>
      <c r="E44" s="1" t="s">
        <v>233</v>
      </c>
      <c r="F44" s="1">
        <v>2009</v>
      </c>
      <c r="G44" s="1" t="s">
        <v>231</v>
      </c>
    </row>
    <row r="45" spans="1:7" x14ac:dyDescent="0.35">
      <c r="A45" s="1" t="s">
        <v>32</v>
      </c>
      <c r="B45" s="1" t="s">
        <v>33</v>
      </c>
      <c r="C45" s="7">
        <v>2005</v>
      </c>
      <c r="D45" s="1" t="s">
        <v>237</v>
      </c>
      <c r="E45" s="1" t="s">
        <v>233</v>
      </c>
      <c r="F45" s="1">
        <v>2009</v>
      </c>
      <c r="G45" s="1" t="s">
        <v>217</v>
      </c>
    </row>
    <row r="46" spans="1:7" x14ac:dyDescent="0.35">
      <c r="A46" s="1" t="s">
        <v>32</v>
      </c>
      <c r="B46" s="1" t="s">
        <v>33</v>
      </c>
      <c r="C46" s="7">
        <v>2008</v>
      </c>
      <c r="D46" s="1" t="s">
        <v>232</v>
      </c>
      <c r="E46" s="1" t="s">
        <v>216</v>
      </c>
      <c r="F46" s="1">
        <v>2009</v>
      </c>
      <c r="G46" s="1" t="s">
        <v>226</v>
      </c>
    </row>
    <row r="47" spans="1:7" x14ac:dyDescent="0.35">
      <c r="A47" s="1" t="s">
        <v>32</v>
      </c>
      <c r="B47" s="1" t="s">
        <v>33</v>
      </c>
      <c r="C47" s="7">
        <v>2008</v>
      </c>
      <c r="D47" s="1" t="s">
        <v>248</v>
      </c>
      <c r="E47" s="1" t="s">
        <v>219</v>
      </c>
      <c r="F47" s="1">
        <v>2011</v>
      </c>
      <c r="G47" s="1" t="s">
        <v>231</v>
      </c>
    </row>
    <row r="48" spans="1:7" x14ac:dyDescent="0.35">
      <c r="A48" s="1" t="s">
        <v>32</v>
      </c>
      <c r="B48" s="1" t="s">
        <v>33</v>
      </c>
      <c r="C48" s="7">
        <v>2008</v>
      </c>
      <c r="D48" s="1" t="s">
        <v>221</v>
      </c>
      <c r="E48" s="1" t="s">
        <v>222</v>
      </c>
      <c r="F48" s="1">
        <v>2008</v>
      </c>
      <c r="G48" s="1" t="s">
        <v>220</v>
      </c>
    </row>
    <row r="49" spans="1:7" x14ac:dyDescent="0.35">
      <c r="A49" s="1" t="s">
        <v>32</v>
      </c>
      <c r="B49" s="1" t="s">
        <v>33</v>
      </c>
      <c r="C49" s="7">
        <v>2008</v>
      </c>
      <c r="D49" s="1" t="s">
        <v>243</v>
      </c>
      <c r="E49" s="1" t="s">
        <v>225</v>
      </c>
      <c r="F49" s="1">
        <v>2012</v>
      </c>
      <c r="G49" s="1" t="s">
        <v>226</v>
      </c>
    </row>
    <row r="50" spans="1:7" x14ac:dyDescent="0.35">
      <c r="A50" s="1" t="s">
        <v>32</v>
      </c>
      <c r="B50" s="1" t="s">
        <v>33</v>
      </c>
      <c r="C50" s="7">
        <v>2008</v>
      </c>
      <c r="D50" s="1" t="s">
        <v>229</v>
      </c>
      <c r="E50" s="1" t="s">
        <v>228</v>
      </c>
      <c r="F50" s="1">
        <v>2010</v>
      </c>
      <c r="G50" s="1" t="s">
        <v>231</v>
      </c>
    </row>
    <row r="51" spans="1:7" x14ac:dyDescent="0.35">
      <c r="A51" s="1" t="s">
        <v>32</v>
      </c>
      <c r="B51" s="1" t="s">
        <v>33</v>
      </c>
      <c r="C51" s="7">
        <v>2008</v>
      </c>
      <c r="D51" s="1" t="s">
        <v>245</v>
      </c>
      <c r="E51" s="1" t="s">
        <v>230</v>
      </c>
      <c r="F51" s="1">
        <v>2012</v>
      </c>
      <c r="G51" s="1" t="s">
        <v>217</v>
      </c>
    </row>
    <row r="52" spans="1:7" x14ac:dyDescent="0.35">
      <c r="A52" s="1" t="s">
        <v>32</v>
      </c>
      <c r="B52" s="1" t="s">
        <v>33</v>
      </c>
      <c r="C52" s="7">
        <v>2008</v>
      </c>
      <c r="D52" s="1" t="s">
        <v>227</v>
      </c>
      <c r="E52" s="1" t="s">
        <v>233</v>
      </c>
      <c r="F52" s="1">
        <v>2011</v>
      </c>
      <c r="G52" s="1" t="s">
        <v>217</v>
      </c>
    </row>
    <row r="53" spans="1:7" x14ac:dyDescent="0.35">
      <c r="A53" s="1" t="s">
        <v>32</v>
      </c>
      <c r="B53" s="1" t="s">
        <v>33</v>
      </c>
      <c r="C53" s="7">
        <v>2008</v>
      </c>
      <c r="D53" s="1" t="s">
        <v>249</v>
      </c>
      <c r="E53" s="1" t="s">
        <v>233</v>
      </c>
      <c r="F53" s="1">
        <v>2008</v>
      </c>
      <c r="G53" s="1" t="s">
        <v>220</v>
      </c>
    </row>
    <row r="54" spans="1:7" x14ac:dyDescent="0.35">
      <c r="A54" s="1" t="s">
        <v>32</v>
      </c>
      <c r="B54" s="1" t="s">
        <v>33</v>
      </c>
      <c r="C54" s="7">
        <v>2008</v>
      </c>
      <c r="D54" s="1" t="s">
        <v>250</v>
      </c>
      <c r="E54" s="1" t="s">
        <v>233</v>
      </c>
      <c r="F54" s="1">
        <v>2011</v>
      </c>
      <c r="G54" s="1" t="s">
        <v>226</v>
      </c>
    </row>
    <row r="55" spans="1:7" x14ac:dyDescent="0.35">
      <c r="A55" s="1" t="s">
        <v>32</v>
      </c>
      <c r="B55" s="1" t="s">
        <v>33</v>
      </c>
      <c r="C55" s="7">
        <v>2008</v>
      </c>
      <c r="D55" s="1" t="s">
        <v>247</v>
      </c>
      <c r="E55" s="1" t="s">
        <v>233</v>
      </c>
      <c r="F55" s="1">
        <v>2009</v>
      </c>
      <c r="G55" s="1" t="s">
        <v>231</v>
      </c>
    </row>
    <row r="56" spans="1:7" x14ac:dyDescent="0.35">
      <c r="A56" s="1" t="s">
        <v>32</v>
      </c>
      <c r="B56" s="1" t="s">
        <v>33</v>
      </c>
      <c r="C56" s="7">
        <v>2008</v>
      </c>
      <c r="D56" s="1" t="s">
        <v>237</v>
      </c>
      <c r="E56" s="1" t="s">
        <v>233</v>
      </c>
      <c r="F56" s="1">
        <v>2009</v>
      </c>
      <c r="G56" s="1" t="s">
        <v>217</v>
      </c>
    </row>
    <row r="57" spans="1:7" x14ac:dyDescent="0.35">
      <c r="A57" s="1" t="s">
        <v>32</v>
      </c>
      <c r="B57" s="1" t="s">
        <v>33</v>
      </c>
      <c r="C57" s="7">
        <v>2012</v>
      </c>
      <c r="D57" s="1" t="s">
        <v>232</v>
      </c>
      <c r="E57" s="1" t="s">
        <v>216</v>
      </c>
      <c r="F57" s="1">
        <v>2014</v>
      </c>
      <c r="G57" s="1" t="s">
        <v>226</v>
      </c>
    </row>
    <row r="58" spans="1:7" x14ac:dyDescent="0.35">
      <c r="A58" s="1" t="s">
        <v>32</v>
      </c>
      <c r="B58" s="1" t="s">
        <v>33</v>
      </c>
      <c r="C58" s="7">
        <v>2012</v>
      </c>
      <c r="D58" s="1" t="s">
        <v>248</v>
      </c>
      <c r="E58" s="1" t="s">
        <v>219</v>
      </c>
      <c r="F58" s="1">
        <v>2010</v>
      </c>
      <c r="G58" s="1" t="s">
        <v>231</v>
      </c>
    </row>
    <row r="59" spans="1:7" x14ac:dyDescent="0.35">
      <c r="A59" s="1" t="s">
        <v>32</v>
      </c>
      <c r="B59" s="1" t="s">
        <v>33</v>
      </c>
      <c r="C59" s="7">
        <v>2012</v>
      </c>
      <c r="D59" s="1" t="s">
        <v>221</v>
      </c>
      <c r="E59" s="1" t="s">
        <v>222</v>
      </c>
      <c r="F59" s="1">
        <v>2013</v>
      </c>
      <c r="G59" s="1" t="s">
        <v>220</v>
      </c>
    </row>
    <row r="60" spans="1:7" x14ac:dyDescent="0.35">
      <c r="A60" s="1" t="s">
        <v>32</v>
      </c>
      <c r="B60" s="1" t="s">
        <v>33</v>
      </c>
      <c r="C60" s="7">
        <v>2012</v>
      </c>
      <c r="D60" s="1" t="s">
        <v>243</v>
      </c>
      <c r="E60" s="1" t="s">
        <v>225</v>
      </c>
      <c r="F60" s="1">
        <v>2012</v>
      </c>
      <c r="G60" s="1" t="s">
        <v>226</v>
      </c>
    </row>
    <row r="61" spans="1:7" x14ac:dyDescent="0.35">
      <c r="A61" s="1" t="s">
        <v>32</v>
      </c>
      <c r="B61" s="1" t="s">
        <v>33</v>
      </c>
      <c r="C61" s="7">
        <v>2012</v>
      </c>
      <c r="D61" s="1" t="s">
        <v>229</v>
      </c>
      <c r="E61" s="1" t="s">
        <v>228</v>
      </c>
      <c r="F61" s="1">
        <v>2010</v>
      </c>
      <c r="G61" s="1" t="s">
        <v>231</v>
      </c>
    </row>
    <row r="62" spans="1:7" x14ac:dyDescent="0.35">
      <c r="A62" s="1" t="s">
        <v>32</v>
      </c>
      <c r="B62" s="1" t="s">
        <v>33</v>
      </c>
      <c r="C62" s="7">
        <v>2012</v>
      </c>
      <c r="D62" s="1" t="s">
        <v>245</v>
      </c>
      <c r="E62" s="1" t="s">
        <v>230</v>
      </c>
      <c r="F62" s="1">
        <v>2012</v>
      </c>
      <c r="G62" s="1" t="s">
        <v>217</v>
      </c>
    </row>
    <row r="63" spans="1:7" x14ac:dyDescent="0.35">
      <c r="A63" s="1" t="s">
        <v>32</v>
      </c>
      <c r="B63" s="1" t="s">
        <v>33</v>
      </c>
      <c r="C63" s="7">
        <v>2012</v>
      </c>
      <c r="D63" s="1" t="s">
        <v>227</v>
      </c>
      <c r="E63" s="1" t="s">
        <v>233</v>
      </c>
      <c r="F63" s="1">
        <v>2016</v>
      </c>
      <c r="G63" s="1" t="s">
        <v>217</v>
      </c>
    </row>
    <row r="64" spans="1:7" x14ac:dyDescent="0.35">
      <c r="A64" s="1" t="s">
        <v>32</v>
      </c>
      <c r="B64" s="1" t="s">
        <v>33</v>
      </c>
      <c r="C64" s="7">
        <v>2012</v>
      </c>
      <c r="D64" s="1" t="s">
        <v>249</v>
      </c>
      <c r="E64" s="1" t="s">
        <v>233</v>
      </c>
      <c r="F64" s="1">
        <v>2013</v>
      </c>
      <c r="G64" s="1" t="s">
        <v>220</v>
      </c>
    </row>
    <row r="65" spans="1:7" x14ac:dyDescent="0.35">
      <c r="A65" s="1" t="s">
        <v>32</v>
      </c>
      <c r="B65" s="1" t="s">
        <v>33</v>
      </c>
      <c r="C65" s="7">
        <v>2012</v>
      </c>
      <c r="D65" s="1" t="s">
        <v>251</v>
      </c>
      <c r="E65" s="1" t="s">
        <v>233</v>
      </c>
      <c r="F65" s="1">
        <v>2016</v>
      </c>
      <c r="G65" s="1" t="s">
        <v>226</v>
      </c>
    </row>
    <row r="66" spans="1:7" x14ac:dyDescent="0.35">
      <c r="A66" s="1" t="s">
        <v>32</v>
      </c>
      <c r="B66" s="1" t="s">
        <v>33</v>
      </c>
      <c r="C66" s="7">
        <v>2012</v>
      </c>
      <c r="D66" s="1" t="s">
        <v>252</v>
      </c>
      <c r="E66" s="1" t="s">
        <v>233</v>
      </c>
      <c r="F66" s="1">
        <v>2014</v>
      </c>
      <c r="G66" s="1" t="s">
        <v>231</v>
      </c>
    </row>
    <row r="67" spans="1:7" x14ac:dyDescent="0.35">
      <c r="A67" s="1" t="s">
        <v>32</v>
      </c>
      <c r="B67" s="1" t="s">
        <v>33</v>
      </c>
      <c r="C67" s="7">
        <v>2012</v>
      </c>
      <c r="D67" s="1" t="s">
        <v>253</v>
      </c>
      <c r="E67" s="1" t="s">
        <v>233</v>
      </c>
      <c r="F67" s="1">
        <v>2014</v>
      </c>
      <c r="G67" s="1" t="s">
        <v>217</v>
      </c>
    </row>
    <row r="68" spans="1:7" x14ac:dyDescent="0.35">
      <c r="A68" s="1" t="s">
        <v>32</v>
      </c>
      <c r="B68" s="1" t="s">
        <v>33</v>
      </c>
      <c r="C68" s="7">
        <v>2013</v>
      </c>
      <c r="D68" s="1" t="s">
        <v>232</v>
      </c>
      <c r="E68" s="1" t="s">
        <v>216</v>
      </c>
      <c r="F68" s="1">
        <v>2014</v>
      </c>
      <c r="G68" s="1" t="s">
        <v>226</v>
      </c>
    </row>
    <row r="69" spans="1:7" x14ac:dyDescent="0.35">
      <c r="A69" s="1" t="s">
        <v>32</v>
      </c>
      <c r="B69" s="1" t="s">
        <v>33</v>
      </c>
      <c r="C69" s="7">
        <v>2013</v>
      </c>
      <c r="D69" s="1" t="s">
        <v>248</v>
      </c>
      <c r="E69" s="1" t="s">
        <v>219</v>
      </c>
      <c r="F69" s="1">
        <v>2015</v>
      </c>
      <c r="G69" s="1" t="s">
        <v>231</v>
      </c>
    </row>
    <row r="70" spans="1:7" x14ac:dyDescent="0.35">
      <c r="A70" s="1" t="s">
        <v>32</v>
      </c>
      <c r="B70" s="1" t="s">
        <v>33</v>
      </c>
      <c r="C70" s="7">
        <v>2013</v>
      </c>
      <c r="D70" s="1" t="s">
        <v>221</v>
      </c>
      <c r="E70" s="1" t="s">
        <v>222</v>
      </c>
      <c r="F70" s="1">
        <v>2013</v>
      </c>
      <c r="G70" s="1" t="s">
        <v>220</v>
      </c>
    </row>
    <row r="71" spans="1:7" x14ac:dyDescent="0.35">
      <c r="A71" s="1" t="s">
        <v>32</v>
      </c>
      <c r="B71" s="1" t="s">
        <v>33</v>
      </c>
      <c r="C71" s="7">
        <v>2013</v>
      </c>
      <c r="D71" s="1" t="s">
        <v>243</v>
      </c>
      <c r="E71" s="1" t="s">
        <v>225</v>
      </c>
      <c r="F71" s="1">
        <v>2017</v>
      </c>
      <c r="G71" s="1" t="s">
        <v>226</v>
      </c>
    </row>
    <row r="72" spans="1:7" x14ac:dyDescent="0.35">
      <c r="A72" s="1" t="s">
        <v>32</v>
      </c>
      <c r="B72" s="1" t="s">
        <v>33</v>
      </c>
      <c r="C72" s="7">
        <v>2013</v>
      </c>
      <c r="D72" s="1" t="s">
        <v>245</v>
      </c>
      <c r="E72" s="1" t="s">
        <v>228</v>
      </c>
      <c r="F72" s="1">
        <v>2017</v>
      </c>
      <c r="G72" s="1" t="s">
        <v>217</v>
      </c>
    </row>
    <row r="73" spans="1:7" x14ac:dyDescent="0.35">
      <c r="A73" s="1" t="s">
        <v>32</v>
      </c>
      <c r="B73" s="1" t="s">
        <v>33</v>
      </c>
      <c r="C73" s="7">
        <v>2013</v>
      </c>
      <c r="D73" s="1" t="s">
        <v>252</v>
      </c>
      <c r="E73" s="1" t="s">
        <v>230</v>
      </c>
      <c r="F73" s="1">
        <v>2014</v>
      </c>
      <c r="G73" s="1" t="s">
        <v>231</v>
      </c>
    </row>
    <row r="74" spans="1:7" x14ac:dyDescent="0.35">
      <c r="A74" s="1" t="s">
        <v>32</v>
      </c>
      <c r="B74" s="1" t="s">
        <v>33</v>
      </c>
      <c r="C74" s="7">
        <v>2013</v>
      </c>
      <c r="D74" s="1" t="s">
        <v>227</v>
      </c>
      <c r="E74" s="1" t="s">
        <v>233</v>
      </c>
      <c r="F74" s="1">
        <v>2016</v>
      </c>
      <c r="G74" s="1" t="s">
        <v>217</v>
      </c>
    </row>
    <row r="75" spans="1:7" x14ac:dyDescent="0.35">
      <c r="A75" s="1" t="s">
        <v>32</v>
      </c>
      <c r="B75" s="1" t="s">
        <v>33</v>
      </c>
      <c r="C75" s="7">
        <v>2013</v>
      </c>
      <c r="D75" s="1" t="s">
        <v>249</v>
      </c>
      <c r="E75" s="1" t="s">
        <v>233</v>
      </c>
      <c r="F75" s="1">
        <v>2013</v>
      </c>
      <c r="G75" s="1" t="s">
        <v>220</v>
      </c>
    </row>
    <row r="76" spans="1:7" x14ac:dyDescent="0.35">
      <c r="A76" s="1" t="s">
        <v>32</v>
      </c>
      <c r="B76" s="1" t="s">
        <v>33</v>
      </c>
      <c r="C76" s="7">
        <v>2013</v>
      </c>
      <c r="D76" s="1" t="s">
        <v>251</v>
      </c>
      <c r="E76" s="1" t="s">
        <v>233</v>
      </c>
      <c r="F76" s="1">
        <v>2016</v>
      </c>
      <c r="G76" s="1" t="s">
        <v>226</v>
      </c>
    </row>
    <row r="77" spans="1:7" x14ac:dyDescent="0.35">
      <c r="A77" s="1" t="s">
        <v>32</v>
      </c>
      <c r="B77" s="1" t="s">
        <v>33</v>
      </c>
      <c r="C77" s="7">
        <v>2013</v>
      </c>
      <c r="D77" s="1" t="s">
        <v>253</v>
      </c>
      <c r="E77" s="1" t="s">
        <v>233</v>
      </c>
      <c r="F77" s="1">
        <v>2014</v>
      </c>
      <c r="G77" s="1" t="s">
        <v>217</v>
      </c>
    </row>
    <row r="78" spans="1:7" x14ac:dyDescent="0.35">
      <c r="A78" s="1" t="s">
        <v>32</v>
      </c>
      <c r="B78" s="1" t="s">
        <v>33</v>
      </c>
      <c r="C78" s="7">
        <v>2013</v>
      </c>
      <c r="D78" s="1" t="s">
        <v>254</v>
      </c>
      <c r="E78" s="1" t="s">
        <v>233</v>
      </c>
      <c r="F78" s="1">
        <v>2015</v>
      </c>
      <c r="G78" s="1" t="s">
        <v>231</v>
      </c>
    </row>
    <row r="79" spans="1:7" x14ac:dyDescent="0.35">
      <c r="A79" s="1" t="s">
        <v>32</v>
      </c>
      <c r="B79" s="1" t="s">
        <v>33</v>
      </c>
      <c r="C79" s="7">
        <v>2017</v>
      </c>
      <c r="D79" s="1" t="s">
        <v>232</v>
      </c>
      <c r="E79" s="1" t="s">
        <v>216</v>
      </c>
      <c r="F79" s="1">
        <v>2019</v>
      </c>
      <c r="G79" s="1" t="s">
        <v>226</v>
      </c>
    </row>
    <row r="80" spans="1:7" x14ac:dyDescent="0.35">
      <c r="A80" s="1" t="s">
        <v>32</v>
      </c>
      <c r="B80" s="1" t="s">
        <v>33</v>
      </c>
      <c r="C80" s="7">
        <v>2017</v>
      </c>
      <c r="D80" s="1" t="s">
        <v>248</v>
      </c>
      <c r="E80" s="1" t="s">
        <v>219</v>
      </c>
      <c r="F80" s="1">
        <v>2020</v>
      </c>
      <c r="G80" s="1" t="s">
        <v>231</v>
      </c>
    </row>
    <row r="81" spans="1:7" x14ac:dyDescent="0.35">
      <c r="A81" s="1" t="s">
        <v>32</v>
      </c>
      <c r="B81" s="1" t="s">
        <v>33</v>
      </c>
      <c r="C81" s="7">
        <v>2017</v>
      </c>
      <c r="D81" s="1" t="s">
        <v>221</v>
      </c>
      <c r="E81" s="1" t="s">
        <v>222</v>
      </c>
      <c r="F81" s="1">
        <v>2018</v>
      </c>
      <c r="G81" s="1" t="s">
        <v>220</v>
      </c>
    </row>
    <row r="82" spans="1:7" x14ac:dyDescent="0.35">
      <c r="A82" s="1" t="s">
        <v>32</v>
      </c>
      <c r="B82" s="1" t="s">
        <v>33</v>
      </c>
      <c r="C82" s="7">
        <v>2017</v>
      </c>
      <c r="D82" s="1" t="s">
        <v>243</v>
      </c>
      <c r="E82" s="1" t="s">
        <v>225</v>
      </c>
      <c r="F82" s="1">
        <v>2017</v>
      </c>
      <c r="G82" s="1" t="s">
        <v>226</v>
      </c>
    </row>
    <row r="83" spans="1:7" x14ac:dyDescent="0.35">
      <c r="A83" s="1" t="s">
        <v>32</v>
      </c>
      <c r="B83" s="1" t="s">
        <v>33</v>
      </c>
      <c r="C83" s="7">
        <v>2017</v>
      </c>
      <c r="D83" s="1" t="s">
        <v>245</v>
      </c>
      <c r="E83" s="1" t="s">
        <v>228</v>
      </c>
      <c r="F83" s="1">
        <v>2017</v>
      </c>
      <c r="G83" s="1" t="s">
        <v>217</v>
      </c>
    </row>
    <row r="84" spans="1:7" x14ac:dyDescent="0.35">
      <c r="A84" s="1" t="s">
        <v>32</v>
      </c>
      <c r="B84" s="1" t="s">
        <v>33</v>
      </c>
      <c r="C84" s="7">
        <v>2017</v>
      </c>
      <c r="D84" s="1" t="s">
        <v>249</v>
      </c>
      <c r="E84" s="1" t="s">
        <v>230</v>
      </c>
      <c r="F84" s="1">
        <v>2018</v>
      </c>
      <c r="G84" s="1" t="s">
        <v>220</v>
      </c>
    </row>
    <row r="85" spans="1:7" x14ac:dyDescent="0.35">
      <c r="A85" s="1" t="s">
        <v>32</v>
      </c>
      <c r="B85" s="1" t="s">
        <v>33</v>
      </c>
      <c r="C85" s="7">
        <v>2017</v>
      </c>
      <c r="D85" s="1" t="s">
        <v>254</v>
      </c>
      <c r="E85" s="1" t="s">
        <v>233</v>
      </c>
      <c r="F85" s="1">
        <v>2020</v>
      </c>
      <c r="G85" s="1" t="s">
        <v>226</v>
      </c>
    </row>
    <row r="86" spans="1:7" x14ac:dyDescent="0.35">
      <c r="A86" s="1" t="s">
        <v>32</v>
      </c>
      <c r="B86" s="1" t="s">
        <v>33</v>
      </c>
      <c r="C86" s="7">
        <v>2017</v>
      </c>
      <c r="D86" s="1" t="s">
        <v>251</v>
      </c>
      <c r="E86" s="1" t="s">
        <v>233</v>
      </c>
      <c r="F86" s="1">
        <v>2021</v>
      </c>
      <c r="G86" s="1" t="s">
        <v>226</v>
      </c>
    </row>
    <row r="87" spans="1:7" x14ac:dyDescent="0.35">
      <c r="A87" s="1" t="s">
        <v>32</v>
      </c>
      <c r="B87" s="1" t="s">
        <v>33</v>
      </c>
      <c r="C87" s="7">
        <v>2017</v>
      </c>
      <c r="D87" s="1" t="s">
        <v>255</v>
      </c>
      <c r="E87" s="1" t="s">
        <v>233</v>
      </c>
      <c r="F87" s="1">
        <v>2019</v>
      </c>
      <c r="G87" s="1" t="s">
        <v>217</v>
      </c>
    </row>
    <row r="88" spans="1:7" x14ac:dyDescent="0.35">
      <c r="A88" s="1" t="s">
        <v>32</v>
      </c>
      <c r="B88" s="1" t="s">
        <v>33</v>
      </c>
      <c r="C88" s="7">
        <v>2017</v>
      </c>
      <c r="D88" s="1" t="s">
        <v>256</v>
      </c>
      <c r="E88" s="1" t="s">
        <v>233</v>
      </c>
      <c r="F88" s="1">
        <v>2019</v>
      </c>
      <c r="G88" s="1" t="s">
        <v>217</v>
      </c>
    </row>
    <row r="89" spans="1:7" x14ac:dyDescent="0.35">
      <c r="A89" s="1" t="s">
        <v>32</v>
      </c>
      <c r="B89" s="1" t="s">
        <v>33</v>
      </c>
      <c r="C89" s="7">
        <v>2017</v>
      </c>
      <c r="D89" s="1" t="s">
        <v>257</v>
      </c>
      <c r="E89" s="1" t="s">
        <v>233</v>
      </c>
      <c r="F89" s="1">
        <v>2021</v>
      </c>
      <c r="G89" s="1" t="s">
        <v>220</v>
      </c>
    </row>
    <row r="90" spans="1:7" x14ac:dyDescent="0.35">
      <c r="A90" s="1" t="s">
        <v>32</v>
      </c>
      <c r="B90" s="1" t="s">
        <v>33</v>
      </c>
      <c r="C90" s="7">
        <v>2019</v>
      </c>
      <c r="D90" s="1" t="s">
        <v>245</v>
      </c>
      <c r="E90" s="1" t="s">
        <v>216</v>
      </c>
      <c r="F90" s="1">
        <v>2022</v>
      </c>
      <c r="G90" s="1" t="s">
        <v>231</v>
      </c>
    </row>
    <row r="91" spans="1:7" x14ac:dyDescent="0.35">
      <c r="A91" s="1" t="s">
        <v>32</v>
      </c>
      <c r="B91" s="1" t="s">
        <v>33</v>
      </c>
      <c r="C91" s="7">
        <v>2019</v>
      </c>
      <c r="D91" s="1" t="s">
        <v>248</v>
      </c>
      <c r="E91" s="1" t="s">
        <v>219</v>
      </c>
      <c r="F91" s="1">
        <v>2020</v>
      </c>
      <c r="G91" s="1" t="s">
        <v>231</v>
      </c>
    </row>
    <row r="92" spans="1:7" x14ac:dyDescent="0.35">
      <c r="A92" s="1" t="s">
        <v>32</v>
      </c>
      <c r="B92" s="1" t="s">
        <v>33</v>
      </c>
      <c r="C92" s="7">
        <v>2019</v>
      </c>
      <c r="D92" s="1" t="s">
        <v>221</v>
      </c>
      <c r="E92" s="1" t="s">
        <v>222</v>
      </c>
      <c r="F92" s="1">
        <v>2018</v>
      </c>
      <c r="G92" s="1" t="s">
        <v>220</v>
      </c>
    </row>
    <row r="93" spans="1:7" x14ac:dyDescent="0.35">
      <c r="A93" s="1" t="s">
        <v>32</v>
      </c>
      <c r="B93" s="1" t="s">
        <v>33</v>
      </c>
      <c r="C93" s="7">
        <v>2019</v>
      </c>
      <c r="D93" s="1" t="s">
        <v>243</v>
      </c>
      <c r="E93" s="1" t="s">
        <v>225</v>
      </c>
      <c r="F93" s="1">
        <v>2022</v>
      </c>
      <c r="G93" s="1" t="s">
        <v>226</v>
      </c>
    </row>
    <row r="94" spans="1:7" x14ac:dyDescent="0.35">
      <c r="A94" s="1" t="s">
        <v>32</v>
      </c>
      <c r="B94" s="1" t="s">
        <v>33</v>
      </c>
      <c r="C94" s="7">
        <v>2019</v>
      </c>
      <c r="D94" s="1" t="s">
        <v>256</v>
      </c>
      <c r="E94" s="1" t="s">
        <v>228</v>
      </c>
      <c r="F94" s="1">
        <v>2019</v>
      </c>
      <c r="G94" s="1" t="s">
        <v>217</v>
      </c>
    </row>
    <row r="95" spans="1:7" x14ac:dyDescent="0.35">
      <c r="A95" s="1" t="s">
        <v>32</v>
      </c>
      <c r="B95" s="1" t="s">
        <v>33</v>
      </c>
      <c r="C95" s="7">
        <v>2019</v>
      </c>
      <c r="D95" s="1" t="s">
        <v>249</v>
      </c>
      <c r="E95" s="1" t="s">
        <v>230</v>
      </c>
      <c r="F95" s="1">
        <v>2018</v>
      </c>
      <c r="G95" s="1" t="s">
        <v>220</v>
      </c>
    </row>
    <row r="96" spans="1:7" x14ac:dyDescent="0.35">
      <c r="A96" s="1" t="s">
        <v>32</v>
      </c>
      <c r="B96" s="1" t="s">
        <v>33</v>
      </c>
      <c r="C96" s="7">
        <v>2019</v>
      </c>
      <c r="D96" s="1" t="s">
        <v>254</v>
      </c>
      <c r="E96" s="1" t="s">
        <v>233</v>
      </c>
      <c r="F96" s="1">
        <v>2020</v>
      </c>
      <c r="G96" s="1" t="s">
        <v>226</v>
      </c>
    </row>
    <row r="97" spans="1:7" x14ac:dyDescent="0.35">
      <c r="A97" s="1" t="s">
        <v>32</v>
      </c>
      <c r="B97" s="1" t="s">
        <v>33</v>
      </c>
      <c r="C97" s="7">
        <v>2019</v>
      </c>
      <c r="D97" s="1" t="s">
        <v>251</v>
      </c>
      <c r="E97" s="1" t="s">
        <v>233</v>
      </c>
      <c r="F97" s="1">
        <v>2021</v>
      </c>
      <c r="G97" s="1" t="s">
        <v>226</v>
      </c>
    </row>
    <row r="98" spans="1:7" x14ac:dyDescent="0.35">
      <c r="A98" s="1" t="s">
        <v>32</v>
      </c>
      <c r="B98" s="1" t="s">
        <v>33</v>
      </c>
      <c r="C98" s="7">
        <v>2019</v>
      </c>
      <c r="D98" s="1" t="s">
        <v>255</v>
      </c>
      <c r="E98" s="1" t="s">
        <v>233</v>
      </c>
      <c r="F98" s="1">
        <v>2019</v>
      </c>
      <c r="G98" s="1" t="s">
        <v>217</v>
      </c>
    </row>
    <row r="99" spans="1:7" x14ac:dyDescent="0.35">
      <c r="A99" s="1" t="s">
        <v>32</v>
      </c>
      <c r="B99" s="1" t="s">
        <v>33</v>
      </c>
      <c r="C99" s="7">
        <v>2019</v>
      </c>
      <c r="D99" s="1" t="s">
        <v>258</v>
      </c>
      <c r="E99" s="1" t="s">
        <v>233</v>
      </c>
      <c r="F99" s="1">
        <v>2021</v>
      </c>
      <c r="G99" s="1" t="s">
        <v>217</v>
      </c>
    </row>
    <row r="100" spans="1:7" x14ac:dyDescent="0.35">
      <c r="A100" s="1" t="s">
        <v>32</v>
      </c>
      <c r="B100" s="1" t="s">
        <v>33</v>
      </c>
      <c r="C100" s="7">
        <v>2019</v>
      </c>
      <c r="D100" s="1" t="s">
        <v>232</v>
      </c>
      <c r="E100" s="1" t="s">
        <v>233</v>
      </c>
      <c r="F100" s="1">
        <v>2019</v>
      </c>
      <c r="G100" s="1" t="s">
        <v>226</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
  <sheetViews>
    <sheetView workbookViewId="0">
      <selection activeCell="O1" sqref="O1"/>
    </sheetView>
  </sheetViews>
  <sheetFormatPr defaultColWidth="8.81640625" defaultRowHeight="14.5" x14ac:dyDescent="0.35"/>
  <cols>
    <col min="1" max="1" width="10.1796875" style="1" bestFit="1" customWidth="1"/>
    <col min="2" max="2" width="13.453125" style="1" customWidth="1"/>
    <col min="3" max="4" width="8.81640625" style="7"/>
    <col min="5" max="5" width="8.453125" style="7" bestFit="1" customWidth="1"/>
    <col min="6" max="6" width="13.54296875" style="1" customWidth="1"/>
    <col min="7" max="7" width="11.7265625" style="7" bestFit="1" customWidth="1"/>
    <col min="8" max="8" width="11.7265625" style="1" customWidth="1"/>
    <col min="9" max="11" width="11.7265625" style="7" customWidth="1"/>
    <col min="12" max="12" width="8.7265625" style="7" bestFit="1" customWidth="1"/>
    <col min="13" max="13" width="7.7265625" style="7" bestFit="1" customWidth="1"/>
    <col min="14" max="25" width="8.81640625" style="7"/>
    <col min="26" max="26" width="41.7265625" style="1" customWidth="1"/>
    <col min="27" max="16384" width="8.81640625" style="1"/>
  </cols>
  <sheetData>
    <row r="1" spans="1:26" x14ac:dyDescent="0.35">
      <c r="A1" s="5" t="s">
        <v>1</v>
      </c>
      <c r="B1" s="5" t="s">
        <v>177</v>
      </c>
      <c r="C1" s="5" t="s">
        <v>15</v>
      </c>
      <c r="D1" s="5" t="s">
        <v>16</v>
      </c>
      <c r="E1" s="5" t="s">
        <v>21</v>
      </c>
      <c r="F1" s="5" t="s">
        <v>259</v>
      </c>
      <c r="G1" s="5" t="s">
        <v>260</v>
      </c>
      <c r="H1" s="6" t="s">
        <v>261</v>
      </c>
      <c r="I1" s="5" t="s">
        <v>262</v>
      </c>
      <c r="J1" s="5" t="s">
        <v>263</v>
      </c>
      <c r="K1" s="5" t="s">
        <v>264</v>
      </c>
      <c r="L1" s="5" t="s">
        <v>265</v>
      </c>
      <c r="M1" s="5" t="s">
        <v>266</v>
      </c>
      <c r="N1" s="5" t="s">
        <v>267</v>
      </c>
      <c r="O1" s="5" t="s">
        <v>268</v>
      </c>
      <c r="P1" s="5" t="s">
        <v>269</v>
      </c>
      <c r="Q1" s="5" t="s">
        <v>270</v>
      </c>
      <c r="R1" s="5" t="s">
        <v>271</v>
      </c>
      <c r="S1" s="5" t="s">
        <v>272</v>
      </c>
      <c r="T1" s="5" t="s">
        <v>273</v>
      </c>
      <c r="U1" s="5" t="s">
        <v>274</v>
      </c>
      <c r="V1" s="5" t="s">
        <v>275</v>
      </c>
      <c r="W1" s="5" t="s">
        <v>276</v>
      </c>
      <c r="X1" s="5" t="s">
        <v>277</v>
      </c>
      <c r="Y1" s="5" t="s">
        <v>278</v>
      </c>
      <c r="Z1" s="6" t="s">
        <v>31</v>
      </c>
    </row>
    <row r="2" spans="1:26" x14ac:dyDescent="0.35">
      <c r="A2" s="1" t="s">
        <v>32</v>
      </c>
      <c r="B2" s="1" t="s">
        <v>33</v>
      </c>
      <c r="C2" s="7">
        <v>1992</v>
      </c>
      <c r="D2" s="7" t="s">
        <v>35</v>
      </c>
      <c r="E2" s="7">
        <v>1963</v>
      </c>
      <c r="F2" s="7" t="s">
        <v>279</v>
      </c>
      <c r="G2" s="7" t="s">
        <v>280</v>
      </c>
      <c r="H2" s="7" t="s">
        <v>281</v>
      </c>
      <c r="I2" s="7">
        <v>3</v>
      </c>
      <c r="J2" s="7">
        <v>3023935</v>
      </c>
      <c r="K2" s="7">
        <v>80</v>
      </c>
      <c r="L2" s="7">
        <v>45</v>
      </c>
      <c r="M2" s="7">
        <v>35</v>
      </c>
      <c r="N2" s="7">
        <v>3</v>
      </c>
      <c r="O2" s="7">
        <v>15</v>
      </c>
      <c r="P2" s="7">
        <v>2</v>
      </c>
      <c r="Q2" s="7" t="s">
        <v>282</v>
      </c>
      <c r="R2" s="7">
        <v>57000</v>
      </c>
      <c r="S2" s="7">
        <v>22283</v>
      </c>
      <c r="T2" s="7">
        <v>3</v>
      </c>
      <c r="U2" s="7">
        <v>2.1509999999999998</v>
      </c>
      <c r="V2" s="7">
        <v>265</v>
      </c>
      <c r="W2" s="7" t="s">
        <v>283</v>
      </c>
      <c r="X2" s="7">
        <v>90</v>
      </c>
      <c r="Y2" s="7" t="s">
        <v>284</v>
      </c>
      <c r="Z2" s="1" t="s">
        <v>285</v>
      </c>
    </row>
    <row r="3" spans="1:26" x14ac:dyDescent="0.35">
      <c r="A3" s="1" t="s">
        <v>32</v>
      </c>
      <c r="B3" s="1" t="s">
        <v>33</v>
      </c>
      <c r="C3" s="7">
        <v>1998</v>
      </c>
      <c r="D3" s="7" t="s">
        <v>35</v>
      </c>
      <c r="E3" s="7">
        <v>1963</v>
      </c>
      <c r="F3" s="7" t="s">
        <v>279</v>
      </c>
      <c r="G3" s="7" t="s">
        <v>280</v>
      </c>
      <c r="H3" s="7" t="s">
        <v>281</v>
      </c>
      <c r="I3" s="7">
        <v>3</v>
      </c>
      <c r="J3" s="7" t="s">
        <v>38</v>
      </c>
      <c r="K3" s="7">
        <v>80</v>
      </c>
      <c r="L3" s="7">
        <v>45</v>
      </c>
      <c r="M3" s="7">
        <v>35</v>
      </c>
      <c r="N3" s="7">
        <v>3</v>
      </c>
      <c r="O3" s="7">
        <v>15</v>
      </c>
      <c r="P3" s="7">
        <v>2</v>
      </c>
      <c r="Q3" s="7" t="s">
        <v>282</v>
      </c>
      <c r="R3" s="7">
        <v>57000</v>
      </c>
      <c r="S3" s="7">
        <v>22283</v>
      </c>
      <c r="T3" s="7">
        <v>3</v>
      </c>
      <c r="U3" s="7">
        <v>2.1509999999999998</v>
      </c>
      <c r="V3" s="7">
        <v>265</v>
      </c>
      <c r="W3" s="7" t="s">
        <v>283</v>
      </c>
      <c r="X3" s="7">
        <v>90</v>
      </c>
      <c r="Y3" s="7" t="s">
        <v>284</v>
      </c>
    </row>
    <row r="4" spans="1:26" x14ac:dyDescent="0.35">
      <c r="A4" s="1" t="s">
        <v>32</v>
      </c>
      <c r="B4" s="1" t="s">
        <v>33</v>
      </c>
      <c r="C4" s="7">
        <v>2002</v>
      </c>
      <c r="D4" s="7" t="s">
        <v>35</v>
      </c>
      <c r="E4" s="7">
        <v>1963</v>
      </c>
      <c r="F4" s="7" t="s">
        <v>279</v>
      </c>
      <c r="G4" s="7" t="s">
        <v>280</v>
      </c>
      <c r="H4" s="1" t="s">
        <v>281</v>
      </c>
      <c r="I4" s="7">
        <v>5</v>
      </c>
      <c r="J4" s="7" t="s">
        <v>38</v>
      </c>
      <c r="K4" s="7">
        <v>64</v>
      </c>
      <c r="L4" s="7">
        <v>35</v>
      </c>
      <c r="M4" s="7">
        <v>29</v>
      </c>
      <c r="N4" s="7">
        <v>3</v>
      </c>
      <c r="O4" s="7">
        <v>15</v>
      </c>
      <c r="P4" s="7">
        <v>2</v>
      </c>
      <c r="Q4" s="7" t="s">
        <v>282</v>
      </c>
      <c r="R4" s="7">
        <v>57000</v>
      </c>
      <c r="S4" s="7">
        <v>22252</v>
      </c>
      <c r="T4" s="7">
        <v>3</v>
      </c>
      <c r="U4" s="7">
        <v>2.081</v>
      </c>
      <c r="V4" s="7">
        <v>293</v>
      </c>
      <c r="W4" s="7" t="s">
        <v>283</v>
      </c>
      <c r="X4" s="7">
        <v>90</v>
      </c>
      <c r="Y4" s="7" t="s">
        <v>284</v>
      </c>
      <c r="Z4" s="1" t="s">
        <v>286</v>
      </c>
    </row>
    <row r="5" spans="1:26" x14ac:dyDescent="0.35">
      <c r="A5" s="1" t="s">
        <v>32</v>
      </c>
      <c r="B5" s="1" t="s">
        <v>33</v>
      </c>
      <c r="C5" s="7">
        <v>2005</v>
      </c>
      <c r="D5" s="7" t="s">
        <v>35</v>
      </c>
      <c r="E5" s="7">
        <v>1963</v>
      </c>
      <c r="F5" s="7" t="s">
        <v>279</v>
      </c>
      <c r="G5" s="7" t="s">
        <v>280</v>
      </c>
      <c r="H5" s="1" t="s">
        <v>287</v>
      </c>
      <c r="I5" s="7">
        <v>5</v>
      </c>
      <c r="J5" s="7">
        <v>3625000</v>
      </c>
      <c r="K5" s="7">
        <v>39</v>
      </c>
      <c r="L5" s="7" t="s">
        <v>38</v>
      </c>
      <c r="M5" s="7" t="s">
        <v>38</v>
      </c>
      <c r="N5" s="7">
        <v>3</v>
      </c>
      <c r="O5" s="7">
        <v>15</v>
      </c>
      <c r="P5" s="7">
        <v>2</v>
      </c>
      <c r="R5" s="7">
        <v>57000</v>
      </c>
      <c r="S5" s="7">
        <v>22024</v>
      </c>
      <c r="T5" s="7">
        <v>3</v>
      </c>
      <c r="U5" s="7">
        <v>2.1509999999999998</v>
      </c>
      <c r="V5" s="7">
        <v>295</v>
      </c>
      <c r="W5" s="7" t="s">
        <v>283</v>
      </c>
      <c r="X5" s="7">
        <v>90</v>
      </c>
      <c r="Y5" s="7" t="s">
        <v>284</v>
      </c>
    </row>
    <row r="6" spans="1:26" x14ac:dyDescent="0.35">
      <c r="A6" s="1" t="s">
        <v>32</v>
      </c>
      <c r="B6" s="1" t="s">
        <v>33</v>
      </c>
      <c r="C6" s="7">
        <v>2008</v>
      </c>
      <c r="D6" s="7" t="s">
        <v>35</v>
      </c>
      <c r="E6" s="7">
        <v>1963</v>
      </c>
      <c r="F6" s="7" t="s">
        <v>279</v>
      </c>
      <c r="G6" s="7" t="s">
        <v>280</v>
      </c>
      <c r="H6" s="1" t="s">
        <v>287</v>
      </c>
      <c r="I6" s="7">
        <v>8</v>
      </c>
      <c r="J6" s="7">
        <f>ROUND(J5+(4589453-J5)/7,0)</f>
        <v>3762779</v>
      </c>
      <c r="K6" s="7">
        <v>38</v>
      </c>
      <c r="L6" s="7" t="s">
        <v>38</v>
      </c>
      <c r="M6" s="7" t="s">
        <v>38</v>
      </c>
      <c r="N6" s="7">
        <v>3</v>
      </c>
      <c r="O6" s="7">
        <v>15</v>
      </c>
      <c r="P6" s="7">
        <v>2</v>
      </c>
      <c r="R6" s="7">
        <v>50000</v>
      </c>
      <c r="S6" s="7">
        <v>21842</v>
      </c>
      <c r="T6" s="7">
        <v>3</v>
      </c>
      <c r="U6" s="7">
        <v>2.1509999999999998</v>
      </c>
      <c r="V6" s="7">
        <v>295</v>
      </c>
      <c r="W6" s="7" t="s">
        <v>283</v>
      </c>
      <c r="X6" s="7">
        <v>90</v>
      </c>
      <c r="Y6" s="7" t="s">
        <v>284</v>
      </c>
    </row>
    <row r="7" spans="1:26" x14ac:dyDescent="0.35">
      <c r="A7" s="1" t="s">
        <v>32</v>
      </c>
      <c r="B7" s="1" t="s">
        <v>33</v>
      </c>
      <c r="C7" s="7">
        <v>2012</v>
      </c>
      <c r="D7" s="7" t="s">
        <v>35</v>
      </c>
      <c r="E7" s="7">
        <v>1963</v>
      </c>
      <c r="F7" s="1" t="s">
        <v>279</v>
      </c>
      <c r="G7" s="7" t="s">
        <v>280</v>
      </c>
      <c r="H7" s="1" t="s">
        <v>287</v>
      </c>
      <c r="I7" s="7">
        <v>13</v>
      </c>
      <c r="J7" s="7">
        <f>ROUND(J6+5*(4589453-J6)/7,0)</f>
        <v>4353260</v>
      </c>
      <c r="K7" s="7">
        <v>50</v>
      </c>
      <c r="L7" s="7" t="s">
        <v>38</v>
      </c>
      <c r="M7" s="7" t="s">
        <v>38</v>
      </c>
      <c r="N7" s="7">
        <v>3</v>
      </c>
      <c r="O7" s="7">
        <v>15</v>
      </c>
      <c r="P7" s="7">
        <v>2</v>
      </c>
      <c r="R7" s="7">
        <v>50000</v>
      </c>
      <c r="S7" s="7">
        <v>21841</v>
      </c>
      <c r="T7" s="7">
        <v>3</v>
      </c>
      <c r="U7" s="7">
        <v>2.1509999999999998</v>
      </c>
      <c r="V7" s="7">
        <v>295</v>
      </c>
      <c r="W7" s="7" t="s">
        <v>283</v>
      </c>
      <c r="X7" s="7">
        <v>90</v>
      </c>
      <c r="Y7" s="7" t="s">
        <v>284</v>
      </c>
      <c r="Z7" s="1" t="s">
        <v>288</v>
      </c>
    </row>
    <row r="8" spans="1:26" x14ac:dyDescent="0.35">
      <c r="A8" s="1" t="s">
        <v>32</v>
      </c>
      <c r="B8" s="1" t="s">
        <v>33</v>
      </c>
      <c r="C8" s="7">
        <v>2013</v>
      </c>
      <c r="D8" s="7" t="s">
        <v>35</v>
      </c>
      <c r="E8" s="7">
        <v>1963</v>
      </c>
      <c r="F8" s="1" t="s">
        <v>279</v>
      </c>
      <c r="G8" s="7" t="s">
        <v>280</v>
      </c>
      <c r="H8" s="1" t="s">
        <v>287</v>
      </c>
      <c r="I8" s="7">
        <v>13</v>
      </c>
      <c r="J8" s="7">
        <v>4589453</v>
      </c>
      <c r="K8" s="7">
        <v>45</v>
      </c>
      <c r="L8" s="7" t="s">
        <v>38</v>
      </c>
      <c r="M8" s="7" t="s">
        <v>38</v>
      </c>
      <c r="N8" s="7">
        <v>3</v>
      </c>
      <c r="O8" s="7">
        <v>15</v>
      </c>
      <c r="P8" s="7">
        <v>2</v>
      </c>
      <c r="R8" s="7">
        <v>50000</v>
      </c>
      <c r="S8" s="7">
        <v>21498</v>
      </c>
      <c r="T8" s="7">
        <v>3</v>
      </c>
      <c r="U8" s="7">
        <v>2.1509999999999998</v>
      </c>
      <c r="V8" s="7">
        <v>300</v>
      </c>
      <c r="W8" s="7" t="s">
        <v>283</v>
      </c>
      <c r="X8" s="7">
        <v>90</v>
      </c>
      <c r="Y8" s="7" t="s">
        <v>284</v>
      </c>
      <c r="Z8" s="1" t="s">
        <v>289</v>
      </c>
    </row>
    <row r="9" spans="1:26" x14ac:dyDescent="0.35">
      <c r="A9" s="1" t="s">
        <v>32</v>
      </c>
      <c r="B9" s="1" t="s">
        <v>33</v>
      </c>
      <c r="C9" s="7">
        <v>2017</v>
      </c>
      <c r="D9" s="7" t="s">
        <v>35</v>
      </c>
      <c r="E9" s="7">
        <v>1963</v>
      </c>
      <c r="F9" s="1" t="s">
        <v>279</v>
      </c>
      <c r="G9" s="7" t="s">
        <v>280</v>
      </c>
      <c r="H9" s="1" t="s">
        <v>287</v>
      </c>
      <c r="I9" s="7">
        <v>5</v>
      </c>
      <c r="J9" s="7">
        <v>5064195</v>
      </c>
      <c r="K9" s="7">
        <v>50</v>
      </c>
      <c r="L9" s="7" t="s">
        <v>38</v>
      </c>
      <c r="M9" s="7" t="s">
        <v>38</v>
      </c>
      <c r="N9" s="7">
        <v>3</v>
      </c>
      <c r="O9" s="7">
        <v>15</v>
      </c>
      <c r="P9" s="7">
        <v>2</v>
      </c>
      <c r="R9" s="7">
        <v>50000</v>
      </c>
      <c r="S9" s="7">
        <v>21842</v>
      </c>
      <c r="T9" s="7">
        <v>3</v>
      </c>
      <c r="U9" s="7">
        <v>2.1509999999999998</v>
      </c>
      <c r="V9" s="7">
        <v>295</v>
      </c>
      <c r="W9" s="7" t="s">
        <v>283</v>
      </c>
      <c r="X9" s="7">
        <v>90</v>
      </c>
      <c r="Y9" s="7" t="s">
        <v>284</v>
      </c>
      <c r="Z9" s="1" t="s">
        <v>290</v>
      </c>
    </row>
    <row r="10" spans="1:26" x14ac:dyDescent="0.35">
      <c r="A10" s="1" t="s">
        <v>32</v>
      </c>
      <c r="B10" s="1" t="s">
        <v>33</v>
      </c>
      <c r="C10" s="7">
        <v>2019</v>
      </c>
      <c r="D10" s="7" t="s">
        <v>35</v>
      </c>
      <c r="E10" s="7">
        <v>1963</v>
      </c>
      <c r="F10" s="1" t="s">
        <v>279</v>
      </c>
      <c r="G10" s="7" t="s">
        <v>280</v>
      </c>
      <c r="H10" s="1" t="s">
        <v>287</v>
      </c>
      <c r="I10" s="7">
        <v>9</v>
      </c>
      <c r="J10" s="7">
        <v>5324619</v>
      </c>
      <c r="K10" s="7">
        <v>50</v>
      </c>
      <c r="L10" s="7" t="s">
        <v>38</v>
      </c>
      <c r="M10" s="7" t="s">
        <v>38</v>
      </c>
      <c r="N10" s="7">
        <v>3</v>
      </c>
      <c r="O10" s="7">
        <v>15</v>
      </c>
      <c r="P10" s="7">
        <v>2</v>
      </c>
      <c r="R10" s="7">
        <v>55000</v>
      </c>
      <c r="S10" s="7">
        <v>21172</v>
      </c>
      <c r="T10" s="7">
        <v>3</v>
      </c>
      <c r="U10" s="7">
        <v>2.1509999999999998</v>
      </c>
      <c r="V10" s="7">
        <v>295</v>
      </c>
      <c r="W10" s="7" t="s">
        <v>283</v>
      </c>
      <c r="X10" s="7">
        <v>90</v>
      </c>
      <c r="Y10" s="7" t="s">
        <v>284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notes</vt:lpstr>
      <vt:lpstr>basicInfo</vt:lpstr>
      <vt:lpstr>maturitySched</vt:lpstr>
      <vt:lpstr>otherDebt</vt:lpstr>
      <vt:lpstr>longterm</vt:lpstr>
      <vt:lpstr>debtService</vt:lpstr>
      <vt:lpstr>bondPurpose</vt:lpstr>
      <vt:lpstr>board</vt:lpstr>
      <vt:lpstr>utilityInfo</vt:lpstr>
      <vt:lpstr>repairs</vt:lpstr>
      <vt:lpstr>serviceArea</vt:lpstr>
      <vt:lpstr>customers</vt:lpstr>
      <vt:lpstr>interconnect</vt:lpstr>
      <vt:lpstr>source</vt:lpstr>
      <vt:lpstr>usage</vt:lpstr>
      <vt:lpstr>rates</vt:lpstr>
      <vt:lpstr>unaccounted</vt:lpstr>
      <vt:lpstr>largestCust</vt:lpstr>
      <vt:lpstr>fiscal</vt:lpstr>
      <vt:lpstr>assets</vt:lpstr>
      <vt:lpstr>financialIndicators</vt:lpstr>
      <vt:lpstr>revCollect</vt:lpstr>
      <vt:lpstr>population</vt:lpstr>
      <vt:lpstr>demand</vt:lpstr>
      <vt:lpstr>revOperate</vt:lpstr>
      <vt:lpstr>utilities</vt:lpstr>
      <vt:lpstr>unemploy</vt:lpstr>
    </vt:vector>
  </TitlesOfParts>
  <Manager/>
  <Company>Duke University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Lauren Patterson</dc:creator>
  <cp:keywords/>
  <dc:description/>
  <cp:lastModifiedBy>Walker Grimshaw</cp:lastModifiedBy>
  <cp:revision/>
  <dcterms:created xsi:type="dcterms:W3CDTF">2019-07-24T17:47:24Z</dcterms:created>
  <dcterms:modified xsi:type="dcterms:W3CDTF">2020-02-17T03:52:05Z</dcterms:modified>
  <cp:category/>
  <cp:contentStatus/>
</cp:coreProperties>
</file>